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drawings/drawing4.xml" ContentType="application/vnd.openxmlformats-officedocument.drawing+xml"/>
  <Override PartName="/xl/comments5.xml" ContentType="application/vnd.openxmlformats-officedocument.spreadsheetml.comments+xml"/>
  <Override PartName="/xl/drawings/drawing5.xml" ContentType="application/vnd.openxmlformats-officedocument.drawing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SPRC\2022\RevReqSupport\Sent to Legal\"/>
    </mc:Choice>
  </mc:AlternateContent>
  <bookViews>
    <workbookView xWindow="10755" yWindow="45" windowWidth="4605" windowHeight="7290" tabRatio="886"/>
  </bookViews>
  <sheets>
    <sheet name="RevReqInput" sheetId="31" r:id="rId1"/>
    <sheet name="SREC Inv." sheetId="33" r:id="rId2"/>
    <sheet name="CapO-M Sum" sheetId="9" r:id="rId3"/>
    <sheet name="Loans" sheetId="7" r:id="rId4"/>
    <sheet name="LoansC" sheetId="11" r:id="rId5"/>
    <sheet name="LoansR" sheetId="10" r:id="rId6"/>
    <sheet name="RunoutofClosedLoans&gt;&gt;" sheetId="35" r:id="rId7"/>
    <sheet name="C-Existing" sheetId="19" r:id="rId8"/>
    <sheet name="R-Existing" sheetId="27" r:id="rId9"/>
    <sheet name="SRECPrice" sheetId="32" r:id="rId10"/>
    <sheet name="PS INPUT" sheetId="34" r:id="rId11"/>
  </sheets>
  <externalReferences>
    <externalReference r:id="rId12"/>
    <externalReference r:id="rId13"/>
    <externalReference r:id="rId14"/>
    <externalReference r:id="rId15"/>
  </externalReferences>
  <definedNames>
    <definedName name="kwh" localSheetId="3">'[1]Commercial System Inputs'!$A$33:$C$45</definedName>
    <definedName name="kwh" localSheetId="4">'[1]Commercial System Inputs'!$A$33:$C$45</definedName>
    <definedName name="kwh" localSheetId="5">'[1]Commercial System Inputs'!$A$33:$C$45</definedName>
    <definedName name="kwh" localSheetId="6">'[2]Residential System Inputs'!$A$33:$C$45</definedName>
    <definedName name="kwh" localSheetId="9">'[3]Residential System Inputs'!$A$33:$C$45</definedName>
    <definedName name="kwh">'[4]Residential System Inputs'!$A$33:$C$45</definedName>
    <definedName name="_xlnm.Print_Area" localSheetId="3">'[1]EXHIBIT F'!$A$6:$G$187</definedName>
    <definedName name="_xlnm.Print_Area" localSheetId="4">'[1]EXHIBIT F'!$A$6:$G$187</definedName>
    <definedName name="_xlnm.Print_Area" localSheetId="5">'[1]EXHIBIT F'!$A$6:$G$187</definedName>
    <definedName name="_xlnm.Print_Area" localSheetId="1">'SREC Inv.'!$C$2:$AE$269</definedName>
    <definedName name="_xlnm.Print_Titles" localSheetId="3">Loans!$1:$10</definedName>
    <definedName name="_xlnm.Print_Titles" localSheetId="4">LoansC!$1:$10</definedName>
    <definedName name="_xlnm.Print_Titles" localSheetId="5">LoansR!$1:$10</definedName>
    <definedName name="RawData" localSheetId="6">#REF!</definedName>
    <definedName name="RawData">#REF!</definedName>
    <definedName name="solver_adj" localSheetId="3" hidden="1">Loans!$D$1</definedName>
    <definedName name="solver_adj" localSheetId="4" hidden="1">LoansC!$D$1</definedName>
    <definedName name="solver_adj" localSheetId="5" hidden="1">LoansR!$D$1</definedName>
    <definedName name="solver_cvg" localSheetId="3" hidden="1">0.0001</definedName>
    <definedName name="solver_cvg" localSheetId="4" hidden="1">0.0001</definedName>
    <definedName name="solver_cvg" localSheetId="5" hidden="1">0.0001</definedName>
    <definedName name="solver_drv" localSheetId="3" hidden="1">1</definedName>
    <definedName name="solver_drv" localSheetId="4" hidden="1">1</definedName>
    <definedName name="solver_drv" localSheetId="5" hidden="1">1</definedName>
    <definedName name="solver_est" localSheetId="3" hidden="1">1</definedName>
    <definedName name="solver_est" localSheetId="4" hidden="1">1</definedName>
    <definedName name="solver_est" localSheetId="5" hidden="1">1</definedName>
    <definedName name="solver_itr" localSheetId="3" hidden="1">100</definedName>
    <definedName name="solver_itr" localSheetId="4" hidden="1">100</definedName>
    <definedName name="solver_itr" localSheetId="5" hidden="1">100</definedName>
    <definedName name="solver_lhs1" localSheetId="3" hidden="1">Loans!$D$1</definedName>
    <definedName name="solver_lhs1" localSheetId="4" hidden="1">LoansC!$D$1</definedName>
    <definedName name="solver_lhs1" localSheetId="5" hidden="1">LoansR!$D$1</definedName>
    <definedName name="solver_lin" localSheetId="3" hidden="1">2</definedName>
    <definedName name="solver_lin" localSheetId="4" hidden="1">2</definedName>
    <definedName name="solver_lin" localSheetId="5" hidden="1">2</definedName>
    <definedName name="solver_neg" localSheetId="3" hidden="1">2</definedName>
    <definedName name="solver_neg" localSheetId="4" hidden="1">2</definedName>
    <definedName name="solver_neg" localSheetId="5" hidden="1">2</definedName>
    <definedName name="solver_num" localSheetId="3" hidden="1">1</definedName>
    <definedName name="solver_num" localSheetId="4" hidden="1">1</definedName>
    <definedName name="solver_num" localSheetId="5" hidden="1">1</definedName>
    <definedName name="solver_nwt" localSheetId="3" hidden="1">1</definedName>
    <definedName name="solver_nwt" localSheetId="4" hidden="1">1</definedName>
    <definedName name="solver_nwt" localSheetId="5" hidden="1">1</definedName>
    <definedName name="solver_opt" localSheetId="3" hidden="1">Loans!$S$2</definedName>
    <definedName name="solver_opt" localSheetId="4" hidden="1">LoansC!$S$2</definedName>
    <definedName name="solver_opt" localSheetId="5" hidden="1">LoansR!$S$2</definedName>
    <definedName name="solver_pre" localSheetId="3" hidden="1">0.000001</definedName>
    <definedName name="solver_pre" localSheetId="4" hidden="1">0.000001</definedName>
    <definedName name="solver_pre" localSheetId="5" hidden="1">0.000001</definedName>
    <definedName name="solver_rel1" localSheetId="3" hidden="1">3</definedName>
    <definedName name="solver_rel1" localSheetId="4" hidden="1">3</definedName>
    <definedName name="solver_rel1" localSheetId="5" hidden="1">3</definedName>
    <definedName name="solver_rhs1" localSheetId="3" hidden="1">0</definedName>
    <definedName name="solver_rhs1" localSheetId="4" hidden="1">0</definedName>
    <definedName name="solver_rhs1" localSheetId="5" hidden="1">0</definedName>
    <definedName name="solver_scl" localSheetId="3" hidden="1">2</definedName>
    <definedName name="solver_scl" localSheetId="4" hidden="1">2</definedName>
    <definedName name="solver_scl" localSheetId="5" hidden="1">2</definedName>
    <definedName name="solver_sho" localSheetId="3" hidden="1">2</definedName>
    <definedName name="solver_sho" localSheetId="4" hidden="1">2</definedName>
    <definedName name="solver_sho" localSheetId="5" hidden="1">2</definedName>
    <definedName name="solver_tim" localSheetId="3" hidden="1">100</definedName>
    <definedName name="solver_tim" localSheetId="4" hidden="1">100</definedName>
    <definedName name="solver_tim" localSheetId="5" hidden="1">100</definedName>
    <definedName name="solver_tol" localSheetId="3" hidden="1">0.05</definedName>
    <definedName name="solver_tol" localSheetId="4" hidden="1">0.05</definedName>
    <definedName name="solver_tol" localSheetId="5" hidden="1">0.05</definedName>
    <definedName name="solver_typ" localSheetId="3" hidden="1">3</definedName>
    <definedName name="solver_typ" localSheetId="4" hidden="1">3</definedName>
    <definedName name="solver_typ" localSheetId="5" hidden="1">3</definedName>
    <definedName name="solver_val" localSheetId="3" hidden="1">0</definedName>
    <definedName name="solver_val" localSheetId="4" hidden="1">0</definedName>
    <definedName name="solver_val" localSheetId="5" hidden="1">0</definedName>
    <definedName name="Z_61DA9037_C7B7_4085_9DF0_150A9B61128F_.wvu.PrintArea" localSheetId="3" hidden="1">'[1]EXHIBIT F'!$A$6:$G$187</definedName>
    <definedName name="Z_61DA9037_C7B7_4085_9DF0_150A9B61128F_.wvu.PrintArea" localSheetId="4" hidden="1">'[1]EXHIBIT F'!$A$6:$G$187</definedName>
    <definedName name="Z_61DA9037_C7B7_4085_9DF0_150A9B61128F_.wvu.PrintArea" localSheetId="5" hidden="1">'[1]EXHIBIT F'!$A$6:$G$187</definedName>
    <definedName name="Z_61DA9037_C7B7_4085_9DF0_150A9B61128F_.wvu.PrintTitles" localSheetId="3" hidden="1">Loans!$1:$10</definedName>
    <definedName name="Z_61DA9037_C7B7_4085_9DF0_150A9B61128F_.wvu.PrintTitles" localSheetId="4" hidden="1">LoansC!$1:$10</definedName>
    <definedName name="Z_61DA9037_C7B7_4085_9DF0_150A9B61128F_.wvu.PrintTitles" localSheetId="5" hidden="1">LoansR!$1:$10</definedName>
  </definedNames>
  <calcPr calcId="162913"/>
</workbook>
</file>

<file path=xl/calcChain.xml><?xml version="1.0" encoding="utf-8"?>
<calcChain xmlns="http://schemas.openxmlformats.org/spreadsheetml/2006/main">
  <c r="C129" i="34" l="1"/>
  <c r="C130" i="34"/>
  <c r="C131" i="34"/>
  <c r="C132" i="34"/>
  <c r="C133" i="34"/>
  <c r="C134" i="34"/>
  <c r="B244" i="9" l="1"/>
  <c r="B245" i="9"/>
  <c r="B246" i="9"/>
  <c r="B247" i="9"/>
  <c r="B248" i="9"/>
  <c r="B249" i="9"/>
  <c r="B250" i="9"/>
  <c r="B251" i="9"/>
  <c r="B252" i="9"/>
  <c r="B253" i="9"/>
  <c r="B254" i="9"/>
  <c r="B255" i="9"/>
  <c r="B256" i="9"/>
  <c r="B209" i="9" l="1"/>
  <c r="B210" i="9"/>
  <c r="B211" i="9"/>
  <c r="B212" i="9"/>
  <c r="B213" i="9"/>
  <c r="B214" i="9"/>
  <c r="B215" i="9"/>
  <c r="B216" i="9"/>
  <c r="B217" i="9"/>
  <c r="B218" i="9"/>
  <c r="B219" i="9"/>
  <c r="B220" i="9"/>
  <c r="B221" i="9"/>
  <c r="B222" i="9"/>
  <c r="B223" i="9"/>
  <c r="B224" i="9"/>
  <c r="B225" i="9"/>
  <c r="B226" i="9"/>
  <c r="B227" i="9"/>
  <c r="B228" i="9"/>
  <c r="B229" i="9"/>
  <c r="B230" i="9"/>
  <c r="B231" i="9"/>
  <c r="B232" i="9"/>
  <c r="B233" i="9"/>
  <c r="B234" i="9"/>
  <c r="B235" i="9"/>
  <c r="B236" i="9"/>
  <c r="B237" i="9"/>
  <c r="B238" i="9"/>
  <c r="B239" i="9"/>
  <c r="B240" i="9"/>
  <c r="B241" i="9"/>
  <c r="B242" i="9"/>
  <c r="B243" i="9"/>
  <c r="C276" i="34"/>
  <c r="C277" i="34"/>
  <c r="C278" i="34"/>
  <c r="C279" i="34"/>
  <c r="C280" i="34"/>
  <c r="C281" i="34"/>
  <c r="C270" i="34"/>
  <c r="C271" i="34"/>
  <c r="C272" i="34"/>
  <c r="C273" i="34"/>
  <c r="C274" i="34"/>
  <c r="C275" i="34"/>
  <c r="G267" i="34"/>
  <c r="G255" i="34"/>
  <c r="G231" i="34"/>
  <c r="G243" i="34"/>
  <c r="G244" i="34" l="1"/>
  <c r="G256" i="34"/>
  <c r="G268" i="34"/>
  <c r="G232" i="34"/>
  <c r="G245" i="34" l="1"/>
  <c r="G257" i="34"/>
  <c r="G233" i="34"/>
  <c r="G269" i="34"/>
  <c r="G234" i="34" l="1"/>
  <c r="G246" i="34"/>
  <c r="G270" i="34"/>
  <c r="G258" i="34"/>
  <c r="G235" i="34" l="1"/>
  <c r="G247" i="34"/>
  <c r="G271" i="34"/>
  <c r="G259" i="34"/>
  <c r="G236" i="34" l="1"/>
  <c r="G248" i="34"/>
  <c r="G260" i="34"/>
  <c r="G272" i="34"/>
  <c r="G237" i="34" l="1"/>
  <c r="G249" i="34"/>
  <c r="G273" i="34"/>
  <c r="G261" i="34"/>
  <c r="G238" i="34"/>
  <c r="G250" i="34" l="1"/>
  <c r="G262" i="34"/>
  <c r="G274" i="34"/>
  <c r="G239" i="34"/>
  <c r="G251" i="34" l="1"/>
  <c r="G275" i="34"/>
  <c r="G263" i="34"/>
  <c r="G240" i="34"/>
  <c r="A138" i="31"/>
  <c r="A139" i="31"/>
  <c r="A140" i="31"/>
  <c r="A141" i="31"/>
  <c r="A142" i="31"/>
  <c r="A143" i="31"/>
  <c r="A144" i="31"/>
  <c r="A145" i="31"/>
  <c r="A146" i="31"/>
  <c r="A147" i="31"/>
  <c r="A148" i="31"/>
  <c r="A149" i="31"/>
  <c r="A150" i="31"/>
  <c r="A151" i="31"/>
  <c r="A152" i="31"/>
  <c r="A153" i="31"/>
  <c r="A154" i="31"/>
  <c r="A155" i="31"/>
  <c r="A156" i="31"/>
  <c r="A157" i="31"/>
  <c r="A158" i="31"/>
  <c r="A159" i="31"/>
  <c r="A160" i="31"/>
  <c r="A161" i="31"/>
  <c r="A162" i="31"/>
  <c r="A163" i="31"/>
  <c r="A164" i="31"/>
  <c r="A165" i="31"/>
  <c r="A166" i="31"/>
  <c r="A167" i="31"/>
  <c r="A168" i="31"/>
  <c r="A169" i="31"/>
  <c r="A170" i="31"/>
  <c r="A171" i="31"/>
  <c r="A172" i="31"/>
  <c r="A173" i="31"/>
  <c r="A174" i="31"/>
  <c r="A175" i="31"/>
  <c r="A176" i="31"/>
  <c r="A177" i="31"/>
  <c r="A178" i="31"/>
  <c r="A179" i="31"/>
  <c r="A180" i="31"/>
  <c r="A181" i="31"/>
  <c r="A182" i="31"/>
  <c r="A183" i="31"/>
  <c r="A184" i="31"/>
  <c r="A185" i="31"/>
  <c r="A186" i="31"/>
  <c r="A187" i="31"/>
  <c r="A188" i="31"/>
  <c r="A189" i="31"/>
  <c r="A190" i="31"/>
  <c r="A191" i="31"/>
  <c r="A192" i="31"/>
  <c r="A193" i="31"/>
  <c r="A194" i="31"/>
  <c r="A195" i="31"/>
  <c r="A196" i="31"/>
  <c r="A197" i="31"/>
  <c r="A198" i="31"/>
  <c r="A199" i="31"/>
  <c r="A200" i="31"/>
  <c r="A201" i="31"/>
  <c r="A202" i="31"/>
  <c r="A203" i="31"/>
  <c r="A204" i="31"/>
  <c r="A205" i="31"/>
  <c r="A206" i="31"/>
  <c r="A207" i="31"/>
  <c r="A208" i="31"/>
  <c r="A209" i="31"/>
  <c r="A210" i="31"/>
  <c r="A211" i="31"/>
  <c r="A212" i="31"/>
  <c r="A213" i="31"/>
  <c r="A214" i="31"/>
  <c r="A215" i="31"/>
  <c r="A216" i="31"/>
  <c r="A217" i="31"/>
  <c r="A218" i="31"/>
  <c r="A219" i="31"/>
  <c r="A220" i="31"/>
  <c r="A221" i="31"/>
  <c r="A222" i="31"/>
  <c r="A223" i="31"/>
  <c r="A224" i="31"/>
  <c r="A225" i="31"/>
  <c r="A226" i="31"/>
  <c r="A227" i="31"/>
  <c r="A228" i="31"/>
  <c r="A229" i="31"/>
  <c r="A230" i="31"/>
  <c r="G252" i="34" l="1"/>
  <c r="G276" i="34"/>
  <c r="G264" i="34"/>
  <c r="G241" i="34"/>
  <c r="C215" i="31"/>
  <c r="C216" i="31"/>
  <c r="C217" i="31"/>
  <c r="C218" i="31"/>
  <c r="C219" i="31"/>
  <c r="C220" i="31"/>
  <c r="C221" i="31"/>
  <c r="C222" i="31"/>
  <c r="C223" i="31"/>
  <c r="C224" i="31"/>
  <c r="C225" i="31"/>
  <c r="C226" i="31"/>
  <c r="C227" i="31"/>
  <c r="C228" i="31"/>
  <c r="C229" i="31"/>
  <c r="C230" i="31"/>
  <c r="C195" i="31"/>
  <c r="C196" i="31"/>
  <c r="C197" i="31"/>
  <c r="C198" i="31"/>
  <c r="C199" i="31"/>
  <c r="C200" i="31"/>
  <c r="C201" i="31"/>
  <c r="C202" i="31"/>
  <c r="C203" i="31"/>
  <c r="C204" i="31"/>
  <c r="C205" i="31"/>
  <c r="C206" i="31"/>
  <c r="C207" i="31"/>
  <c r="C208" i="31"/>
  <c r="C209" i="31"/>
  <c r="C210" i="31"/>
  <c r="C211" i="31"/>
  <c r="C212" i="31"/>
  <c r="C213" i="31"/>
  <c r="C214" i="31"/>
  <c r="G253" i="34" l="1"/>
  <c r="G265" i="34"/>
  <c r="G277" i="34"/>
  <c r="G242" i="34"/>
  <c r="G254" i="34" l="1"/>
  <c r="G266" i="34"/>
  <c r="G278" i="34"/>
  <c r="K5" i="33"/>
  <c r="B208" i="9"/>
  <c r="B207" i="9"/>
  <c r="B206" i="9"/>
  <c r="B205" i="9"/>
  <c r="B204" i="9"/>
  <c r="B203" i="9"/>
  <c r="B202" i="9"/>
  <c r="B201" i="9"/>
  <c r="B200" i="9"/>
  <c r="B199" i="9"/>
  <c r="B198" i="9"/>
  <c r="B197" i="9"/>
  <c r="B196" i="9"/>
  <c r="B195" i="9"/>
  <c r="B194" i="9"/>
  <c r="B193" i="9"/>
  <c r="B192" i="9"/>
  <c r="B191" i="9"/>
  <c r="B190" i="9"/>
  <c r="B189" i="9"/>
  <c r="B188" i="9"/>
  <c r="B187" i="9"/>
  <c r="B186" i="9"/>
  <c r="B185" i="9"/>
  <c r="B184" i="9"/>
  <c r="B183" i="9"/>
  <c r="B182" i="9"/>
  <c r="B181" i="9"/>
  <c r="B180" i="9"/>
  <c r="B179" i="9"/>
  <c r="B178" i="9"/>
  <c r="B177" i="9"/>
  <c r="B176" i="9"/>
  <c r="B175" i="9"/>
  <c r="B174" i="9"/>
  <c r="B173" i="9"/>
  <c r="B172" i="9"/>
  <c r="B171" i="9"/>
  <c r="B170" i="9"/>
  <c r="B169" i="9"/>
  <c r="B168" i="9"/>
  <c r="B167" i="9"/>
  <c r="B166" i="9"/>
  <c r="B165" i="9"/>
  <c r="B164" i="9"/>
  <c r="B163" i="9"/>
  <c r="B162" i="9"/>
  <c r="B161" i="9"/>
  <c r="B160" i="9"/>
  <c r="B159" i="9"/>
  <c r="B158" i="9"/>
  <c r="B157" i="9"/>
  <c r="B156" i="9"/>
  <c r="B155" i="9"/>
  <c r="B154" i="9"/>
  <c r="B153" i="9"/>
  <c r="B152" i="9"/>
  <c r="B151" i="9"/>
  <c r="B150" i="9"/>
  <c r="B149" i="9"/>
  <c r="B148" i="9"/>
  <c r="B147" i="9"/>
  <c r="B146" i="9"/>
  <c r="B145" i="9"/>
  <c r="B144" i="9"/>
  <c r="B143" i="9"/>
  <c r="B142" i="9"/>
  <c r="B141" i="9"/>
  <c r="B140" i="9"/>
  <c r="B139" i="9"/>
  <c r="B138" i="9"/>
  <c r="B137" i="9"/>
  <c r="B136" i="9"/>
  <c r="B135" i="9"/>
  <c r="B134" i="9"/>
  <c r="B133" i="9"/>
  <c r="B132" i="9"/>
  <c r="B131" i="9"/>
  <c r="B130" i="9"/>
  <c r="B129" i="9"/>
  <c r="B128" i="9"/>
  <c r="B127" i="9"/>
  <c r="B126" i="9"/>
  <c r="B125" i="9"/>
  <c r="B124" i="9"/>
  <c r="B123" i="9"/>
  <c r="B122" i="9"/>
  <c r="B121" i="9"/>
  <c r="B120" i="9"/>
  <c r="B119" i="9"/>
  <c r="B118" i="9"/>
  <c r="B117" i="9"/>
  <c r="B116" i="9"/>
  <c r="B115" i="9"/>
  <c r="B114" i="9"/>
  <c r="B113" i="9"/>
  <c r="B112" i="9"/>
  <c r="B111" i="9"/>
  <c r="B110" i="9"/>
  <c r="B109" i="9"/>
  <c r="B108" i="9"/>
  <c r="B107" i="9"/>
  <c r="B106" i="9"/>
  <c r="B105" i="9"/>
  <c r="B104" i="9"/>
  <c r="B103" i="9"/>
  <c r="B102" i="9"/>
  <c r="B101" i="9"/>
  <c r="B100" i="9"/>
  <c r="B99" i="9"/>
  <c r="B98" i="9"/>
  <c r="B97" i="9"/>
  <c r="B96" i="9"/>
  <c r="B95" i="9"/>
  <c r="B94" i="9"/>
  <c r="B93" i="9"/>
  <c r="B92" i="9"/>
  <c r="B91" i="9"/>
  <c r="B90" i="9"/>
  <c r="B89" i="9"/>
  <c r="B88" i="9"/>
  <c r="B87" i="9"/>
  <c r="B86" i="9"/>
  <c r="B85" i="9"/>
  <c r="B84" i="9"/>
  <c r="B83" i="9"/>
  <c r="C82" i="9"/>
  <c r="B82" i="9"/>
  <c r="B81" i="9"/>
  <c r="B80" i="9"/>
  <c r="B79" i="9"/>
  <c r="B78" i="9"/>
  <c r="B77" i="9"/>
  <c r="B76" i="9"/>
  <c r="B75" i="9"/>
  <c r="C74" i="9"/>
  <c r="B74" i="9"/>
  <c r="B73" i="9"/>
  <c r="B72" i="9"/>
  <c r="B71" i="9"/>
  <c r="B70" i="9"/>
  <c r="B69" i="9"/>
  <c r="B68" i="9"/>
  <c r="B67" i="9"/>
  <c r="B66" i="9"/>
  <c r="B65" i="9"/>
  <c r="B64" i="9"/>
  <c r="B63" i="9"/>
  <c r="B62" i="9"/>
  <c r="B61" i="9"/>
  <c r="B60" i="9"/>
  <c r="B59" i="9"/>
  <c r="B58" i="9"/>
  <c r="B57" i="9"/>
  <c r="B56" i="9"/>
  <c r="B55" i="9"/>
  <c r="B54" i="9"/>
  <c r="B53" i="9"/>
  <c r="B52" i="9"/>
  <c r="B51" i="9"/>
  <c r="B50" i="9"/>
  <c r="B49" i="9"/>
  <c r="B48" i="9"/>
  <c r="B47" i="9"/>
  <c r="B46" i="9"/>
  <c r="B45" i="9"/>
  <c r="B44" i="9"/>
  <c r="B43" i="9"/>
  <c r="B42" i="9"/>
  <c r="B41" i="9"/>
  <c r="B40" i="9"/>
  <c r="B39" i="9"/>
  <c r="B38" i="9"/>
  <c r="B37" i="9"/>
  <c r="B36" i="9"/>
  <c r="B35" i="9"/>
  <c r="B34" i="9"/>
  <c r="B33" i="9"/>
  <c r="B32" i="9"/>
  <c r="B31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B6" i="9"/>
  <c r="B5" i="9"/>
  <c r="B4" i="9"/>
  <c r="B3" i="9"/>
  <c r="C70" i="9"/>
  <c r="C71" i="9"/>
  <c r="C72" i="9"/>
  <c r="C73" i="9"/>
  <c r="C75" i="9"/>
  <c r="C76" i="9"/>
  <c r="C77" i="9"/>
  <c r="C78" i="9"/>
  <c r="C79" i="9"/>
  <c r="C80" i="9"/>
  <c r="C81" i="9"/>
  <c r="C83" i="9"/>
  <c r="C84" i="9"/>
  <c r="C85" i="9"/>
  <c r="C69" i="9"/>
  <c r="C61" i="9"/>
  <c r="C62" i="9"/>
  <c r="C63" i="9"/>
  <c r="C64" i="9"/>
  <c r="C65" i="9"/>
  <c r="C66" i="9"/>
  <c r="C67" i="9"/>
  <c r="C68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4" i="9"/>
  <c r="C5" i="9"/>
  <c r="C6" i="9"/>
  <c r="C7" i="9"/>
  <c r="C8" i="9"/>
  <c r="C9" i="9"/>
  <c r="C3" i="9"/>
  <c r="C29" i="32"/>
  <c r="AE2" i="33" s="1"/>
  <c r="AE3" i="33" s="1"/>
  <c r="C5" i="32"/>
  <c r="C6" i="32" s="1"/>
  <c r="C7" i="32" s="1"/>
  <c r="C8" i="32" s="1"/>
  <c r="C269" i="34"/>
  <c r="C268" i="34"/>
  <c r="C267" i="34"/>
  <c r="C266" i="34"/>
  <c r="C265" i="34"/>
  <c r="C264" i="34"/>
  <c r="C263" i="34"/>
  <c r="C262" i="34"/>
  <c r="C261" i="34"/>
  <c r="C260" i="34"/>
  <c r="C259" i="34"/>
  <c r="C258" i="34"/>
  <c r="C257" i="34"/>
  <c r="C256" i="34"/>
  <c r="C255" i="34"/>
  <c r="C254" i="34"/>
  <c r="C253" i="34"/>
  <c r="C252" i="34"/>
  <c r="C251" i="34"/>
  <c r="C250" i="34"/>
  <c r="C249" i="34"/>
  <c r="C248" i="34"/>
  <c r="C247" i="34"/>
  <c r="C246" i="34"/>
  <c r="C245" i="34"/>
  <c r="C244" i="34"/>
  <c r="C243" i="34"/>
  <c r="C242" i="34"/>
  <c r="C241" i="34"/>
  <c r="C240" i="34"/>
  <c r="C239" i="34"/>
  <c r="C238" i="34"/>
  <c r="C237" i="34"/>
  <c r="C236" i="34"/>
  <c r="C235" i="34"/>
  <c r="C234" i="34"/>
  <c r="C233" i="34"/>
  <c r="C232" i="34"/>
  <c r="C231" i="34"/>
  <c r="C230" i="34"/>
  <c r="C229" i="34"/>
  <c r="C228" i="34"/>
  <c r="C227" i="34"/>
  <c r="C226" i="34"/>
  <c r="C225" i="34"/>
  <c r="C224" i="34"/>
  <c r="C223" i="34"/>
  <c r="C222" i="34"/>
  <c r="C221" i="34"/>
  <c r="C220" i="34"/>
  <c r="G219" i="34"/>
  <c r="C219" i="34"/>
  <c r="C218" i="34"/>
  <c r="C217" i="34"/>
  <c r="C216" i="34"/>
  <c r="C215" i="34"/>
  <c r="C214" i="34"/>
  <c r="C213" i="34"/>
  <c r="C212" i="34"/>
  <c r="C211" i="34"/>
  <c r="C210" i="34"/>
  <c r="C209" i="34"/>
  <c r="C208" i="34"/>
  <c r="G207" i="34"/>
  <c r="C207" i="34"/>
  <c r="C206" i="34"/>
  <c r="C205" i="34"/>
  <c r="C204" i="34"/>
  <c r="C203" i="34"/>
  <c r="C202" i="34"/>
  <c r="C201" i="34"/>
  <c r="C200" i="34"/>
  <c r="C199" i="34"/>
  <c r="C198" i="34"/>
  <c r="C197" i="34"/>
  <c r="C196" i="34"/>
  <c r="G195" i="34"/>
  <c r="C195" i="34"/>
  <c r="C194" i="34"/>
  <c r="C193" i="34"/>
  <c r="C192" i="34"/>
  <c r="C191" i="34"/>
  <c r="C190" i="34"/>
  <c r="C189" i="34"/>
  <c r="C188" i="34"/>
  <c r="C187" i="34"/>
  <c r="C186" i="34"/>
  <c r="C185" i="34"/>
  <c r="C184" i="34"/>
  <c r="C183" i="34"/>
  <c r="C182" i="34"/>
  <c r="C181" i="34"/>
  <c r="C180" i="34"/>
  <c r="C179" i="34"/>
  <c r="C178" i="34"/>
  <c r="C177" i="34"/>
  <c r="C176" i="34"/>
  <c r="C175" i="34"/>
  <c r="C174" i="34"/>
  <c r="C173" i="34"/>
  <c r="C172" i="34"/>
  <c r="C171" i="34"/>
  <c r="C170" i="34"/>
  <c r="C169" i="34"/>
  <c r="C168" i="34"/>
  <c r="C167" i="34"/>
  <c r="C166" i="34"/>
  <c r="C165" i="34"/>
  <c r="C164" i="34"/>
  <c r="C163" i="34"/>
  <c r="C162" i="34"/>
  <c r="C161" i="34"/>
  <c r="C160" i="34"/>
  <c r="C159" i="34"/>
  <c r="C158" i="34"/>
  <c r="C157" i="34"/>
  <c r="C156" i="34"/>
  <c r="C155" i="34"/>
  <c r="C154" i="34"/>
  <c r="C153" i="34"/>
  <c r="C152" i="34"/>
  <c r="C151" i="34"/>
  <c r="C150" i="34"/>
  <c r="C149" i="34"/>
  <c r="C148" i="34"/>
  <c r="C147" i="34"/>
  <c r="C146" i="34"/>
  <c r="C145" i="34"/>
  <c r="C144" i="34"/>
  <c r="C143" i="34"/>
  <c r="C142" i="34"/>
  <c r="C141" i="34"/>
  <c r="C140" i="34"/>
  <c r="C139" i="34"/>
  <c r="C138" i="34"/>
  <c r="C137" i="34"/>
  <c r="C136" i="34"/>
  <c r="C135" i="34"/>
  <c r="C128" i="34"/>
  <c r="C127" i="34"/>
  <c r="C126" i="34"/>
  <c r="C125" i="34"/>
  <c r="C124" i="34"/>
  <c r="C123" i="34"/>
  <c r="C122" i="34"/>
  <c r="C121" i="34"/>
  <c r="C120" i="34"/>
  <c r="C119" i="34"/>
  <c r="C118" i="34"/>
  <c r="C117" i="34"/>
  <c r="C116" i="34"/>
  <c r="C115" i="34"/>
  <c r="C114" i="34"/>
  <c r="C113" i="34"/>
  <c r="C112" i="34"/>
  <c r="C86" i="9"/>
  <c r="C111" i="34"/>
  <c r="C110" i="34"/>
  <c r="C109" i="34"/>
  <c r="C108" i="34"/>
  <c r="C107" i="34"/>
  <c r="C106" i="34"/>
  <c r="C105" i="34"/>
  <c r="C104" i="34"/>
  <c r="C103" i="34"/>
  <c r="C102" i="34"/>
  <c r="C101" i="34"/>
  <c r="C100" i="34"/>
  <c r="C99" i="34"/>
  <c r="C98" i="34"/>
  <c r="C97" i="34"/>
  <c r="C96" i="34"/>
  <c r="C95" i="34"/>
  <c r="C94" i="34"/>
  <c r="C93" i="34"/>
  <c r="C92" i="34"/>
  <c r="C91" i="34"/>
  <c r="C90" i="34"/>
  <c r="C89" i="34"/>
  <c r="C88" i="34"/>
  <c r="C87" i="34"/>
  <c r="C86" i="34"/>
  <c r="C85" i="34"/>
  <c r="C84" i="34"/>
  <c r="C83" i="34"/>
  <c r="C82" i="34"/>
  <c r="C81" i="34"/>
  <c r="C80" i="34"/>
  <c r="C79" i="34"/>
  <c r="C78" i="34"/>
  <c r="C77" i="34"/>
  <c r="C76" i="34"/>
  <c r="C75" i="34"/>
  <c r="C74" i="34"/>
  <c r="C73" i="34"/>
  <c r="C72" i="34"/>
  <c r="C71" i="34"/>
  <c r="C70" i="34"/>
  <c r="C69" i="34"/>
  <c r="C68" i="34"/>
  <c r="C67" i="34"/>
  <c r="C66" i="34"/>
  <c r="C65" i="34"/>
  <c r="C64" i="34"/>
  <c r="C63" i="34"/>
  <c r="C62" i="34"/>
  <c r="C61" i="34"/>
  <c r="C60" i="34"/>
  <c r="C59" i="34"/>
  <c r="C58" i="34"/>
  <c r="C57" i="34"/>
  <c r="C56" i="34"/>
  <c r="C55" i="34"/>
  <c r="C54" i="34"/>
  <c r="C53" i="34"/>
  <c r="C52" i="34"/>
  <c r="C51" i="34"/>
  <c r="C50" i="34"/>
  <c r="C49" i="34"/>
  <c r="C48" i="34"/>
  <c r="C47" i="34"/>
  <c r="C46" i="34"/>
  <c r="C45" i="34"/>
  <c r="C44" i="34"/>
  <c r="C43" i="34"/>
  <c r="C42" i="34"/>
  <c r="C41" i="34"/>
  <c r="C40" i="34"/>
  <c r="C39" i="34"/>
  <c r="C38" i="34"/>
  <c r="C37" i="34"/>
  <c r="C36" i="34"/>
  <c r="C35" i="34"/>
  <c r="C34" i="34"/>
  <c r="C33" i="34"/>
  <c r="C32" i="34"/>
  <c r="C31" i="34"/>
  <c r="C30" i="34"/>
  <c r="C29" i="34"/>
  <c r="C28" i="34"/>
  <c r="IT6" i="34"/>
  <c r="IS6" i="34"/>
  <c r="IR6" i="34"/>
  <c r="IQ6" i="34"/>
  <c r="IP6" i="34"/>
  <c r="IO6" i="34"/>
  <c r="IN6" i="34"/>
  <c r="IM6" i="34"/>
  <c r="IL6" i="34"/>
  <c r="IK6" i="34"/>
  <c r="IJ6" i="34"/>
  <c r="II6" i="34"/>
  <c r="IH6" i="34"/>
  <c r="IG6" i="34"/>
  <c r="IF6" i="34"/>
  <c r="IE6" i="34"/>
  <c r="ID6" i="34"/>
  <c r="IC6" i="34"/>
  <c r="IB6" i="34"/>
  <c r="IA6" i="34"/>
  <c r="HZ6" i="34"/>
  <c r="HY6" i="34"/>
  <c r="HX6" i="34"/>
  <c r="HW6" i="34"/>
  <c r="HV6" i="34"/>
  <c r="HU6" i="34"/>
  <c r="HT6" i="34"/>
  <c r="HS6" i="34"/>
  <c r="HR6" i="34"/>
  <c r="HQ6" i="34"/>
  <c r="HP6" i="34"/>
  <c r="HO6" i="34"/>
  <c r="HN6" i="34"/>
  <c r="HM6" i="34"/>
  <c r="HL6" i="34"/>
  <c r="HK6" i="34"/>
  <c r="HJ6" i="34"/>
  <c r="HI6" i="34"/>
  <c r="HH6" i="34"/>
  <c r="HG6" i="34"/>
  <c r="HF6" i="34"/>
  <c r="HE6" i="34"/>
  <c r="HD6" i="34"/>
  <c r="HC6" i="34"/>
  <c r="HB6" i="34"/>
  <c r="HA6" i="34"/>
  <c r="GZ6" i="34"/>
  <c r="GY6" i="34"/>
  <c r="GX6" i="34"/>
  <c r="GW6" i="34"/>
  <c r="GV6" i="34"/>
  <c r="GU6" i="34"/>
  <c r="GT6" i="34"/>
  <c r="GS6" i="34"/>
  <c r="GR6" i="34"/>
  <c r="GQ6" i="34"/>
  <c r="GP6" i="34"/>
  <c r="GO6" i="34"/>
  <c r="GN6" i="34"/>
  <c r="GM6" i="34"/>
  <c r="GL6" i="34"/>
  <c r="GK6" i="34"/>
  <c r="GJ6" i="34"/>
  <c r="GI6" i="34"/>
  <c r="GH6" i="34"/>
  <c r="GG6" i="34"/>
  <c r="GF6" i="34"/>
  <c r="GE6" i="34"/>
  <c r="GD6" i="34"/>
  <c r="GC6" i="34"/>
  <c r="GB6" i="34"/>
  <c r="GA6" i="34"/>
  <c r="FZ6" i="34"/>
  <c r="FY6" i="34"/>
  <c r="FX6" i="34"/>
  <c r="FW6" i="34"/>
  <c r="FV6" i="34"/>
  <c r="FU6" i="34"/>
  <c r="FT6" i="34"/>
  <c r="FS6" i="34"/>
  <c r="FR6" i="34"/>
  <c r="FQ6" i="34"/>
  <c r="FP6" i="34"/>
  <c r="FO6" i="34"/>
  <c r="FN6" i="34"/>
  <c r="FM6" i="34"/>
  <c r="FL6" i="34"/>
  <c r="FK6" i="34"/>
  <c r="FJ6" i="34"/>
  <c r="FI6" i="34"/>
  <c r="FH6" i="34"/>
  <c r="FG6" i="34"/>
  <c r="FF6" i="34"/>
  <c r="FE6" i="34"/>
  <c r="FD6" i="34"/>
  <c r="FC6" i="34"/>
  <c r="FB6" i="34"/>
  <c r="FA6" i="34"/>
  <c r="EZ6" i="34"/>
  <c r="EY6" i="34"/>
  <c r="EX6" i="34"/>
  <c r="EW6" i="34"/>
  <c r="EV6" i="34"/>
  <c r="EU6" i="34"/>
  <c r="ET6" i="34"/>
  <c r="ES6" i="34"/>
  <c r="ER6" i="34"/>
  <c r="EQ6" i="34"/>
  <c r="EP6" i="34"/>
  <c r="EO6" i="34"/>
  <c r="EN6" i="34"/>
  <c r="EM6" i="34"/>
  <c r="EL6" i="34"/>
  <c r="EK6" i="34"/>
  <c r="EJ6" i="34"/>
  <c r="EI6" i="34"/>
  <c r="EH6" i="34"/>
  <c r="EG6" i="34"/>
  <c r="EF6" i="34"/>
  <c r="EE6" i="34"/>
  <c r="ED6" i="34"/>
  <c r="EC6" i="34"/>
  <c r="EB6" i="34"/>
  <c r="EA6" i="34"/>
  <c r="DZ6" i="34"/>
  <c r="DY6" i="34"/>
  <c r="DX6" i="34"/>
  <c r="DW6" i="34"/>
  <c r="DV6" i="34"/>
  <c r="DU6" i="34"/>
  <c r="DT6" i="34"/>
  <c r="DS6" i="34"/>
  <c r="DR6" i="34"/>
  <c r="DQ6" i="34"/>
  <c r="DP6" i="34"/>
  <c r="DO6" i="34"/>
  <c r="DN6" i="34"/>
  <c r="DM6" i="34"/>
  <c r="DL6" i="34"/>
  <c r="DK6" i="34"/>
  <c r="DJ6" i="34"/>
  <c r="DI6" i="34"/>
  <c r="DH6" i="34"/>
  <c r="DG6" i="34"/>
  <c r="DF6" i="34"/>
  <c r="DE6" i="34"/>
  <c r="DD6" i="34"/>
  <c r="DC6" i="34"/>
  <c r="DB6" i="34"/>
  <c r="DA6" i="34"/>
  <c r="CZ6" i="34"/>
  <c r="CY6" i="34"/>
  <c r="CX6" i="34"/>
  <c r="CW6" i="34"/>
  <c r="CV6" i="34"/>
  <c r="CU6" i="34"/>
  <c r="CT6" i="34"/>
  <c r="CS6" i="34"/>
  <c r="CR6" i="34"/>
  <c r="CQ6" i="34"/>
  <c r="CP6" i="34"/>
  <c r="CO6" i="34"/>
  <c r="CN6" i="34"/>
  <c r="CM6" i="34"/>
  <c r="CL6" i="34"/>
  <c r="CK6" i="34"/>
  <c r="CJ6" i="34"/>
  <c r="CI6" i="34"/>
  <c r="CH6" i="34"/>
  <c r="CG6" i="34"/>
  <c r="CF6" i="34"/>
  <c r="CE6" i="34"/>
  <c r="CD6" i="34"/>
  <c r="CC6" i="34"/>
  <c r="CB6" i="34"/>
  <c r="CA6" i="34"/>
  <c r="BZ6" i="34"/>
  <c r="BY6" i="34"/>
  <c r="BX6" i="34"/>
  <c r="BW6" i="34"/>
  <c r="BV6" i="34"/>
  <c r="BU6" i="34"/>
  <c r="BT6" i="34"/>
  <c r="BS6" i="34"/>
  <c r="BR6" i="34"/>
  <c r="BQ6" i="34"/>
  <c r="BP6" i="34"/>
  <c r="BO6" i="34"/>
  <c r="BN6" i="34"/>
  <c r="BM6" i="34"/>
  <c r="BL6" i="34"/>
  <c r="BK6" i="34"/>
  <c r="BJ6" i="34"/>
  <c r="BI6" i="34"/>
  <c r="BH6" i="34"/>
  <c r="BG6" i="34"/>
  <c r="BF6" i="34"/>
  <c r="BE6" i="34"/>
  <c r="BD6" i="34"/>
  <c r="BC6" i="34"/>
  <c r="BB6" i="34"/>
  <c r="BA6" i="34"/>
  <c r="AZ6" i="34"/>
  <c r="AY6" i="34"/>
  <c r="AX6" i="34"/>
  <c r="AW6" i="34"/>
  <c r="AV6" i="34"/>
  <c r="AU6" i="34"/>
  <c r="AT6" i="34"/>
  <c r="AS6" i="34"/>
  <c r="AR6" i="34"/>
  <c r="AQ6" i="34"/>
  <c r="AP6" i="34"/>
  <c r="AO6" i="34"/>
  <c r="AN6" i="34"/>
  <c r="AM6" i="34"/>
  <c r="AL6" i="34"/>
  <c r="AK6" i="34"/>
  <c r="AJ6" i="34"/>
  <c r="AI6" i="34"/>
  <c r="AH6" i="34"/>
  <c r="AG6" i="34"/>
  <c r="AF6" i="34"/>
  <c r="AE6" i="34"/>
  <c r="AD6" i="34"/>
  <c r="AC6" i="34"/>
  <c r="AB6" i="34"/>
  <c r="AA6" i="34"/>
  <c r="Z6" i="34"/>
  <c r="Y6" i="34"/>
  <c r="X6" i="34"/>
  <c r="W6" i="34"/>
  <c r="V6" i="34"/>
  <c r="U6" i="34"/>
  <c r="T6" i="34"/>
  <c r="S6" i="34"/>
  <c r="R6" i="34"/>
  <c r="Q6" i="34"/>
  <c r="P6" i="34"/>
  <c r="O6" i="34"/>
  <c r="N6" i="34"/>
  <c r="M6" i="34"/>
  <c r="L6" i="34"/>
  <c r="K6" i="34"/>
  <c r="J6" i="34"/>
  <c r="I6" i="34"/>
  <c r="H6" i="34"/>
  <c r="G6" i="34"/>
  <c r="F6" i="34"/>
  <c r="E6" i="34"/>
  <c r="D6" i="34"/>
  <c r="C6" i="34"/>
  <c r="G208" i="34" l="1"/>
  <c r="C98" i="9"/>
  <c r="G220" i="34"/>
  <c r="C110" i="9"/>
  <c r="C122" i="9"/>
  <c r="AH15" i="33" a="1"/>
  <c r="C88" i="9"/>
  <c r="G196" i="34"/>
  <c r="C87" i="9"/>
  <c r="C9" i="32"/>
  <c r="C89" i="9"/>
  <c r="G209" i="34" l="1"/>
  <c r="G221" i="34"/>
  <c r="C111" i="9"/>
  <c r="AH15" i="33"/>
  <c r="AH262" i="33"/>
  <c r="AH234" i="33"/>
  <c r="AH254" i="33"/>
  <c r="AH194" i="33"/>
  <c r="AH138" i="33"/>
  <c r="AH94" i="33"/>
  <c r="AH50" i="33"/>
  <c r="AH265" i="33"/>
  <c r="AH249" i="33"/>
  <c r="AH233" i="33"/>
  <c r="AH217" i="33"/>
  <c r="AH201" i="33"/>
  <c r="AH185" i="33"/>
  <c r="AH169" i="33"/>
  <c r="AH153" i="33"/>
  <c r="AH137" i="33"/>
  <c r="AH121" i="33"/>
  <c r="AH105" i="33"/>
  <c r="AH89" i="33"/>
  <c r="AH73" i="33"/>
  <c r="AH57" i="33"/>
  <c r="AH41" i="33"/>
  <c r="AH25" i="33"/>
  <c r="AH214" i="33"/>
  <c r="AH162" i="33"/>
  <c r="AH98" i="33"/>
  <c r="AH264" i="33"/>
  <c r="AH248" i="33"/>
  <c r="AH232" i="33"/>
  <c r="AH216" i="33"/>
  <c r="AH200" i="33"/>
  <c r="AH184" i="33"/>
  <c r="AH168" i="33"/>
  <c r="AH152" i="33"/>
  <c r="AH136" i="33"/>
  <c r="AH120" i="33"/>
  <c r="AH104" i="33"/>
  <c r="AH88" i="33"/>
  <c r="AH72" i="33"/>
  <c r="AH56" i="33"/>
  <c r="AH40" i="33"/>
  <c r="AH24" i="33"/>
  <c r="AH206" i="33"/>
  <c r="AH170" i="33"/>
  <c r="AH130" i="33"/>
  <c r="AH90" i="33"/>
  <c r="AH54" i="33"/>
  <c r="AH26" i="33"/>
  <c r="AH251" i="33"/>
  <c r="AH235" i="33"/>
  <c r="AH219" i="33"/>
  <c r="AH203" i="33"/>
  <c r="AH187" i="33"/>
  <c r="AH171" i="33"/>
  <c r="AH155" i="33"/>
  <c r="AH139" i="33"/>
  <c r="AH123" i="33"/>
  <c r="AH107" i="33"/>
  <c r="AH91" i="33"/>
  <c r="AH75" i="33"/>
  <c r="AH59" i="33"/>
  <c r="AH43" i="33"/>
  <c r="AH27" i="33"/>
  <c r="AH266" i="33"/>
  <c r="AH258" i="33"/>
  <c r="AH222" i="33"/>
  <c r="AH166" i="33"/>
  <c r="AH114" i="33"/>
  <c r="AH74" i="33"/>
  <c r="AH34" i="33"/>
  <c r="AH257" i="33"/>
  <c r="AH241" i="33"/>
  <c r="AH225" i="33"/>
  <c r="AH209" i="33"/>
  <c r="AH193" i="33"/>
  <c r="AH177" i="33"/>
  <c r="AH161" i="33"/>
  <c r="AH145" i="33"/>
  <c r="AH129" i="33"/>
  <c r="AH113" i="33"/>
  <c r="AH97" i="33"/>
  <c r="AH81" i="33"/>
  <c r="AH65" i="33"/>
  <c r="AH49" i="33"/>
  <c r="AH33" i="33"/>
  <c r="AH17" i="33"/>
  <c r="AH190" i="33"/>
  <c r="AH134" i="33"/>
  <c r="AH58" i="33"/>
  <c r="AH256" i="33"/>
  <c r="AH240" i="33"/>
  <c r="AH224" i="33"/>
  <c r="AH208" i="33"/>
  <c r="AH192" i="33"/>
  <c r="AH176" i="33"/>
  <c r="AH160" i="33"/>
  <c r="AH144" i="33"/>
  <c r="AH128" i="33"/>
  <c r="AH112" i="33"/>
  <c r="AH96" i="33"/>
  <c r="AH80" i="33"/>
  <c r="AH64" i="33"/>
  <c r="AH48" i="33"/>
  <c r="AH32" i="33"/>
  <c r="AH16" i="33"/>
  <c r="AH186" i="33"/>
  <c r="AH150" i="33"/>
  <c r="AH110" i="33"/>
  <c r="AH70" i="33"/>
  <c r="AH38" i="33"/>
  <c r="AH259" i="33"/>
  <c r="AH243" i="33"/>
  <c r="AH227" i="33"/>
  <c r="AH211" i="33"/>
  <c r="AH195" i="33"/>
  <c r="AH179" i="33"/>
  <c r="AH163" i="33"/>
  <c r="AH147" i="33"/>
  <c r="AH131" i="33"/>
  <c r="AH115" i="33"/>
  <c r="AH99" i="33"/>
  <c r="AH83" i="33"/>
  <c r="AH67" i="33"/>
  <c r="AH51" i="33"/>
  <c r="AH35" i="33"/>
  <c r="AH19" i="33"/>
  <c r="AH250" i="33"/>
  <c r="AH242" i="33"/>
  <c r="AH210" i="33"/>
  <c r="AH154" i="33"/>
  <c r="AH106" i="33"/>
  <c r="AH62" i="33"/>
  <c r="AH18" i="33"/>
  <c r="AH253" i="33"/>
  <c r="AH237" i="33"/>
  <c r="AH221" i="33"/>
  <c r="AH205" i="33"/>
  <c r="AH189" i="33"/>
  <c r="AH173" i="33"/>
  <c r="AH157" i="33"/>
  <c r="AH141" i="33"/>
  <c r="AH125" i="33"/>
  <c r="AH109" i="33"/>
  <c r="AH93" i="33"/>
  <c r="AH77" i="33"/>
  <c r="AH61" i="33"/>
  <c r="AH45" i="33"/>
  <c r="AH29" i="33"/>
  <c r="AH230" i="33"/>
  <c r="AH126" i="33"/>
  <c r="AH245" i="33"/>
  <c r="AH181" i="33"/>
  <c r="AH117" i="33"/>
  <c r="AH53" i="33"/>
  <c r="AH202" i="33"/>
  <c r="AH78" i="33"/>
  <c r="AH244" i="33"/>
  <c r="AH212" i="33"/>
  <c r="AH180" i="33"/>
  <c r="AH148" i="33"/>
  <c r="AH116" i="33"/>
  <c r="AH84" i="33"/>
  <c r="AH52" i="33"/>
  <c r="AH20" i="33"/>
  <c r="AH158" i="33"/>
  <c r="AH82" i="33"/>
  <c r="AH263" i="33"/>
  <c r="AH231" i="33"/>
  <c r="AH199" i="33"/>
  <c r="AH167" i="33"/>
  <c r="AH135" i="33"/>
  <c r="AH103" i="33"/>
  <c r="AH71" i="33"/>
  <c r="AH39" i="33"/>
  <c r="AH246" i="33"/>
  <c r="AH86" i="33"/>
  <c r="AH229" i="33"/>
  <c r="AH165" i="33"/>
  <c r="AH101" i="33"/>
  <c r="AH37" i="33"/>
  <c r="AH174" i="33"/>
  <c r="AH22" i="33"/>
  <c r="AH236" i="33"/>
  <c r="AH204" i="33"/>
  <c r="AH172" i="33"/>
  <c r="AH140" i="33"/>
  <c r="AH108" i="33"/>
  <c r="AH76" i="33"/>
  <c r="AH44" i="33"/>
  <c r="AH218" i="33"/>
  <c r="AH142" i="33"/>
  <c r="AH66" i="33"/>
  <c r="AH255" i="33"/>
  <c r="AH223" i="33"/>
  <c r="AH191" i="33"/>
  <c r="AH159" i="33"/>
  <c r="AH127" i="33"/>
  <c r="AH95" i="33"/>
  <c r="AH63" i="33"/>
  <c r="AH31" i="33"/>
  <c r="AH238" i="33"/>
  <c r="AH42" i="33"/>
  <c r="AH213" i="33"/>
  <c r="AH149" i="33"/>
  <c r="AH85" i="33"/>
  <c r="AH21" i="33"/>
  <c r="AH146" i="33"/>
  <c r="AH260" i="33"/>
  <c r="AH228" i="33"/>
  <c r="AH196" i="33"/>
  <c r="AH164" i="33"/>
  <c r="AH132" i="33"/>
  <c r="AH100" i="33"/>
  <c r="AH68" i="33"/>
  <c r="AH36" i="33"/>
  <c r="AH198" i="33"/>
  <c r="AH122" i="33"/>
  <c r="AH46" i="33"/>
  <c r="AH247" i="33"/>
  <c r="AH215" i="33"/>
  <c r="AH183" i="33"/>
  <c r="AH151" i="33"/>
  <c r="AH119" i="33"/>
  <c r="AH87" i="33"/>
  <c r="AH55" i="33"/>
  <c r="AH23" i="33"/>
  <c r="AH182" i="33"/>
  <c r="AH261" i="33"/>
  <c r="AH197" i="33"/>
  <c r="AH133" i="33"/>
  <c r="AH69" i="33"/>
  <c r="AH226" i="33"/>
  <c r="AH118" i="33"/>
  <c r="AH252" i="33"/>
  <c r="AH220" i="33"/>
  <c r="AH188" i="33"/>
  <c r="AH156" i="33"/>
  <c r="AH124" i="33"/>
  <c r="AH92" i="33"/>
  <c r="AH60" i="33"/>
  <c r="AH28" i="33"/>
  <c r="AH178" i="33"/>
  <c r="AH102" i="33"/>
  <c r="AH30" i="33"/>
  <c r="AH239" i="33"/>
  <c r="AH207" i="33"/>
  <c r="AH175" i="33"/>
  <c r="AH143" i="33"/>
  <c r="AH111" i="33"/>
  <c r="AH79" i="33"/>
  <c r="AH47" i="33"/>
  <c r="G197" i="34"/>
  <c r="C123" i="9"/>
  <c r="C99" i="9"/>
  <c r="C10" i="32"/>
  <c r="C90" i="9"/>
  <c r="G210" i="34" l="1"/>
  <c r="G222" i="34"/>
  <c r="C112" i="9"/>
  <c r="C100" i="9"/>
  <c r="C124" i="9"/>
  <c r="G198" i="34"/>
  <c r="C11" i="32"/>
  <c r="C91" i="9"/>
  <c r="G211" i="34" l="1"/>
  <c r="G223" i="34"/>
  <c r="L86" i="33"/>
  <c r="L89" i="33"/>
  <c r="L18" i="33"/>
  <c r="O17" i="33"/>
  <c r="H17" i="33"/>
  <c r="L88" i="33"/>
  <c r="L90" i="33"/>
  <c r="L61" i="33"/>
  <c r="L84" i="33"/>
  <c r="L75" i="33"/>
  <c r="L82" i="33"/>
  <c r="L71" i="33"/>
  <c r="L17" i="33"/>
  <c r="N17" i="33" s="1"/>
  <c r="L27" i="33"/>
  <c r="L32" i="33"/>
  <c r="L76" i="33"/>
  <c r="L52" i="33"/>
  <c r="L25" i="33"/>
  <c r="L29" i="33"/>
  <c r="L78" i="33"/>
  <c r="L87" i="33"/>
  <c r="L53" i="33"/>
  <c r="L45" i="33"/>
  <c r="C113" i="9"/>
  <c r="L68" i="33"/>
  <c r="L46" i="33"/>
  <c r="L23" i="33"/>
  <c r="L79" i="33"/>
  <c r="L51" i="33"/>
  <c r="L60" i="33"/>
  <c r="L30" i="33"/>
  <c r="L73" i="33"/>
  <c r="L26" i="33"/>
  <c r="L62" i="33"/>
  <c r="L37" i="33"/>
  <c r="L31" i="33"/>
  <c r="L57" i="33"/>
  <c r="L33" i="33"/>
  <c r="L85" i="33"/>
  <c r="L55" i="33"/>
  <c r="L28" i="33"/>
  <c r="L43" i="33"/>
  <c r="L34" i="33"/>
  <c r="L83" i="33"/>
  <c r="L42" i="33"/>
  <c r="L72" i="33"/>
  <c r="L49" i="33"/>
  <c r="L35" i="33"/>
  <c r="L44" i="33"/>
  <c r="L22" i="33"/>
  <c r="L21" i="33"/>
  <c r="L50" i="33"/>
  <c r="L66" i="33"/>
  <c r="L74" i="33"/>
  <c r="L58" i="33"/>
  <c r="L70" i="33"/>
  <c r="L77" i="33"/>
  <c r="L19" i="33"/>
  <c r="L63" i="33"/>
  <c r="L36" i="33"/>
  <c r="L47" i="33"/>
  <c r="L69" i="33"/>
  <c r="L56" i="33"/>
  <c r="L20" i="33"/>
  <c r="L40" i="33"/>
  <c r="L59" i="33"/>
  <c r="L80" i="33"/>
  <c r="L41" i="33"/>
  <c r="L24" i="33"/>
  <c r="L81" i="33"/>
  <c r="L64" i="33"/>
  <c r="L38" i="33"/>
  <c r="L39" i="33"/>
  <c r="L54" i="33"/>
  <c r="L65" i="33"/>
  <c r="L48" i="33"/>
  <c r="L67" i="33"/>
  <c r="G199" i="34"/>
  <c r="C125" i="9"/>
  <c r="C101" i="9"/>
  <c r="C12" i="32"/>
  <c r="C92" i="9"/>
  <c r="G212" i="34" l="1"/>
  <c r="G224" i="34"/>
  <c r="C114" i="9"/>
  <c r="C102" i="9"/>
  <c r="C126" i="9"/>
  <c r="G200" i="34"/>
  <c r="C13" i="32"/>
  <c r="C93" i="9"/>
  <c r="G213" i="34" l="1"/>
  <c r="G225" i="34"/>
  <c r="C115" i="9"/>
  <c r="G201" i="34"/>
  <c r="C127" i="9"/>
  <c r="C103" i="9"/>
  <c r="C14" i="32"/>
  <c r="C94" i="9"/>
  <c r="G214" i="34" l="1"/>
  <c r="G226" i="34"/>
  <c r="C116" i="9"/>
  <c r="C104" i="9"/>
  <c r="C128" i="9"/>
  <c r="G202" i="34"/>
  <c r="C15" i="32"/>
  <c r="C95" i="9"/>
  <c r="G215" i="34" l="1"/>
  <c r="G227" i="34"/>
  <c r="C117" i="9"/>
  <c r="G203" i="34"/>
  <c r="C129" i="9"/>
  <c r="C105" i="9"/>
  <c r="C16" i="32"/>
  <c r="C96" i="9"/>
  <c r="G216" i="34" l="1"/>
  <c r="G228" i="34"/>
  <c r="C118" i="9"/>
  <c r="C106" i="9"/>
  <c r="C130" i="9"/>
  <c r="G204" i="34"/>
  <c r="C17" i="32"/>
  <c r="C97" i="9"/>
  <c r="G217" i="34" l="1"/>
  <c r="G229" i="34"/>
  <c r="C119" i="9"/>
  <c r="G205" i="34"/>
  <c r="C131" i="9"/>
  <c r="C107" i="9"/>
  <c r="C18" i="32"/>
  <c r="G218" i="34" l="1"/>
  <c r="G230" i="34"/>
  <c r="C120" i="9"/>
  <c r="C108" i="9"/>
  <c r="C132" i="9"/>
  <c r="G206" i="34"/>
  <c r="C19" i="32"/>
  <c r="C109" i="9" l="1"/>
  <c r="C121" i="9"/>
  <c r="C133" i="9"/>
  <c r="C20" i="32"/>
  <c r="C21" i="32" l="1"/>
  <c r="C22" i="32" l="1"/>
  <c r="C23" i="32" l="1"/>
  <c r="C24" i="32" l="1"/>
  <c r="C25" i="32" s="1"/>
  <c r="C26" i="32" s="1"/>
  <c r="H78" i="33" l="1"/>
  <c r="W79" i="33"/>
  <c r="Z79" i="33"/>
  <c r="AB80" i="33"/>
  <c r="Z80" i="33"/>
  <c r="W81" i="33"/>
  <c r="H82" i="33"/>
  <c r="Z82" i="33"/>
  <c r="Z83" i="33"/>
  <c r="Z84" i="33"/>
  <c r="Z85" i="33"/>
  <c r="W85" i="33"/>
  <c r="H86" i="33"/>
  <c r="I86" i="33" s="1"/>
  <c r="U86" i="33"/>
  <c r="Z86" i="33"/>
  <c r="Z87" i="33"/>
  <c r="W88" i="33"/>
  <c r="H88" i="33"/>
  <c r="Z88" i="33"/>
  <c r="W89" i="33"/>
  <c r="H90" i="33"/>
  <c r="Z90" i="33"/>
  <c r="AB81" i="33" l="1"/>
  <c r="AB89" i="33"/>
  <c r="AB85" i="33"/>
  <c r="H84" i="33"/>
  <c r="I84" i="33" s="1"/>
  <c r="AB83" i="33"/>
  <c r="W83" i="33"/>
  <c r="H83" i="33"/>
  <c r="I83" i="33" s="1"/>
  <c r="AB79" i="33"/>
  <c r="AB78" i="33"/>
  <c r="W87" i="33"/>
  <c r="N84" i="33"/>
  <c r="N90" i="33"/>
  <c r="AB87" i="33"/>
  <c r="AB82" i="33"/>
  <c r="H80" i="33"/>
  <c r="I80" i="33" s="1"/>
  <c r="U89" i="33"/>
  <c r="U85" i="33"/>
  <c r="AA88" i="33"/>
  <c r="U87" i="33"/>
  <c r="AA87" i="33"/>
  <c r="U79" i="33"/>
  <c r="AA78" i="33"/>
  <c r="W90" i="33"/>
  <c r="W86" i="33"/>
  <c r="I78" i="33"/>
  <c r="U88" i="33"/>
  <c r="AA84" i="33"/>
  <c r="W84" i="33"/>
  <c r="W82" i="33"/>
  <c r="U80" i="33"/>
  <c r="W80" i="33"/>
  <c r="N78" i="33"/>
  <c r="H89" i="33"/>
  <c r="I89" i="33" s="1"/>
  <c r="N88" i="33"/>
  <c r="I88" i="33"/>
  <c r="H87" i="33"/>
  <c r="I87" i="33" s="1"/>
  <c r="H85" i="33"/>
  <c r="I85" i="33" s="1"/>
  <c r="AB84" i="33"/>
  <c r="U83" i="33"/>
  <c r="N82" i="33"/>
  <c r="U81" i="33"/>
  <c r="H81" i="33"/>
  <c r="I81" i="33" s="1"/>
  <c r="H79" i="33"/>
  <c r="I79" i="33" s="1"/>
  <c r="W78" i="33"/>
  <c r="Z89" i="33"/>
  <c r="N87" i="33"/>
  <c r="AB86" i="33"/>
  <c r="U82" i="33"/>
  <c r="U90" i="33"/>
  <c r="AB88" i="33"/>
  <c r="AA83" i="33"/>
  <c r="AA82" i="33"/>
  <c r="AA90" i="33"/>
  <c r="N85" i="33"/>
  <c r="U84" i="33"/>
  <c r="N83" i="33"/>
  <c r="I82" i="33"/>
  <c r="Z81" i="33"/>
  <c r="Z78" i="33"/>
  <c r="I90" i="33"/>
  <c r="AA85" i="33"/>
  <c r="U78" i="33"/>
  <c r="AA79" i="33"/>
  <c r="AC83" i="33" l="1"/>
  <c r="AC88" i="33"/>
  <c r="AC82" i="33"/>
  <c r="AC87" i="33"/>
  <c r="AC78" i="33"/>
  <c r="N79" i="33"/>
  <c r="AC85" i="33"/>
  <c r="AC84" i="33"/>
  <c r="AB90" i="33"/>
  <c r="AC90" i="33" s="1"/>
  <c r="AC79" i="33"/>
  <c r="H47" i="33" l="1"/>
  <c r="I47" i="33" s="1"/>
  <c r="U56" i="33" l="1"/>
  <c r="W59" i="33"/>
  <c r="U59" i="33"/>
  <c r="U60" i="33"/>
  <c r="H59" i="33"/>
  <c r="X56" i="33"/>
  <c r="X58" i="33"/>
  <c r="AA59" i="33"/>
  <c r="D4" i="19"/>
  <c r="D5" i="19" s="1"/>
  <c r="D6" i="19" s="1"/>
  <c r="D7" i="19" s="1"/>
  <c r="B11" i="27"/>
  <c r="B12" i="27" s="1"/>
  <c r="AB55" i="33"/>
  <c r="H18" i="33"/>
  <c r="AA19" i="33"/>
  <c r="AA20" i="33"/>
  <c r="Z21" i="33"/>
  <c r="U22" i="33"/>
  <c r="AA23" i="33"/>
  <c r="AA24" i="33"/>
  <c r="W25" i="33"/>
  <c r="U25" i="33"/>
  <c r="W26" i="33"/>
  <c r="H27" i="33"/>
  <c r="H29" i="33"/>
  <c r="AA30" i="33"/>
  <c r="AA31" i="33"/>
  <c r="H32" i="33"/>
  <c r="U34" i="33"/>
  <c r="H35" i="33"/>
  <c r="W36" i="33"/>
  <c r="AA37" i="33"/>
  <c r="H38" i="33"/>
  <c r="H39" i="33"/>
  <c r="U39" i="33"/>
  <c r="H41" i="33"/>
  <c r="I41" i="33" s="1"/>
  <c r="AA41" i="33"/>
  <c r="H42" i="33"/>
  <c r="H43" i="33"/>
  <c r="AA43" i="33"/>
  <c r="H45" i="33"/>
  <c r="H46" i="33"/>
  <c r="AA46" i="33"/>
  <c r="H49" i="33"/>
  <c r="AA49" i="33"/>
  <c r="H50" i="33"/>
  <c r="AA52" i="33"/>
  <c r="H53" i="33"/>
  <c r="AA53" i="33"/>
  <c r="H54" i="33"/>
  <c r="W55" i="33"/>
  <c r="W38" i="33"/>
  <c r="W46" i="33"/>
  <c r="W53" i="33"/>
  <c r="X17" i="33"/>
  <c r="X20" i="33"/>
  <c r="X24" i="33"/>
  <c r="X25" i="33"/>
  <c r="X26" i="33"/>
  <c r="X29" i="33"/>
  <c r="X32" i="33"/>
  <c r="X34" i="33"/>
  <c r="X35" i="33"/>
  <c r="X38" i="33"/>
  <c r="X39" i="33"/>
  <c r="X45" i="33"/>
  <c r="X46" i="33"/>
  <c r="X49" i="33"/>
  <c r="X50" i="33"/>
  <c r="B72" i="33"/>
  <c r="A72" i="33"/>
  <c r="B73" i="33"/>
  <c r="A73" i="33"/>
  <c r="B74" i="33"/>
  <c r="A74" i="33"/>
  <c r="B75" i="33"/>
  <c r="A75" i="33"/>
  <c r="B76" i="33"/>
  <c r="A76" i="33"/>
  <c r="B77" i="33"/>
  <c r="A77" i="33"/>
  <c r="B78" i="33"/>
  <c r="A78" i="33"/>
  <c r="B79" i="33"/>
  <c r="A79" i="33"/>
  <c r="X79" i="33" s="1"/>
  <c r="B80" i="33"/>
  <c r="A80" i="33"/>
  <c r="X80" i="33" s="1"/>
  <c r="B81" i="33"/>
  <c r="A81" i="33"/>
  <c r="B82" i="33"/>
  <c r="A82" i="33"/>
  <c r="X82" i="33" s="1"/>
  <c r="B83" i="33"/>
  <c r="A83" i="33"/>
  <c r="X83" i="33" s="1"/>
  <c r="B84" i="33"/>
  <c r="A84" i="33"/>
  <c r="B85" i="33"/>
  <c r="A85" i="33"/>
  <c r="X85" i="33" s="1"/>
  <c r="B86" i="33"/>
  <c r="A86" i="33"/>
  <c r="X86" i="33" s="1"/>
  <c r="B87" i="33"/>
  <c r="A87" i="33"/>
  <c r="B88" i="33"/>
  <c r="A88" i="33"/>
  <c r="X88" i="33" s="1"/>
  <c r="B89" i="33"/>
  <c r="A89" i="33"/>
  <c r="X89" i="33" s="1"/>
  <c r="B90" i="33"/>
  <c r="A90" i="33"/>
  <c r="B91" i="33"/>
  <c r="A91" i="33"/>
  <c r="B92" i="33"/>
  <c r="A92" i="33"/>
  <c r="B93" i="33"/>
  <c r="A93" i="33"/>
  <c r="B94" i="33"/>
  <c r="A94" i="33"/>
  <c r="B95" i="33"/>
  <c r="A95" i="33"/>
  <c r="B96" i="33"/>
  <c r="A96" i="33"/>
  <c r="B97" i="33"/>
  <c r="A97" i="33"/>
  <c r="B98" i="33"/>
  <c r="A98" i="33"/>
  <c r="B99" i="33"/>
  <c r="A99" i="33"/>
  <c r="B100" i="33"/>
  <c r="A100" i="33"/>
  <c r="B101" i="33"/>
  <c r="A101" i="33"/>
  <c r="B102" i="33"/>
  <c r="A102" i="33"/>
  <c r="B103" i="33"/>
  <c r="A103" i="33"/>
  <c r="B104" i="33"/>
  <c r="A104" i="33"/>
  <c r="B105" i="33"/>
  <c r="A105" i="33"/>
  <c r="B106" i="33"/>
  <c r="A106" i="33"/>
  <c r="B107" i="33"/>
  <c r="A107" i="33"/>
  <c r="B108" i="33"/>
  <c r="A108" i="33"/>
  <c r="B109" i="33"/>
  <c r="A109" i="33"/>
  <c r="B110" i="33"/>
  <c r="A110" i="33"/>
  <c r="B111" i="33"/>
  <c r="A111" i="33"/>
  <c r="B112" i="33"/>
  <c r="A112" i="33"/>
  <c r="B113" i="33"/>
  <c r="A113" i="33"/>
  <c r="B114" i="33"/>
  <c r="A114" i="33"/>
  <c r="B115" i="33"/>
  <c r="A115" i="33"/>
  <c r="B116" i="33"/>
  <c r="A116" i="33"/>
  <c r="B117" i="33"/>
  <c r="A117" i="33"/>
  <c r="B118" i="33"/>
  <c r="A118" i="33"/>
  <c r="B119" i="33"/>
  <c r="A119" i="33"/>
  <c r="B120" i="33"/>
  <c r="A120" i="33"/>
  <c r="B121" i="33"/>
  <c r="A121" i="33"/>
  <c r="B122" i="33"/>
  <c r="A122" i="33"/>
  <c r="B123" i="33"/>
  <c r="A123" i="33"/>
  <c r="B124" i="33"/>
  <c r="A124" i="33"/>
  <c r="B125" i="33"/>
  <c r="A125" i="33"/>
  <c r="B126" i="33"/>
  <c r="A126" i="33"/>
  <c r="B127" i="33"/>
  <c r="A127" i="33"/>
  <c r="B128" i="33"/>
  <c r="A128" i="33"/>
  <c r="B129" i="33"/>
  <c r="A129" i="33"/>
  <c r="B130" i="33"/>
  <c r="A130" i="33"/>
  <c r="B131" i="33"/>
  <c r="A131" i="33"/>
  <c r="B132" i="33"/>
  <c r="A132" i="33"/>
  <c r="B133" i="33"/>
  <c r="A133" i="33"/>
  <c r="B134" i="33"/>
  <c r="A134" i="33"/>
  <c r="B135" i="33"/>
  <c r="A135" i="33"/>
  <c r="B136" i="33"/>
  <c r="A136" i="33"/>
  <c r="B137" i="33"/>
  <c r="A137" i="33"/>
  <c r="B138" i="33"/>
  <c r="A138" i="33"/>
  <c r="B139" i="33"/>
  <c r="A139" i="33"/>
  <c r="B140" i="33"/>
  <c r="A140" i="33"/>
  <c r="B141" i="33"/>
  <c r="A141" i="33"/>
  <c r="B142" i="33"/>
  <c r="A142" i="33"/>
  <c r="B143" i="33"/>
  <c r="A143" i="33"/>
  <c r="B144" i="33"/>
  <c r="A144" i="33"/>
  <c r="B145" i="33"/>
  <c r="A145" i="33"/>
  <c r="B146" i="33"/>
  <c r="A146" i="33"/>
  <c r="B147" i="33"/>
  <c r="A147" i="33"/>
  <c r="B148" i="33"/>
  <c r="A148" i="33"/>
  <c r="B149" i="33"/>
  <c r="A149" i="33"/>
  <c r="B150" i="33"/>
  <c r="A150" i="33"/>
  <c r="B151" i="33"/>
  <c r="A151" i="33"/>
  <c r="B152" i="33"/>
  <c r="A152" i="33"/>
  <c r="B153" i="33"/>
  <c r="A153" i="33"/>
  <c r="B154" i="33"/>
  <c r="A154" i="33"/>
  <c r="B155" i="33"/>
  <c r="A155" i="33"/>
  <c r="B156" i="33"/>
  <c r="A156" i="33"/>
  <c r="B157" i="33"/>
  <c r="A157" i="33"/>
  <c r="B158" i="33"/>
  <c r="A158" i="33"/>
  <c r="B159" i="33"/>
  <c r="A159" i="33"/>
  <c r="B160" i="33"/>
  <c r="A160" i="33"/>
  <c r="B161" i="33"/>
  <c r="A161" i="33"/>
  <c r="B162" i="33"/>
  <c r="A162" i="33"/>
  <c r="B163" i="33"/>
  <c r="A163" i="33"/>
  <c r="B164" i="33"/>
  <c r="A164" i="33"/>
  <c r="B165" i="33"/>
  <c r="A165" i="33"/>
  <c r="B166" i="33"/>
  <c r="A166" i="33"/>
  <c r="B167" i="33"/>
  <c r="A167" i="33"/>
  <c r="B168" i="33"/>
  <c r="A168" i="33"/>
  <c r="B169" i="33"/>
  <c r="A169" i="33"/>
  <c r="B170" i="33"/>
  <c r="A170" i="33"/>
  <c r="B171" i="33"/>
  <c r="A171" i="33"/>
  <c r="B172" i="33"/>
  <c r="A172" i="33"/>
  <c r="B173" i="33"/>
  <c r="A173" i="33"/>
  <c r="B174" i="33"/>
  <c r="A174" i="33"/>
  <c r="B175" i="33"/>
  <c r="A175" i="33"/>
  <c r="B176" i="33"/>
  <c r="A176" i="33"/>
  <c r="B177" i="33"/>
  <c r="A177" i="33"/>
  <c r="B178" i="33"/>
  <c r="A178" i="33"/>
  <c r="B179" i="33"/>
  <c r="A179" i="33"/>
  <c r="B180" i="33"/>
  <c r="A180" i="33"/>
  <c r="B181" i="33"/>
  <c r="A181" i="33"/>
  <c r="B182" i="33"/>
  <c r="A182" i="33"/>
  <c r="B183" i="33"/>
  <c r="A183" i="33"/>
  <c r="B184" i="33"/>
  <c r="A184" i="33"/>
  <c r="B185" i="33"/>
  <c r="A185" i="33"/>
  <c r="B186" i="33"/>
  <c r="A186" i="33"/>
  <c r="B187" i="33"/>
  <c r="A187" i="33"/>
  <c r="B188" i="33"/>
  <c r="A188" i="33"/>
  <c r="B189" i="33"/>
  <c r="A189" i="33"/>
  <c r="B190" i="33"/>
  <c r="A190" i="33"/>
  <c r="B191" i="33"/>
  <c r="A191" i="33"/>
  <c r="B192" i="33"/>
  <c r="A192" i="33"/>
  <c r="B193" i="33"/>
  <c r="A193" i="33"/>
  <c r="B194" i="33"/>
  <c r="A194" i="33"/>
  <c r="B195" i="33"/>
  <c r="A195" i="33"/>
  <c r="B196" i="33"/>
  <c r="A196" i="33"/>
  <c r="B197" i="33"/>
  <c r="A197" i="33"/>
  <c r="B198" i="33"/>
  <c r="A198" i="33"/>
  <c r="B199" i="33"/>
  <c r="A199" i="33"/>
  <c r="B200" i="33"/>
  <c r="A200" i="33"/>
  <c r="B201" i="33"/>
  <c r="A201" i="33"/>
  <c r="B202" i="33"/>
  <c r="A202" i="33"/>
  <c r="B203" i="33"/>
  <c r="A203" i="33"/>
  <c r="B204" i="33"/>
  <c r="A204" i="33"/>
  <c r="B205" i="33"/>
  <c r="A205" i="33"/>
  <c r="B206" i="33"/>
  <c r="A206" i="33"/>
  <c r="B207" i="33"/>
  <c r="A207" i="33"/>
  <c r="B208" i="33"/>
  <c r="A208" i="33"/>
  <c r="B209" i="33"/>
  <c r="A209" i="33"/>
  <c r="B210" i="33"/>
  <c r="A210" i="33"/>
  <c r="B211" i="33"/>
  <c r="A211" i="33"/>
  <c r="B212" i="33"/>
  <c r="A212" i="33"/>
  <c r="B213" i="33"/>
  <c r="A213" i="33"/>
  <c r="B214" i="33"/>
  <c r="A214" i="33"/>
  <c r="B215" i="33"/>
  <c r="A215" i="33"/>
  <c r="B216" i="33"/>
  <c r="A216" i="33"/>
  <c r="B217" i="33"/>
  <c r="A217" i="33"/>
  <c r="B218" i="33"/>
  <c r="A218" i="33"/>
  <c r="B219" i="33"/>
  <c r="A219" i="33"/>
  <c r="B220" i="33"/>
  <c r="A220" i="33"/>
  <c r="B221" i="33"/>
  <c r="A221" i="33"/>
  <c r="B222" i="33"/>
  <c r="A222" i="33"/>
  <c r="B223" i="33"/>
  <c r="A223" i="33"/>
  <c r="B224" i="33"/>
  <c r="A224" i="33"/>
  <c r="B225" i="33"/>
  <c r="A225" i="33"/>
  <c r="B226" i="33"/>
  <c r="A226" i="33"/>
  <c r="B227" i="33"/>
  <c r="A227" i="33"/>
  <c r="B228" i="33"/>
  <c r="A228" i="33"/>
  <c r="B229" i="33"/>
  <c r="A229" i="33"/>
  <c r="B230" i="33"/>
  <c r="A230" i="33"/>
  <c r="B231" i="33"/>
  <c r="A231" i="33"/>
  <c r="B232" i="33"/>
  <c r="A232" i="33"/>
  <c r="B233" i="33"/>
  <c r="A233" i="33"/>
  <c r="B234" i="33"/>
  <c r="A234" i="33"/>
  <c r="B235" i="33"/>
  <c r="A235" i="33"/>
  <c r="B236" i="33"/>
  <c r="A236" i="33"/>
  <c r="B237" i="33"/>
  <c r="A237" i="33"/>
  <c r="B238" i="33"/>
  <c r="A238" i="33"/>
  <c r="B239" i="33"/>
  <c r="A239" i="33"/>
  <c r="B240" i="33"/>
  <c r="A240" i="33"/>
  <c r="B241" i="33"/>
  <c r="A241" i="33"/>
  <c r="B242" i="33"/>
  <c r="A242" i="33"/>
  <c r="B243" i="33"/>
  <c r="A243" i="33"/>
  <c r="B244" i="33"/>
  <c r="B245" i="33"/>
  <c r="B246" i="33"/>
  <c r="B247" i="33"/>
  <c r="B248" i="33"/>
  <c r="B249" i="33"/>
  <c r="B250" i="33"/>
  <c r="B251" i="33"/>
  <c r="B252" i="33"/>
  <c r="B253" i="33"/>
  <c r="B254" i="33"/>
  <c r="B255" i="33"/>
  <c r="B256" i="33"/>
  <c r="B257" i="33"/>
  <c r="B258" i="33"/>
  <c r="B259" i="33"/>
  <c r="B260" i="33"/>
  <c r="B261" i="33"/>
  <c r="B262" i="33"/>
  <c r="B263" i="33"/>
  <c r="B264" i="33"/>
  <c r="B265" i="33"/>
  <c r="B266" i="33"/>
  <c r="B54" i="33"/>
  <c r="D10" i="33"/>
  <c r="E10" i="33" s="1"/>
  <c r="F10" i="33" s="1"/>
  <c r="G10" i="33" s="1"/>
  <c r="H10" i="33" s="1"/>
  <c r="I10" i="33" s="1"/>
  <c r="J10" i="33" s="1"/>
  <c r="K10" i="33" s="1"/>
  <c r="L10" i="33" s="1"/>
  <c r="M10" i="33" s="1"/>
  <c r="N10" i="33" s="1"/>
  <c r="O10" i="33" s="1"/>
  <c r="P10" i="33" s="1"/>
  <c r="Q10" i="33" s="1"/>
  <c r="R10" i="33" s="1"/>
  <c r="S10" i="33" s="1"/>
  <c r="T10" i="33" s="1"/>
  <c r="U10" i="33" s="1"/>
  <c r="V10" i="33" s="1"/>
  <c r="W10" i="33" s="1"/>
  <c r="X10" i="33" s="1"/>
  <c r="Y10" i="33" s="1"/>
  <c r="Z10" i="33" s="1"/>
  <c r="AA10" i="33" s="1"/>
  <c r="AB10" i="33" s="1"/>
  <c r="AC10" i="33" s="1"/>
  <c r="AD10" i="33" s="1"/>
  <c r="AE10" i="33" s="1"/>
  <c r="AF10" i="33" s="1"/>
  <c r="A15" i="33"/>
  <c r="B15" i="33"/>
  <c r="A16" i="33"/>
  <c r="B16" i="33"/>
  <c r="A17" i="33"/>
  <c r="B17" i="33"/>
  <c r="U17" i="33"/>
  <c r="A18" i="33"/>
  <c r="B18" i="33"/>
  <c r="U18" i="33"/>
  <c r="A19" i="33"/>
  <c r="B19" i="33"/>
  <c r="U19" i="33"/>
  <c r="AB19" i="33"/>
  <c r="A20" i="33"/>
  <c r="B20" i="33"/>
  <c r="H20" i="33"/>
  <c r="U20" i="33"/>
  <c r="A21" i="33"/>
  <c r="B21" i="33"/>
  <c r="U21" i="33"/>
  <c r="A22" i="33"/>
  <c r="B22" i="33"/>
  <c r="N22" i="33"/>
  <c r="A23" i="33"/>
  <c r="B23" i="33"/>
  <c r="U23" i="33"/>
  <c r="A24" i="33"/>
  <c r="B24" i="33"/>
  <c r="U24" i="33"/>
  <c r="A25" i="33"/>
  <c r="B25" i="33"/>
  <c r="H25" i="33"/>
  <c r="A26" i="33"/>
  <c r="B26" i="33"/>
  <c r="N26" i="33"/>
  <c r="U26" i="33"/>
  <c r="AB26" i="33"/>
  <c r="A27" i="33"/>
  <c r="B27" i="33"/>
  <c r="A28" i="33"/>
  <c r="B28" i="33"/>
  <c r="U28" i="33"/>
  <c r="A29" i="33"/>
  <c r="B29" i="33"/>
  <c r="N29" i="33"/>
  <c r="A30" i="33"/>
  <c r="B30" i="33"/>
  <c r="H30" i="33"/>
  <c r="I30" i="33" s="1"/>
  <c r="N30" i="33"/>
  <c r="A31" i="33"/>
  <c r="B31" i="33"/>
  <c r="H31" i="33"/>
  <c r="N31" i="33"/>
  <c r="U31" i="33"/>
  <c r="X31" i="33"/>
  <c r="AB31" i="33"/>
  <c r="A32" i="33"/>
  <c r="B32" i="33"/>
  <c r="U32" i="33"/>
  <c r="A33" i="33"/>
  <c r="B33" i="33"/>
  <c r="A34" i="33"/>
  <c r="B34" i="33"/>
  <c r="AB34" i="33"/>
  <c r="A35" i="33"/>
  <c r="B35" i="33"/>
  <c r="AB35" i="33"/>
  <c r="N35" i="33"/>
  <c r="A36" i="33"/>
  <c r="B36" i="33"/>
  <c r="N36" i="33"/>
  <c r="A37" i="33"/>
  <c r="B37" i="33"/>
  <c r="U37" i="33"/>
  <c r="A38" i="33"/>
  <c r="B38" i="33"/>
  <c r="U38" i="33"/>
  <c r="A39" i="33"/>
  <c r="B39" i="33"/>
  <c r="A40" i="33"/>
  <c r="B40" i="33"/>
  <c r="N40" i="33"/>
  <c r="U40" i="33"/>
  <c r="A41" i="33"/>
  <c r="B41" i="33"/>
  <c r="A42" i="33"/>
  <c r="B42" i="33"/>
  <c r="U42" i="33"/>
  <c r="A43" i="33"/>
  <c r="B43" i="33"/>
  <c r="U43" i="33"/>
  <c r="A44" i="33"/>
  <c r="B44" i="33"/>
  <c r="N44" i="33"/>
  <c r="W44" i="33"/>
  <c r="A45" i="33"/>
  <c r="B45" i="33"/>
  <c r="N45" i="33"/>
  <c r="A46" i="33"/>
  <c r="B46" i="33"/>
  <c r="A47" i="33"/>
  <c r="B47" i="33"/>
  <c r="N47" i="33"/>
  <c r="A48" i="33"/>
  <c r="B48" i="33"/>
  <c r="N48" i="33"/>
  <c r="A49" i="33"/>
  <c r="B49" i="33"/>
  <c r="U49" i="33"/>
  <c r="A50" i="33"/>
  <c r="B50" i="33"/>
  <c r="U50" i="33"/>
  <c r="A51" i="33"/>
  <c r="B51" i="33"/>
  <c r="N51" i="33"/>
  <c r="U51" i="33"/>
  <c r="A52" i="33"/>
  <c r="B52" i="33"/>
  <c r="A53" i="33"/>
  <c r="B53" i="33"/>
  <c r="AB53" i="33"/>
  <c r="U53" i="33"/>
  <c r="A54" i="33"/>
  <c r="N54" i="33"/>
  <c r="A55" i="33"/>
  <c r="B55" i="33"/>
  <c r="U55" i="33"/>
  <c r="A56" i="33"/>
  <c r="B56" i="33"/>
  <c r="N56" i="33"/>
  <c r="A57" i="33"/>
  <c r="B57" i="33"/>
  <c r="A58" i="33"/>
  <c r="B58" i="33"/>
  <c r="U58" i="33"/>
  <c r="A59" i="33"/>
  <c r="B59" i="33"/>
  <c r="N59" i="33"/>
  <c r="A60" i="33"/>
  <c r="B60" i="33"/>
  <c r="A61" i="33"/>
  <c r="B61" i="33"/>
  <c r="A62" i="33"/>
  <c r="B62" i="33"/>
  <c r="A63" i="33"/>
  <c r="B63" i="33"/>
  <c r="A64" i="33"/>
  <c r="B64" i="33"/>
  <c r="A65" i="33"/>
  <c r="B65" i="33"/>
  <c r="A66" i="33"/>
  <c r="B66" i="33"/>
  <c r="A67" i="33"/>
  <c r="B67" i="33"/>
  <c r="A68" i="33"/>
  <c r="B68" i="33"/>
  <c r="A69" i="33"/>
  <c r="B69" i="33"/>
  <c r="A70" i="33"/>
  <c r="B70" i="33"/>
  <c r="A71" i="33"/>
  <c r="B71" i="33"/>
  <c r="A244" i="33"/>
  <c r="A245" i="33"/>
  <c r="A246" i="33"/>
  <c r="A247" i="33"/>
  <c r="A248" i="33"/>
  <c r="A249" i="33"/>
  <c r="A250" i="33"/>
  <c r="A251" i="33"/>
  <c r="A252" i="33"/>
  <c r="A253" i="33"/>
  <c r="A254" i="33"/>
  <c r="A255" i="33"/>
  <c r="A256" i="33"/>
  <c r="A257" i="33"/>
  <c r="A258" i="33"/>
  <c r="A259" i="33"/>
  <c r="A260" i="33"/>
  <c r="A261" i="33"/>
  <c r="A262" i="33"/>
  <c r="A263" i="33"/>
  <c r="A264" i="33"/>
  <c r="A265" i="33"/>
  <c r="A266" i="33"/>
  <c r="J3" i="11"/>
  <c r="J1" i="11"/>
  <c r="J2" i="11" s="1"/>
  <c r="N2" i="11" s="1"/>
  <c r="D1" i="11"/>
  <c r="J3" i="10"/>
  <c r="J1" i="10"/>
  <c r="J2" i="10" s="1"/>
  <c r="N2" i="10" s="1"/>
  <c r="D1" i="10"/>
  <c r="C138" i="31"/>
  <c r="C139" i="31"/>
  <c r="C140" i="31"/>
  <c r="C141" i="31"/>
  <c r="C142" i="31"/>
  <c r="C143" i="31"/>
  <c r="C144" i="31"/>
  <c r="C145" i="31"/>
  <c r="C146" i="31"/>
  <c r="C147" i="31"/>
  <c r="C148" i="31"/>
  <c r="C149" i="31"/>
  <c r="C150" i="31"/>
  <c r="C151" i="31"/>
  <c r="C152" i="31"/>
  <c r="C153" i="31"/>
  <c r="C154" i="31"/>
  <c r="C155" i="31"/>
  <c r="C156" i="31"/>
  <c r="C157" i="31"/>
  <c r="C158" i="31"/>
  <c r="C159" i="31"/>
  <c r="C160" i="31"/>
  <c r="C161" i="31"/>
  <c r="C162" i="31"/>
  <c r="C163" i="31"/>
  <c r="C164" i="31"/>
  <c r="C165" i="31"/>
  <c r="C166" i="31"/>
  <c r="C167" i="31"/>
  <c r="C168" i="31"/>
  <c r="C169" i="31"/>
  <c r="C170" i="31"/>
  <c r="C171" i="31"/>
  <c r="C172" i="31"/>
  <c r="C173" i="31"/>
  <c r="C174" i="31"/>
  <c r="C175" i="31"/>
  <c r="C176" i="31"/>
  <c r="C177" i="31"/>
  <c r="C178" i="31"/>
  <c r="C179" i="31"/>
  <c r="C180" i="31"/>
  <c r="C181" i="31"/>
  <c r="C182" i="31"/>
  <c r="C183" i="31"/>
  <c r="C184" i="31"/>
  <c r="C185" i="31"/>
  <c r="C186" i="31"/>
  <c r="C187" i="31"/>
  <c r="C188" i="31"/>
  <c r="C189" i="31"/>
  <c r="C190" i="31"/>
  <c r="C191" i="31"/>
  <c r="C192" i="31"/>
  <c r="C193" i="31"/>
  <c r="C194" i="31"/>
  <c r="B9" i="27"/>
  <c r="C9" i="27"/>
  <c r="D9" i="27"/>
  <c r="E9" i="27"/>
  <c r="F9" i="27"/>
  <c r="G9" i="27"/>
  <c r="H9" i="27"/>
  <c r="I9" i="27"/>
  <c r="N9" i="27"/>
  <c r="N9" i="19"/>
  <c r="I9" i="19"/>
  <c r="H9" i="19"/>
  <c r="G9" i="19"/>
  <c r="F9" i="19"/>
  <c r="E9" i="19"/>
  <c r="D9" i="19"/>
  <c r="C9" i="19"/>
  <c r="B9" i="19"/>
  <c r="B9" i="11"/>
  <c r="C9" i="11"/>
  <c r="D9" i="11"/>
  <c r="E9" i="11"/>
  <c r="F9" i="11"/>
  <c r="G9" i="11"/>
  <c r="H9" i="11"/>
  <c r="I9" i="11"/>
  <c r="N9" i="11"/>
  <c r="X9" i="11"/>
  <c r="Y9" i="11" s="1"/>
  <c r="Z9" i="11" s="1"/>
  <c r="AA9" i="11" s="1"/>
  <c r="AB9" i="11" s="1"/>
  <c r="AC9" i="11" s="1"/>
  <c r="AD9" i="11" s="1"/>
  <c r="AE9" i="11" s="1"/>
  <c r="B9" i="10"/>
  <c r="C9" i="10"/>
  <c r="D9" i="10"/>
  <c r="E9" i="10"/>
  <c r="F9" i="10"/>
  <c r="G9" i="10"/>
  <c r="H9" i="10"/>
  <c r="I9" i="10"/>
  <c r="N9" i="10"/>
  <c r="X9" i="10"/>
  <c r="Y9" i="10"/>
  <c r="Z9" i="10" s="1"/>
  <c r="AA9" i="10" s="1"/>
  <c r="AB9" i="10" s="1"/>
  <c r="AC9" i="10" s="1"/>
  <c r="AD9" i="10" s="1"/>
  <c r="AE9" i="10" s="1"/>
  <c r="X9" i="7"/>
  <c r="Y9" i="7" s="1"/>
  <c r="Z9" i="7" s="1"/>
  <c r="AA9" i="7" s="1"/>
  <c r="AB9" i="7" s="1"/>
  <c r="AC9" i="7" s="1"/>
  <c r="AD9" i="7" s="1"/>
  <c r="AE9" i="7" s="1"/>
  <c r="B9" i="7"/>
  <c r="C9" i="7"/>
  <c r="D9" i="7"/>
  <c r="E9" i="7"/>
  <c r="F9" i="7"/>
  <c r="G9" i="7"/>
  <c r="H9" i="7"/>
  <c r="I9" i="7"/>
  <c r="N9" i="7"/>
  <c r="Z38" i="33"/>
  <c r="W57" i="33"/>
  <c r="W52" i="33"/>
  <c r="Z42" i="33"/>
  <c r="X60" i="33"/>
  <c r="Z49" i="33"/>
  <c r="W50" i="33"/>
  <c r="W17" i="33"/>
  <c r="Z30" i="33"/>
  <c r="N20" i="33"/>
  <c r="AB20" i="33"/>
  <c r="U44" i="33"/>
  <c r="AB44" i="33"/>
  <c r="Z57" i="33"/>
  <c r="AA61" i="33"/>
  <c r="U61" i="33"/>
  <c r="AB60" i="33"/>
  <c r="AA57" i="33"/>
  <c r="U57" i="33"/>
  <c r="AB56" i="33"/>
  <c r="W56" i="33"/>
  <c r="N62" i="33"/>
  <c r="U30" i="33"/>
  <c r="AB30" i="33"/>
  <c r="U33" i="33"/>
  <c r="W58" i="33"/>
  <c r="AB59" i="33"/>
  <c r="AB28" i="33"/>
  <c r="N28" i="33"/>
  <c r="AB25" i="33"/>
  <c r="AB22" i="33"/>
  <c r="N50" i="33"/>
  <c r="AB50" i="33"/>
  <c r="U48" i="33"/>
  <c r="AB48" i="33"/>
  <c r="U47" i="33"/>
  <c r="AB47" i="33"/>
  <c r="U35" i="33"/>
  <c r="U29" i="33"/>
  <c r="AB29" i="33"/>
  <c r="AA48" i="33"/>
  <c r="AA44" i="33"/>
  <c r="AA40" i="33"/>
  <c r="AA36" i="33"/>
  <c r="Z53" i="33"/>
  <c r="H52" i="33"/>
  <c r="H48" i="33"/>
  <c r="Z48" i="33"/>
  <c r="W35" i="33"/>
  <c r="Z29" i="33"/>
  <c r="W29" i="33"/>
  <c r="H61" i="33"/>
  <c r="X54" i="33"/>
  <c r="H44" i="33"/>
  <c r="W20" i="33"/>
  <c r="W54" i="33"/>
  <c r="X21" i="33"/>
  <c r="Z47" i="33"/>
  <c r="W47" i="33"/>
  <c r="W45" i="33"/>
  <c r="W43" i="33"/>
  <c r="Z43" i="33"/>
  <c r="H19" i="33"/>
  <c r="Z28" i="33"/>
  <c r="W42" i="33"/>
  <c r="W23" i="33"/>
  <c r="W21" i="33"/>
  <c r="X41" i="33"/>
  <c r="W39" i="33"/>
  <c r="H37" i="33"/>
  <c r="Z37" i="33"/>
  <c r="W22" i="33"/>
  <c r="Z20" i="33"/>
  <c r="D4" i="27" l="1"/>
  <c r="D5" i="27" s="1"/>
  <c r="D6" i="27" s="1"/>
  <c r="D7" i="27" s="1"/>
  <c r="D8" i="27" s="1"/>
  <c r="D2" i="10"/>
  <c r="D4" i="10" s="1"/>
  <c r="D5" i="10" s="1"/>
  <c r="D6" i="10" s="1"/>
  <c r="D7" i="10" s="1"/>
  <c r="B11" i="19"/>
  <c r="B12" i="19" s="1"/>
  <c r="D3" i="19" s="1"/>
  <c r="D2" i="11"/>
  <c r="D4" i="11" s="1"/>
  <c r="D5" i="11" s="1"/>
  <c r="D6" i="11" s="1"/>
  <c r="D7" i="11" s="1"/>
  <c r="X77" i="33"/>
  <c r="X33" i="33"/>
  <c r="X37" i="33"/>
  <c r="N2" i="7"/>
  <c r="AC59" i="33"/>
  <c r="X62" i="33"/>
  <c r="AC19" i="33"/>
  <c r="X48" i="33"/>
  <c r="X40" i="33"/>
  <c r="Y17" i="33"/>
  <c r="X42" i="33"/>
  <c r="X27" i="33"/>
  <c r="X23" i="33"/>
  <c r="X53" i="33"/>
  <c r="X30" i="33"/>
  <c r="X22" i="33"/>
  <c r="Z31" i="33"/>
  <c r="I31" i="33"/>
  <c r="I19" i="33"/>
  <c r="I49" i="33"/>
  <c r="I18" i="33"/>
  <c r="I37" i="33"/>
  <c r="Z58" i="33"/>
  <c r="Z19" i="33"/>
  <c r="H57" i="33"/>
  <c r="I57" i="33" s="1"/>
  <c r="X55" i="33"/>
  <c r="X51" i="33"/>
  <c r="X44" i="33"/>
  <c r="X36" i="33"/>
  <c r="W34" i="33"/>
  <c r="Z34" i="33"/>
  <c r="Z32" i="33"/>
  <c r="W32" i="33"/>
  <c r="Z26" i="33"/>
  <c r="X73" i="33"/>
  <c r="I43" i="33"/>
  <c r="Z41" i="33"/>
  <c r="H28" i="33"/>
  <c r="I28" i="33" s="1"/>
  <c r="Z55" i="33"/>
  <c r="H55" i="33"/>
  <c r="I55" i="33" s="1"/>
  <c r="W49" i="33"/>
  <c r="Z44" i="33"/>
  <c r="W41" i="33"/>
  <c r="H26" i="33"/>
  <c r="W24" i="33"/>
  <c r="Z18" i="33"/>
  <c r="W18" i="33"/>
  <c r="W61" i="33"/>
  <c r="Z61" i="33"/>
  <c r="W40" i="33"/>
  <c r="W37" i="33"/>
  <c r="H24" i="33"/>
  <c r="I24" i="33" s="1"/>
  <c r="H58" i="33"/>
  <c r="I58" i="33" s="1"/>
  <c r="Z52" i="33"/>
  <c r="X43" i="33"/>
  <c r="W28" i="33"/>
  <c r="X28" i="33"/>
  <c r="H51" i="33"/>
  <c r="H40" i="33"/>
  <c r="Z36" i="33"/>
  <c r="W30" i="33"/>
  <c r="Z24" i="33"/>
  <c r="H21" i="33"/>
  <c r="I21" i="33" s="1"/>
  <c r="X57" i="33"/>
  <c r="AC30" i="33"/>
  <c r="AC53" i="33"/>
  <c r="AC20" i="33"/>
  <c r="AC48" i="33"/>
  <c r="I38" i="33"/>
  <c r="I53" i="33"/>
  <c r="AA71" i="33"/>
  <c r="I50" i="33"/>
  <c r="I48" i="33"/>
  <c r="Z50" i="33"/>
  <c r="I29" i="33"/>
  <c r="I44" i="33"/>
  <c r="I35" i="33"/>
  <c r="AC44" i="33"/>
  <c r="I42" i="33"/>
  <c r="AC31" i="33"/>
  <c r="X74" i="33"/>
  <c r="AA60" i="33"/>
  <c r="AC60" i="33" s="1"/>
  <c r="N60" i="33"/>
  <c r="Z23" i="33"/>
  <c r="N33" i="33"/>
  <c r="AB33" i="33"/>
  <c r="N58" i="33"/>
  <c r="AB58" i="33"/>
  <c r="N71" i="33"/>
  <c r="N41" i="33"/>
  <c r="AB41" i="33"/>
  <c r="AC41" i="33" s="1"/>
  <c r="N39" i="33"/>
  <c r="AB39" i="33"/>
  <c r="N21" i="33"/>
  <c r="AB21" i="33"/>
  <c r="AB61" i="33"/>
  <c r="AC61" i="33" s="1"/>
  <c r="N61" i="33"/>
  <c r="AB57" i="33"/>
  <c r="AC57" i="33" s="1"/>
  <c r="N57" i="33"/>
  <c r="W60" i="33"/>
  <c r="Z35" i="33"/>
  <c r="I32" i="33"/>
  <c r="Z54" i="33"/>
  <c r="AA34" i="33"/>
  <c r="AC34" i="33" s="1"/>
  <c r="N34" i="33"/>
  <c r="W33" i="33"/>
  <c r="Z22" i="33"/>
  <c r="H22" i="33"/>
  <c r="I22" i="33" s="1"/>
  <c r="AA55" i="33"/>
  <c r="AC55" i="33" s="1"/>
  <c r="N55" i="33"/>
  <c r="I61" i="33"/>
  <c r="U73" i="33"/>
  <c r="AA73" i="33"/>
  <c r="U77" i="33"/>
  <c r="AB51" i="33"/>
  <c r="N53" i="33"/>
  <c r="N52" i="33"/>
  <c r="AB46" i="33"/>
  <c r="AC46" i="33" s="1"/>
  <c r="N46" i="33"/>
  <c r="N43" i="33"/>
  <c r="AB43" i="33"/>
  <c r="AC43" i="33" s="1"/>
  <c r="W27" i="33"/>
  <c r="AA25" i="33"/>
  <c r="AC25" i="33" s="1"/>
  <c r="X70" i="33"/>
  <c r="N38" i="33"/>
  <c r="AB38" i="33"/>
  <c r="N24" i="33"/>
  <c r="AB24" i="33"/>
  <c r="AC24" i="33" s="1"/>
  <c r="AA54" i="33"/>
  <c r="AA39" i="33"/>
  <c r="AA27" i="33"/>
  <c r="H60" i="33"/>
  <c r="I52" i="33"/>
  <c r="X71" i="33"/>
  <c r="AB49" i="33"/>
  <c r="AC49" i="33" s="1"/>
  <c r="N19" i="33"/>
  <c r="H33" i="33"/>
  <c r="AA17" i="33"/>
  <c r="D1" i="7"/>
  <c r="AB54" i="33"/>
  <c r="N42" i="33"/>
  <c r="U36" i="33"/>
  <c r="H36" i="33"/>
  <c r="H34" i="33"/>
  <c r="I34" i="33" s="1"/>
  <c r="U27" i="33"/>
  <c r="N25" i="33"/>
  <c r="W19" i="33"/>
  <c r="X47" i="33"/>
  <c r="X18" i="33"/>
  <c r="AA50" i="33"/>
  <c r="AC50" i="33" s="1"/>
  <c r="AA47" i="33"/>
  <c r="AC47" i="33" s="1"/>
  <c r="AA42" i="33"/>
  <c r="AA38" i="33"/>
  <c r="AA35" i="33"/>
  <c r="AC35" i="33" s="1"/>
  <c r="AA32" i="33"/>
  <c r="AA28" i="33"/>
  <c r="AC28" i="33" s="1"/>
  <c r="AA26" i="33"/>
  <c r="AC26" i="33" s="1"/>
  <c r="H23" i="33"/>
  <c r="I23" i="33" s="1"/>
  <c r="AA21" i="33"/>
  <c r="AA18" i="33"/>
  <c r="U54" i="33"/>
  <c r="N49" i="33"/>
  <c r="U46" i="33"/>
  <c r="U41" i="33"/>
  <c r="AB17" i="33"/>
  <c r="W31" i="33"/>
  <c r="X19" i="33"/>
  <c r="AA51" i="33"/>
  <c r="W48" i="33"/>
  <c r="AA29" i="33"/>
  <c r="AC29" i="33" s="1"/>
  <c r="AA22" i="33"/>
  <c r="AC22" i="33" s="1"/>
  <c r="V17" i="33"/>
  <c r="V18" i="33" s="1"/>
  <c r="V19" i="33" s="1"/>
  <c r="V20" i="33" s="1"/>
  <c r="V21" i="33" s="1"/>
  <c r="V22" i="33" s="1"/>
  <c r="V23" i="33" s="1"/>
  <c r="V24" i="33" s="1"/>
  <c r="V25" i="33" s="1"/>
  <c r="V26" i="33" s="1"/>
  <c r="V27" i="33" s="1"/>
  <c r="V28" i="33" s="1"/>
  <c r="V29" i="33" s="1"/>
  <c r="V30" i="33" s="1"/>
  <c r="V31" i="33" s="1"/>
  <c r="V32" i="33" s="1"/>
  <c r="V33" i="33" s="1"/>
  <c r="V34" i="33" s="1"/>
  <c r="V35" i="33" s="1"/>
  <c r="V36" i="33" s="1"/>
  <c r="V37" i="33" s="1"/>
  <c r="V38" i="33" s="1"/>
  <c r="V39" i="33" s="1"/>
  <c r="V40" i="33" s="1"/>
  <c r="V41" i="33" s="1"/>
  <c r="V42" i="33" s="1"/>
  <c r="V43" i="33" s="1"/>
  <c r="V44" i="33" s="1"/>
  <c r="V45" i="33" s="1"/>
  <c r="V46" i="33" s="1"/>
  <c r="V47" i="33" s="1"/>
  <c r="V48" i="33" s="1"/>
  <c r="V49" i="33" s="1"/>
  <c r="V50" i="33" s="1"/>
  <c r="V51" i="33" s="1"/>
  <c r="V52" i="33" s="1"/>
  <c r="V53" i="33" s="1"/>
  <c r="V54" i="33" s="1"/>
  <c r="V55" i="33" s="1"/>
  <c r="V56" i="33" s="1"/>
  <c r="V57" i="33" s="1"/>
  <c r="V58" i="33" s="1"/>
  <c r="V59" i="33" s="1"/>
  <c r="V60" i="33" s="1"/>
  <c r="V61" i="33" s="1"/>
  <c r="AA58" i="33"/>
  <c r="AA64" i="33"/>
  <c r="B13" i="27"/>
  <c r="A13" i="27" s="1"/>
  <c r="X65" i="33"/>
  <c r="X67" i="33"/>
  <c r="X76" i="33"/>
  <c r="U76" i="33"/>
  <c r="X64" i="33"/>
  <c r="AA68" i="33"/>
  <c r="X68" i="33"/>
  <c r="U68" i="33"/>
  <c r="D3" i="27"/>
  <c r="U70" i="33"/>
  <c r="AA70" i="33"/>
  <c r="I25" i="33"/>
  <c r="Z25" i="33"/>
  <c r="I20" i="33"/>
  <c r="AA65" i="33"/>
  <c r="AB52" i="33"/>
  <c r="AC52" i="33" s="1"/>
  <c r="U52" i="33"/>
  <c r="AA76" i="33"/>
  <c r="AA62" i="33"/>
  <c r="U45" i="33"/>
  <c r="AB45" i="33"/>
  <c r="N23" i="33"/>
  <c r="AB23" i="33"/>
  <c r="AC23" i="33" s="1"/>
  <c r="AB32" i="33"/>
  <c r="N32" i="33"/>
  <c r="AB36" i="33"/>
  <c r="AC36" i="33" s="1"/>
  <c r="N18" i="33"/>
  <c r="AB18" i="33"/>
  <c r="AB42" i="33"/>
  <c r="AB40" i="33"/>
  <c r="AC40" i="33" s="1"/>
  <c r="N37" i="33"/>
  <c r="AB37" i="33"/>
  <c r="AC37" i="33" s="1"/>
  <c r="N27" i="33"/>
  <c r="AB27" i="33"/>
  <c r="W51" i="33"/>
  <c r="AA56" i="33"/>
  <c r="AC56" i="33" s="1"/>
  <c r="H56" i="33"/>
  <c r="X52" i="33"/>
  <c r="AA45" i="33"/>
  <c r="AA33" i="33"/>
  <c r="X61" i="33"/>
  <c r="X59" i="33"/>
  <c r="X184" i="31" l="1"/>
  <c r="X163" i="31"/>
  <c r="X205" i="31"/>
  <c r="X166" i="31"/>
  <c r="X196" i="31"/>
  <c r="X217" i="31"/>
  <c r="X181" i="31"/>
  <c r="X199" i="31"/>
  <c r="X178" i="31"/>
  <c r="X175" i="31"/>
  <c r="X193" i="31"/>
  <c r="X223" i="31"/>
  <c r="X172" i="31"/>
  <c r="X226" i="31"/>
  <c r="X208" i="31"/>
  <c r="X157" i="31"/>
  <c r="X220" i="31"/>
  <c r="X160" i="31"/>
  <c r="X190" i="31"/>
  <c r="L169" i="33"/>
  <c r="X211" i="31"/>
  <c r="X202" i="31"/>
  <c r="X229" i="31"/>
  <c r="X187" i="31"/>
  <c r="L217" i="33"/>
  <c r="L184" i="33"/>
  <c r="X214" i="31"/>
  <c r="L202" i="33"/>
  <c r="X169" i="31"/>
  <c r="D2" i="7"/>
  <c r="B11" i="7" s="1"/>
  <c r="B12" i="7" s="1"/>
  <c r="B11" i="10"/>
  <c r="B12" i="10" s="1"/>
  <c r="B13" i="10" s="1"/>
  <c r="B13" i="19"/>
  <c r="A13" i="19" s="1"/>
  <c r="B11" i="11"/>
  <c r="B12" i="11" s="1"/>
  <c r="D8" i="11" s="1"/>
  <c r="D8" i="19"/>
  <c r="X106" i="33"/>
  <c r="L98" i="33"/>
  <c r="L101" i="33"/>
  <c r="L103" i="33"/>
  <c r="L97" i="33"/>
  <c r="X103" i="33"/>
  <c r="AA91" i="33"/>
  <c r="L106" i="33"/>
  <c r="L92" i="33"/>
  <c r="L94" i="33"/>
  <c r="L104" i="33"/>
  <c r="L134" i="33"/>
  <c r="L142" i="33"/>
  <c r="L154" i="33"/>
  <c r="L119" i="33"/>
  <c r="L121" i="33"/>
  <c r="L148" i="33"/>
  <c r="L109" i="33"/>
  <c r="L124" i="33"/>
  <c r="L112" i="33"/>
  <c r="L127" i="33"/>
  <c r="L118" i="33"/>
  <c r="L122" i="33"/>
  <c r="L130" i="33"/>
  <c r="L133" i="33"/>
  <c r="L139" i="33"/>
  <c r="L125" i="33"/>
  <c r="L115" i="33"/>
  <c r="X118" i="33"/>
  <c r="L163" i="33"/>
  <c r="L116" i="33"/>
  <c r="L145" i="33"/>
  <c r="L128" i="33"/>
  <c r="L136" i="33"/>
  <c r="L137" i="33"/>
  <c r="X250" i="33"/>
  <c r="X262" i="33"/>
  <c r="X265" i="33"/>
  <c r="X98" i="33"/>
  <c r="X253" i="33"/>
  <c r="X241" i="33"/>
  <c r="X238" i="33"/>
  <c r="X244" i="33"/>
  <c r="X256" i="33"/>
  <c r="X247" i="33"/>
  <c r="X259" i="33"/>
  <c r="X128" i="33"/>
  <c r="X101" i="33"/>
  <c r="B14" i="27"/>
  <c r="X92" i="33"/>
  <c r="X112" i="33"/>
  <c r="X100" i="33"/>
  <c r="X223" i="33"/>
  <c r="X199" i="33"/>
  <c r="X133" i="33"/>
  <c r="X214" i="33"/>
  <c r="X131" i="33"/>
  <c r="X220" i="33"/>
  <c r="X226" i="33"/>
  <c r="X121" i="33"/>
  <c r="X145" i="33"/>
  <c r="X148" i="33"/>
  <c r="X205" i="33"/>
  <c r="X208" i="33"/>
  <c r="X122" i="33"/>
  <c r="X211" i="33"/>
  <c r="X115" i="33"/>
  <c r="X110" i="33"/>
  <c r="X95" i="33"/>
  <c r="X169" i="33"/>
  <c r="X119" i="33"/>
  <c r="X166" i="33"/>
  <c r="X187" i="33"/>
  <c r="X124" i="33"/>
  <c r="X217" i="33"/>
  <c r="X97" i="33"/>
  <c r="X136" i="33"/>
  <c r="X181" i="33"/>
  <c r="U74" i="33"/>
  <c r="X142" i="33"/>
  <c r="AC58" i="33"/>
  <c r="X107" i="33"/>
  <c r="X125" i="33"/>
  <c r="X163" i="33"/>
  <c r="X127" i="33"/>
  <c r="X193" i="33"/>
  <c r="X157" i="33"/>
  <c r="X196" i="33"/>
  <c r="X160" i="33"/>
  <c r="X137" i="33"/>
  <c r="X94" i="33"/>
  <c r="X184" i="33"/>
  <c r="X178" i="33"/>
  <c r="X113" i="33"/>
  <c r="X172" i="33"/>
  <c r="X151" i="33"/>
  <c r="X104" i="33"/>
  <c r="X139" i="33"/>
  <c r="X134" i="33"/>
  <c r="X190" i="33"/>
  <c r="X229" i="33"/>
  <c r="X202" i="33"/>
  <c r="X154" i="33"/>
  <c r="X130" i="33"/>
  <c r="X109" i="33"/>
  <c r="Y18" i="33"/>
  <c r="Y19" i="33" s="1"/>
  <c r="Y20" i="33" s="1"/>
  <c r="Y21" i="33" s="1"/>
  <c r="Y22" i="33" s="1"/>
  <c r="Y23" i="33" s="1"/>
  <c r="Y24" i="33" s="1"/>
  <c r="Y25" i="33" s="1"/>
  <c r="Y26" i="33" s="1"/>
  <c r="Y27" i="33" s="1"/>
  <c r="Y28" i="33" s="1"/>
  <c r="Y29" i="33" s="1"/>
  <c r="Y30" i="33" s="1"/>
  <c r="Y31" i="33" s="1"/>
  <c r="Y32" i="33" s="1"/>
  <c r="Y33" i="33" s="1"/>
  <c r="Y34" i="33" s="1"/>
  <c r="Y35" i="33" s="1"/>
  <c r="Y36" i="33" s="1"/>
  <c r="Y37" i="33" s="1"/>
  <c r="Y38" i="33" s="1"/>
  <c r="Y39" i="33" s="1"/>
  <c r="Y40" i="33" s="1"/>
  <c r="Y41" i="33" s="1"/>
  <c r="Y42" i="33" s="1"/>
  <c r="Y43" i="33" s="1"/>
  <c r="Y44" i="33" s="1"/>
  <c r="Y45" i="33" s="1"/>
  <c r="Y46" i="33" s="1"/>
  <c r="Y47" i="33" s="1"/>
  <c r="Y48" i="33" s="1"/>
  <c r="I36" i="33"/>
  <c r="I45" i="33"/>
  <c r="Z45" i="33"/>
  <c r="I26" i="33"/>
  <c r="N70" i="33"/>
  <c r="I59" i="33"/>
  <c r="Z59" i="33"/>
  <c r="AC32" i="33"/>
  <c r="AC33" i="33"/>
  <c r="AC54" i="33"/>
  <c r="AC21" i="33"/>
  <c r="AB73" i="33"/>
  <c r="Z39" i="33"/>
  <c r="I39" i="33"/>
  <c r="AB62" i="33"/>
  <c r="U62" i="33"/>
  <c r="AC38" i="33"/>
  <c r="AC42" i="33"/>
  <c r="AC18" i="33"/>
  <c r="I27" i="33"/>
  <c r="Z27" i="33"/>
  <c r="I54" i="33"/>
  <c r="I60" i="33"/>
  <c r="Z60" i="33"/>
  <c r="AC27" i="33"/>
  <c r="N76" i="33"/>
  <c r="AC17" i="33"/>
  <c r="I46" i="33"/>
  <c r="Z46" i="33"/>
  <c r="O18" i="33"/>
  <c r="O19" i="33" s="1"/>
  <c r="O20" i="33" s="1"/>
  <c r="O21" i="33" s="1"/>
  <c r="O22" i="33" s="1"/>
  <c r="O23" i="33" s="1"/>
  <c r="O24" i="33" s="1"/>
  <c r="O25" i="33" s="1"/>
  <c r="O26" i="33" s="1"/>
  <c r="O27" i="33" s="1"/>
  <c r="O28" i="33" s="1"/>
  <c r="O29" i="33" s="1"/>
  <c r="O30" i="33" s="1"/>
  <c r="O31" i="33" s="1"/>
  <c r="O32" i="33" s="1"/>
  <c r="O33" i="33" s="1"/>
  <c r="O34" i="33" s="1"/>
  <c r="O35" i="33" s="1"/>
  <c r="O36" i="33" s="1"/>
  <c r="O37" i="33" s="1"/>
  <c r="O38" i="33" s="1"/>
  <c r="O39" i="33" s="1"/>
  <c r="O40" i="33" s="1"/>
  <c r="O41" i="33" s="1"/>
  <c r="O42" i="33" s="1"/>
  <c r="O43" i="33" s="1"/>
  <c r="O44" i="33" s="1"/>
  <c r="O45" i="33" s="1"/>
  <c r="O46" i="33" s="1"/>
  <c r="O47" i="33" s="1"/>
  <c r="O48" i="33" s="1"/>
  <c r="O49" i="33" s="1"/>
  <c r="O50" i="33" s="1"/>
  <c r="O51" i="33" s="1"/>
  <c r="O52" i="33" s="1"/>
  <c r="O53" i="33" s="1"/>
  <c r="O54" i="33" s="1"/>
  <c r="O55" i="33" s="1"/>
  <c r="O56" i="33" s="1"/>
  <c r="O57" i="33" s="1"/>
  <c r="O58" i="33" s="1"/>
  <c r="O59" i="33" s="1"/>
  <c r="O60" i="33" s="1"/>
  <c r="O61" i="33" s="1"/>
  <c r="I17" i="33"/>
  <c r="Z17" i="33"/>
  <c r="AD17" i="33" s="1"/>
  <c r="AC51" i="33"/>
  <c r="I33" i="33"/>
  <c r="Z33" i="33"/>
  <c r="AC39" i="33"/>
  <c r="U64" i="33"/>
  <c r="U67" i="33"/>
  <c r="U65" i="33"/>
  <c r="X116" i="33"/>
  <c r="I40" i="33"/>
  <c r="Z40" i="33"/>
  <c r="AB77" i="33"/>
  <c r="X175" i="33"/>
  <c r="X232" i="33"/>
  <c r="AC45" i="33"/>
  <c r="I51" i="33"/>
  <c r="Z51" i="33"/>
  <c r="X235" i="33"/>
  <c r="X91" i="33"/>
  <c r="Z56" i="33"/>
  <c r="I56" i="33"/>
  <c r="L238" i="33" l="1"/>
  <c r="L220" i="33"/>
  <c r="L181" i="33"/>
  <c r="AB181" i="33" s="1"/>
  <c r="L229" i="33"/>
  <c r="AB229" i="33" s="1"/>
  <c r="T193" i="31" s="1"/>
  <c r="L208" i="33"/>
  <c r="L193" i="33"/>
  <c r="D3" i="10"/>
  <c r="D4" i="7"/>
  <c r="D5" i="7" s="1"/>
  <c r="D6" i="7" s="1"/>
  <c r="D7" i="7" s="1"/>
  <c r="D8" i="7" s="1"/>
  <c r="D8" i="10"/>
  <c r="L151" i="33"/>
  <c r="AB151" i="33" s="1"/>
  <c r="L247" i="33"/>
  <c r="L262" i="33"/>
  <c r="L190" i="33"/>
  <c r="L256" i="33"/>
  <c r="L214" i="33"/>
  <c r="N214" i="33" s="1"/>
  <c r="L166" i="33"/>
  <c r="U217" i="33"/>
  <c r="L250" i="33"/>
  <c r="L226" i="33"/>
  <c r="N226" i="33" s="1"/>
  <c r="L244" i="33"/>
  <c r="N244" i="33" s="1"/>
  <c r="L265" i="33"/>
  <c r="L253" i="33"/>
  <c r="L172" i="33"/>
  <c r="AB172" i="33" s="1"/>
  <c r="L160" i="33"/>
  <c r="AB160" i="33" s="1"/>
  <c r="L205" i="33"/>
  <c r="AB205" i="33" s="1"/>
  <c r="T169" i="31" s="1"/>
  <c r="L259" i="33"/>
  <c r="N259" i="33" s="1"/>
  <c r="L178" i="33"/>
  <c r="U202" i="33"/>
  <c r="D3" i="11"/>
  <c r="B13" i="11"/>
  <c r="U148" i="33"/>
  <c r="U184" i="33"/>
  <c r="U208" i="33"/>
  <c r="U145" i="33"/>
  <c r="U124" i="33"/>
  <c r="U154" i="33"/>
  <c r="U130" i="33"/>
  <c r="U118" i="33"/>
  <c r="AB169" i="33"/>
  <c r="U136" i="33"/>
  <c r="U244" i="33"/>
  <c r="U250" i="33"/>
  <c r="U190" i="33"/>
  <c r="U127" i="33"/>
  <c r="U226" i="33"/>
  <c r="U259" i="33"/>
  <c r="U265" i="33"/>
  <c r="U238" i="33"/>
  <c r="U214" i="33"/>
  <c r="U142" i="33"/>
  <c r="U133" i="33"/>
  <c r="U178" i="33"/>
  <c r="AB125" i="33"/>
  <c r="U166" i="33"/>
  <c r="U193" i="33"/>
  <c r="U134" i="33"/>
  <c r="U104" i="33"/>
  <c r="U220" i="33"/>
  <c r="U137" i="33"/>
  <c r="U253" i="33"/>
  <c r="U109" i="33"/>
  <c r="U139" i="33"/>
  <c r="U119" i="33"/>
  <c r="U262" i="33"/>
  <c r="U122" i="33"/>
  <c r="AB115" i="33"/>
  <c r="U103" i="33"/>
  <c r="U247" i="33"/>
  <c r="U116" i="33"/>
  <c r="U163" i="33"/>
  <c r="B14" i="19"/>
  <c r="A14" i="19" s="1"/>
  <c r="AA107" i="33"/>
  <c r="AA196" i="33"/>
  <c r="AB112" i="33"/>
  <c r="U106" i="33"/>
  <c r="AA214" i="33"/>
  <c r="L91" i="33"/>
  <c r="N91" i="33" s="1"/>
  <c r="U92" i="33"/>
  <c r="AA104" i="33"/>
  <c r="L107" i="33"/>
  <c r="N107" i="33" s="1"/>
  <c r="U94" i="33"/>
  <c r="L100" i="33"/>
  <c r="AB100" i="33" s="1"/>
  <c r="L95" i="33"/>
  <c r="AA131" i="33"/>
  <c r="AA262" i="33"/>
  <c r="AA226" i="33"/>
  <c r="L241" i="33"/>
  <c r="N241" i="33" s="1"/>
  <c r="U241" i="33"/>
  <c r="AA229" i="33"/>
  <c r="X12" i="7"/>
  <c r="L232" i="33"/>
  <c r="N232" i="33" s="1"/>
  <c r="U232" i="33"/>
  <c r="A13" i="10"/>
  <c r="U211" i="33"/>
  <c r="AA265" i="33"/>
  <c r="L235" i="33"/>
  <c r="L223" i="33"/>
  <c r="AB223" i="33" s="1"/>
  <c r="T187" i="31" s="1"/>
  <c r="L187" i="33"/>
  <c r="L196" i="33"/>
  <c r="AB196" i="33" s="1"/>
  <c r="T160" i="31" s="1"/>
  <c r="L211" i="33"/>
  <c r="N211" i="33" s="1"/>
  <c r="U175" i="33"/>
  <c r="L199" i="33"/>
  <c r="N199" i="33" s="1"/>
  <c r="AA217" i="33"/>
  <c r="AA223" i="33"/>
  <c r="AA220" i="33"/>
  <c r="U131" i="33"/>
  <c r="AA250" i="33"/>
  <c r="L157" i="33"/>
  <c r="L175" i="33"/>
  <c r="AA211" i="33"/>
  <c r="L110" i="33"/>
  <c r="AB110" i="33" s="1"/>
  <c r="AA134" i="33"/>
  <c r="L131" i="33"/>
  <c r="N131" i="33" s="1"/>
  <c r="L113" i="33"/>
  <c r="U235" i="33"/>
  <c r="AA256" i="33"/>
  <c r="AA241" i="33"/>
  <c r="AA238" i="33"/>
  <c r="U95" i="33"/>
  <c r="N104" i="33"/>
  <c r="AA208" i="33"/>
  <c r="AA244" i="33"/>
  <c r="AB101" i="33"/>
  <c r="N208" i="33"/>
  <c r="AA259" i="33"/>
  <c r="AA247" i="33"/>
  <c r="AA253" i="33"/>
  <c r="B15" i="27"/>
  <c r="B16" i="27" s="1"/>
  <c r="A16" i="27" s="1"/>
  <c r="A14" i="27"/>
  <c r="AA101" i="33"/>
  <c r="U101" i="33"/>
  <c r="B14" i="10"/>
  <c r="U110" i="33"/>
  <c r="AA95" i="33"/>
  <c r="U196" i="33"/>
  <c r="AA193" i="33"/>
  <c r="U100" i="33"/>
  <c r="U157" i="33"/>
  <c r="U97" i="33"/>
  <c r="AA137" i="33"/>
  <c r="N220" i="33"/>
  <c r="U107" i="33"/>
  <c r="U187" i="33"/>
  <c r="AA199" i="33"/>
  <c r="U113" i="33"/>
  <c r="AA202" i="33"/>
  <c r="AA205" i="33"/>
  <c r="U98" i="33"/>
  <c r="AB74" i="33"/>
  <c r="U199" i="33"/>
  <c r="AA235" i="33"/>
  <c r="Y49" i="33"/>
  <c r="Y50" i="33" s="1"/>
  <c r="Y51" i="33" s="1"/>
  <c r="Y52" i="33" s="1"/>
  <c r="Y53" i="33" s="1"/>
  <c r="Y54" i="33" s="1"/>
  <c r="Y55" i="33" s="1"/>
  <c r="Y56" i="33" s="1"/>
  <c r="Y57" i="33" s="1"/>
  <c r="Y58" i="33" s="1"/>
  <c r="Y59" i="33" s="1"/>
  <c r="Y60" i="33" s="1"/>
  <c r="Y61" i="33" s="1"/>
  <c r="AD18" i="33"/>
  <c r="AA232" i="33"/>
  <c r="AB70" i="33"/>
  <c r="U223" i="33"/>
  <c r="N73" i="33"/>
  <c r="AC62" i="33"/>
  <c r="U71" i="33"/>
  <c r="AB71" i="33"/>
  <c r="AB76" i="33"/>
  <c r="AB65" i="33"/>
  <c r="N65" i="33"/>
  <c r="AB67" i="33"/>
  <c r="B13" i="7"/>
  <c r="D3" i="7"/>
  <c r="AB64" i="33"/>
  <c r="N64" i="33"/>
  <c r="N68" i="33"/>
  <c r="AB68" i="33"/>
  <c r="AC73" i="33"/>
  <c r="U91" i="33"/>
  <c r="N229" i="33" l="1"/>
  <c r="B14" i="11"/>
  <c r="A13" i="11"/>
  <c r="AB256" i="33"/>
  <c r="T220" i="31" s="1"/>
  <c r="N256" i="33"/>
  <c r="N205" i="33"/>
  <c r="B15" i="19"/>
  <c r="A15" i="19" s="1"/>
  <c r="AB134" i="33"/>
  <c r="AB91" i="33"/>
  <c r="AC91" i="33" s="1"/>
  <c r="AB106" i="33"/>
  <c r="AB103" i="33"/>
  <c r="U112" i="33"/>
  <c r="AB166" i="33"/>
  <c r="N223" i="33"/>
  <c r="U256" i="33"/>
  <c r="AB265" i="33"/>
  <c r="AC265" i="33" s="1"/>
  <c r="U229" i="31" s="1"/>
  <c r="U181" i="33"/>
  <c r="U160" i="33"/>
  <c r="AB142" i="33"/>
  <c r="AB118" i="33"/>
  <c r="AB148" i="33"/>
  <c r="N196" i="33"/>
  <c r="X13" i="7"/>
  <c r="U128" i="33"/>
  <c r="AB128" i="33"/>
  <c r="A14" i="11"/>
  <c r="A15" i="27"/>
  <c r="AB193" i="33"/>
  <c r="T157" i="31" s="1"/>
  <c r="B15" i="10"/>
  <c r="A14" i="10"/>
  <c r="AB119" i="33"/>
  <c r="AC223" i="33"/>
  <c r="U187" i="31" s="1"/>
  <c r="AB136" i="33"/>
  <c r="U169" i="33"/>
  <c r="AB127" i="33"/>
  <c r="AB217" i="33"/>
  <c r="T181" i="31" s="1"/>
  <c r="AB137" i="33"/>
  <c r="AB178" i="33"/>
  <c r="AB124" i="33"/>
  <c r="U229" i="33"/>
  <c r="U125" i="33"/>
  <c r="N265" i="33"/>
  <c r="AB235" i="33"/>
  <c r="T199" i="31" s="1"/>
  <c r="AC256" i="33"/>
  <c r="U220" i="31" s="1"/>
  <c r="AB244" i="33"/>
  <c r="T208" i="31" s="1"/>
  <c r="AB139" i="33"/>
  <c r="U115" i="33"/>
  <c r="AB259" i="33"/>
  <c r="T223" i="31" s="1"/>
  <c r="U172" i="33"/>
  <c r="AB241" i="33"/>
  <c r="T205" i="31" s="1"/>
  <c r="N250" i="33"/>
  <c r="AB250" i="33"/>
  <c r="T214" i="31" s="1"/>
  <c r="AB262" i="33"/>
  <c r="N262" i="33"/>
  <c r="N253" i="33"/>
  <c r="AB253" i="33"/>
  <c r="T217" i="31" s="1"/>
  <c r="AB247" i="33"/>
  <c r="T211" i="31" s="1"/>
  <c r="N247" i="33"/>
  <c r="N238" i="33"/>
  <c r="AB238" i="33"/>
  <c r="T202" i="31" s="1"/>
  <c r="N101" i="33"/>
  <c r="AB121" i="33"/>
  <c r="N217" i="33"/>
  <c r="AB145" i="33"/>
  <c r="AB208" i="33"/>
  <c r="T172" i="31" s="1"/>
  <c r="AB157" i="33"/>
  <c r="AB94" i="33"/>
  <c r="AB211" i="33"/>
  <c r="T175" i="31" s="1"/>
  <c r="AB154" i="33"/>
  <c r="AB104" i="33"/>
  <c r="AB187" i="33"/>
  <c r="AB190" i="33"/>
  <c r="U205" i="33"/>
  <c r="AB122" i="33"/>
  <c r="AB226" i="33"/>
  <c r="T190" i="31" s="1"/>
  <c r="AB98" i="33"/>
  <c r="AB133" i="33"/>
  <c r="N134" i="33"/>
  <c r="U151" i="33"/>
  <c r="AB113" i="33"/>
  <c r="AB214" i="33"/>
  <c r="T178" i="31" s="1"/>
  <c r="AB130" i="33"/>
  <c r="AC229" i="33"/>
  <c r="U193" i="31" s="1"/>
  <c r="AB220" i="33"/>
  <c r="T184" i="31" s="1"/>
  <c r="N137" i="33"/>
  <c r="N193" i="33"/>
  <c r="AC205" i="33"/>
  <c r="U169" i="31" s="1"/>
  <c r="AB97" i="33"/>
  <c r="AB184" i="33"/>
  <c r="AB107" i="33"/>
  <c r="AB131" i="33"/>
  <c r="AB199" i="33"/>
  <c r="T163" i="31" s="1"/>
  <c r="AC196" i="33"/>
  <c r="U160" i="31" s="1"/>
  <c r="AB163" i="33"/>
  <c r="U121" i="33"/>
  <c r="AB232" i="33"/>
  <c r="T196" i="31" s="1"/>
  <c r="AB109" i="33"/>
  <c r="AB92" i="33"/>
  <c r="N202" i="33"/>
  <c r="AB202" i="33"/>
  <c r="T166" i="31" s="1"/>
  <c r="N95" i="33"/>
  <c r="AB95" i="33"/>
  <c r="AD19" i="33"/>
  <c r="AC70" i="33"/>
  <c r="AB116" i="33"/>
  <c r="AC76" i="33"/>
  <c r="N235" i="33"/>
  <c r="AC71" i="33"/>
  <c r="AC64" i="33"/>
  <c r="B14" i="7"/>
  <c r="A13" i="7"/>
  <c r="AC65" i="33"/>
  <c r="B15" i="11"/>
  <c r="A15" i="11" s="1"/>
  <c r="AC101" i="33"/>
  <c r="B17" i="27"/>
  <c r="A17" i="27" s="1"/>
  <c r="AC68" i="33"/>
  <c r="AB175" i="33"/>
  <c r="B16" i="19" l="1"/>
  <c r="AC134" i="33"/>
  <c r="AC217" i="33"/>
  <c r="U181" i="31" s="1"/>
  <c r="T229" i="31"/>
  <c r="AC137" i="33"/>
  <c r="AC262" i="33"/>
  <c r="U226" i="31" s="1"/>
  <c r="T226" i="31"/>
  <c r="A14" i="7"/>
  <c r="X14" i="7"/>
  <c r="AC232" i="33"/>
  <c r="U196" i="31" s="1"/>
  <c r="AC253" i="33"/>
  <c r="U217" i="31" s="1"/>
  <c r="AC259" i="33"/>
  <c r="U223" i="31" s="1"/>
  <c r="AC241" i="33"/>
  <c r="U205" i="31" s="1"/>
  <c r="AC235" i="33"/>
  <c r="U199" i="31" s="1"/>
  <c r="A15" i="10"/>
  <c r="B16" i="10"/>
  <c r="B17" i="10" s="1"/>
  <c r="AC193" i="33"/>
  <c r="U157" i="31" s="1"/>
  <c r="AC238" i="33"/>
  <c r="U202" i="31" s="1"/>
  <c r="AC247" i="33"/>
  <c r="U211" i="31" s="1"/>
  <c r="AC250" i="33"/>
  <c r="U214" i="31" s="1"/>
  <c r="AC244" i="33"/>
  <c r="U208" i="31" s="1"/>
  <c r="B17" i="19"/>
  <c r="A16" i="19"/>
  <c r="AC211" i="33"/>
  <c r="U175" i="31" s="1"/>
  <c r="AC208" i="33"/>
  <c r="U172" i="31" s="1"/>
  <c r="AC104" i="33"/>
  <c r="AC226" i="33"/>
  <c r="U190" i="31" s="1"/>
  <c r="AC214" i="33"/>
  <c r="U178" i="31" s="1"/>
  <c r="AC220" i="33"/>
  <c r="U184" i="31" s="1"/>
  <c r="AC199" i="33"/>
  <c r="U163" i="31" s="1"/>
  <c r="AC131" i="33"/>
  <c r="AC107" i="33"/>
  <c r="AC95" i="33"/>
  <c r="AC202" i="33"/>
  <c r="U166" i="31" s="1"/>
  <c r="AD20" i="33"/>
  <c r="B15" i="7"/>
  <c r="B18" i="27"/>
  <c r="A18" i="27" s="1"/>
  <c r="B16" i="11"/>
  <c r="A16" i="11" s="1"/>
  <c r="A17" i="10" l="1"/>
  <c r="A15" i="7"/>
  <c r="X15" i="7"/>
  <c r="A16" i="10"/>
  <c r="A17" i="19"/>
  <c r="B18" i="19"/>
  <c r="AD21" i="33"/>
  <c r="B16" i="7"/>
  <c r="B17" i="11"/>
  <c r="B19" i="27"/>
  <c r="A19" i="27" s="1"/>
  <c r="B18" i="10"/>
  <c r="A18" i="10" l="1"/>
  <c r="A16" i="7"/>
  <c r="X16" i="7"/>
  <c r="A17" i="11"/>
  <c r="A18" i="19"/>
  <c r="B19" i="19"/>
  <c r="AD22" i="33"/>
  <c r="B17" i="7"/>
  <c r="B19" i="10"/>
  <c r="B20" i="27"/>
  <c r="A20" i="27" s="1"/>
  <c r="B18" i="11"/>
  <c r="A17" i="7" l="1"/>
  <c r="X17" i="7"/>
  <c r="A18" i="11"/>
  <c r="A19" i="10"/>
  <c r="A19" i="19"/>
  <c r="B20" i="19"/>
  <c r="AD23" i="33"/>
  <c r="B18" i="7"/>
  <c r="B19" i="11"/>
  <c r="B20" i="10"/>
  <c r="B21" i="27"/>
  <c r="A21" i="27" s="1"/>
  <c r="A18" i="7" l="1"/>
  <c r="X18" i="7"/>
  <c r="A20" i="10"/>
  <c r="A19" i="11"/>
  <c r="A20" i="19"/>
  <c r="B21" i="19"/>
  <c r="AD24" i="33"/>
  <c r="B19" i="7"/>
  <c r="B21" i="10"/>
  <c r="B22" i="27"/>
  <c r="B20" i="11"/>
  <c r="A20" i="11" s="1"/>
  <c r="A19" i="7" l="1"/>
  <c r="X19" i="7"/>
  <c r="A22" i="27"/>
  <c r="A21" i="10"/>
  <c r="A21" i="19"/>
  <c r="B22" i="19"/>
  <c r="AD25" i="33"/>
  <c r="B20" i="7"/>
  <c r="B21" i="11"/>
  <c r="A21" i="11" s="1"/>
  <c r="B23" i="27"/>
  <c r="B22" i="10"/>
  <c r="A22" i="10" l="1"/>
  <c r="A23" i="27"/>
  <c r="A20" i="7"/>
  <c r="X20" i="7"/>
  <c r="B23" i="19"/>
  <c r="A22" i="19"/>
  <c r="AD26" i="33"/>
  <c r="B21" i="7"/>
  <c r="B23" i="10"/>
  <c r="B24" i="27"/>
  <c r="B22" i="11"/>
  <c r="A22" i="11" s="1"/>
  <c r="A24" i="27" l="1"/>
  <c r="A23" i="10"/>
  <c r="A21" i="7"/>
  <c r="X21" i="7"/>
  <c r="B24" i="19"/>
  <c r="A23" i="19"/>
  <c r="AD27" i="33"/>
  <c r="B22" i="7"/>
  <c r="B23" i="11"/>
  <c r="A23" i="11" s="1"/>
  <c r="B25" i="27"/>
  <c r="B24" i="10"/>
  <c r="A25" i="27" l="1"/>
  <c r="A24" i="10"/>
  <c r="A22" i="7"/>
  <c r="X22" i="7"/>
  <c r="B25" i="19"/>
  <c r="A24" i="19"/>
  <c r="AD28" i="33"/>
  <c r="B23" i="7"/>
  <c r="B24" i="11"/>
  <c r="A24" i="11" s="1"/>
  <c r="B26" i="27"/>
  <c r="A26" i="27" s="1"/>
  <c r="B25" i="10"/>
  <c r="A25" i="10" l="1"/>
  <c r="A23" i="7"/>
  <c r="X23" i="7"/>
  <c r="A25" i="19"/>
  <c r="B26" i="19"/>
  <c r="AD29" i="33"/>
  <c r="B24" i="7"/>
  <c r="B27" i="27"/>
  <c r="B26" i="10"/>
  <c r="B25" i="11"/>
  <c r="A25" i="11" s="1"/>
  <c r="A24" i="7" l="1"/>
  <c r="X24" i="7"/>
  <c r="A26" i="10"/>
  <c r="A27" i="27"/>
  <c r="A26" i="19"/>
  <c r="B27" i="19"/>
  <c r="AD30" i="33"/>
  <c r="B25" i="7"/>
  <c r="B27" i="10"/>
  <c r="B26" i="11"/>
  <c r="A26" i="11" s="1"/>
  <c r="B28" i="27"/>
  <c r="A27" i="10" l="1"/>
  <c r="A28" i="27"/>
  <c r="A25" i="7"/>
  <c r="X25" i="7"/>
  <c r="A27" i="19"/>
  <c r="B28" i="19"/>
  <c r="AD31" i="33"/>
  <c r="B26" i="7"/>
  <c r="B28" i="10"/>
  <c r="B29" i="27"/>
  <c r="B27" i="11"/>
  <c r="A27" i="11" s="1"/>
  <c r="A29" i="27" l="1"/>
  <c r="A26" i="7"/>
  <c r="X26" i="7"/>
  <c r="A28" i="10"/>
  <c r="B29" i="19"/>
  <c r="A28" i="19"/>
  <c r="AD32" i="33"/>
  <c r="B27" i="7"/>
  <c r="B30" i="27"/>
  <c r="B29" i="10"/>
  <c r="B28" i="11"/>
  <c r="A28" i="11" s="1"/>
  <c r="A29" i="10" l="1"/>
  <c r="A30" i="27"/>
  <c r="A27" i="7"/>
  <c r="X27" i="7"/>
  <c r="A29" i="19"/>
  <c r="B30" i="19"/>
  <c r="AD33" i="33"/>
  <c r="B28" i="7"/>
  <c r="B29" i="11"/>
  <c r="A29" i="11" s="1"/>
  <c r="B31" i="27"/>
  <c r="A31" i="27" s="1"/>
  <c r="B30" i="10"/>
  <c r="A28" i="7" l="1"/>
  <c r="X28" i="7"/>
  <c r="A30" i="10"/>
  <c r="A30" i="19"/>
  <c r="B31" i="19"/>
  <c r="AD34" i="33"/>
  <c r="B29" i="7"/>
  <c r="B32" i="27"/>
  <c r="B31" i="10"/>
  <c r="B30" i="11"/>
  <c r="A30" i="11" s="1"/>
  <c r="A29" i="7" l="1"/>
  <c r="X29" i="7"/>
  <c r="A31" i="10"/>
  <c r="A32" i="27"/>
  <c r="A31" i="19"/>
  <c r="B32" i="19"/>
  <c r="AD35" i="33"/>
  <c r="B30" i="7"/>
  <c r="B32" i="10"/>
  <c r="B33" i="27"/>
  <c r="B31" i="11"/>
  <c r="A31" i="11" s="1"/>
  <c r="A33" i="27" l="1"/>
  <c r="A30" i="7"/>
  <c r="X30" i="7"/>
  <c r="A32" i="10"/>
  <c r="A32" i="19"/>
  <c r="B33" i="19"/>
  <c r="AD36" i="33"/>
  <c r="B31" i="7"/>
  <c r="B34" i="27"/>
  <c r="B32" i="11"/>
  <c r="A32" i="11" s="1"/>
  <c r="B33" i="10"/>
  <c r="A33" i="10" l="1"/>
  <c r="A31" i="7"/>
  <c r="X31" i="7"/>
  <c r="A34" i="27"/>
  <c r="B34" i="19"/>
  <c r="A33" i="19"/>
  <c r="AD37" i="33"/>
  <c r="B32" i="7"/>
  <c r="B34" i="10"/>
  <c r="B33" i="11"/>
  <c r="A33" i="11" s="1"/>
  <c r="B35" i="27"/>
  <c r="A35" i="27" l="1"/>
  <c r="A32" i="7"/>
  <c r="X32" i="7"/>
  <c r="A34" i="10"/>
  <c r="B35" i="19"/>
  <c r="A34" i="19"/>
  <c r="AD38" i="33"/>
  <c r="B33" i="7"/>
  <c r="B36" i="27"/>
  <c r="B34" i="11"/>
  <c r="A34" i="11" s="1"/>
  <c r="B35" i="10"/>
  <c r="A36" i="27" l="1"/>
  <c r="A33" i="7"/>
  <c r="X33" i="7"/>
  <c r="A35" i="10"/>
  <c r="B36" i="19"/>
  <c r="A35" i="19"/>
  <c r="AD39" i="33"/>
  <c r="B34" i="7"/>
  <c r="B36" i="10"/>
  <c r="B35" i="11"/>
  <c r="A35" i="11" s="1"/>
  <c r="B37" i="27"/>
  <c r="A36" i="10" l="1"/>
  <c r="A34" i="7"/>
  <c r="X34" i="7"/>
  <c r="A37" i="27"/>
  <c r="A36" i="19"/>
  <c r="B37" i="19"/>
  <c r="AD40" i="33"/>
  <c r="B35" i="7"/>
  <c r="B38" i="27"/>
  <c r="B36" i="11"/>
  <c r="A36" i="11" s="1"/>
  <c r="B37" i="10"/>
  <c r="A37" i="10" l="1"/>
  <c r="A38" i="27"/>
  <c r="A35" i="7"/>
  <c r="X35" i="7"/>
  <c r="B38" i="19"/>
  <c r="A37" i="19"/>
  <c r="AD41" i="33"/>
  <c r="B36" i="7"/>
  <c r="B38" i="10"/>
  <c r="B37" i="11"/>
  <c r="A37" i="11" s="1"/>
  <c r="B39" i="27"/>
  <c r="A36" i="7" l="1"/>
  <c r="X36" i="7"/>
  <c r="A38" i="10"/>
  <c r="A39" i="27"/>
  <c r="A38" i="19"/>
  <c r="B39" i="19"/>
  <c r="AD42" i="33"/>
  <c r="B37" i="7"/>
  <c r="B40" i="27"/>
  <c r="B38" i="11"/>
  <c r="A38" i="11" s="1"/>
  <c r="B39" i="10"/>
  <c r="A39" i="10" l="1"/>
  <c r="A40" i="27"/>
  <c r="A37" i="7"/>
  <c r="X37" i="7"/>
  <c r="B40" i="19"/>
  <c r="A39" i="19"/>
  <c r="AD43" i="33"/>
  <c r="B38" i="7"/>
  <c r="B39" i="11"/>
  <c r="A39" i="11" s="1"/>
  <c r="B41" i="27"/>
  <c r="A41" i="27" s="1"/>
  <c r="B40" i="10"/>
  <c r="A40" i="10" l="1"/>
  <c r="A38" i="7"/>
  <c r="X38" i="7"/>
  <c r="A40" i="19"/>
  <c r="B41" i="19"/>
  <c r="AD44" i="33"/>
  <c r="B39" i="7"/>
  <c r="B41" i="10"/>
  <c r="B42" i="27"/>
  <c r="B40" i="11"/>
  <c r="A40" i="11" s="1"/>
  <c r="A41" i="10" l="1"/>
  <c r="A39" i="7"/>
  <c r="X39" i="7"/>
  <c r="A42" i="27"/>
  <c r="B42" i="19"/>
  <c r="A41" i="19"/>
  <c r="AD45" i="33"/>
  <c r="B40" i="7"/>
  <c r="B41" i="11"/>
  <c r="A41" i="11" s="1"/>
  <c r="B43" i="27"/>
  <c r="B42" i="10"/>
  <c r="A40" i="7" l="1"/>
  <c r="X40" i="7"/>
  <c r="A42" i="10"/>
  <c r="A43" i="27"/>
  <c r="B43" i="19"/>
  <c r="A42" i="19"/>
  <c r="AD46" i="33"/>
  <c r="B41" i="7"/>
  <c r="B43" i="10"/>
  <c r="B44" i="27"/>
  <c r="B42" i="11"/>
  <c r="A42" i="11" s="1"/>
  <c r="A44" i="27" l="1"/>
  <c r="A43" i="10"/>
  <c r="A41" i="7"/>
  <c r="X41" i="7"/>
  <c r="A43" i="19"/>
  <c r="B44" i="19"/>
  <c r="AD47" i="33"/>
  <c r="B42" i="7"/>
  <c r="B45" i="27"/>
  <c r="B44" i="10"/>
  <c r="B43" i="11"/>
  <c r="A43" i="11" s="1"/>
  <c r="A45" i="27" l="1"/>
  <c r="A42" i="7"/>
  <c r="X42" i="7"/>
  <c r="A44" i="10"/>
  <c r="B45" i="19"/>
  <c r="A44" i="19"/>
  <c r="AD48" i="33"/>
  <c r="B43" i="7"/>
  <c r="B46" i="27"/>
  <c r="B45" i="10"/>
  <c r="B44" i="11"/>
  <c r="A44" i="11" s="1"/>
  <c r="A46" i="27" l="1"/>
  <c r="A43" i="7"/>
  <c r="X43" i="7"/>
  <c r="A45" i="10"/>
  <c r="B46" i="19"/>
  <c r="A45" i="19"/>
  <c r="AD49" i="33"/>
  <c r="B44" i="7"/>
  <c r="B45" i="11"/>
  <c r="A45" i="11" s="1"/>
  <c r="B46" i="10"/>
  <c r="B47" i="27"/>
  <c r="A44" i="7" l="1"/>
  <c r="X44" i="7"/>
  <c r="A47" i="27"/>
  <c r="A46" i="10"/>
  <c r="B47" i="19"/>
  <c r="A46" i="19"/>
  <c r="AD50" i="33"/>
  <c r="B45" i="7"/>
  <c r="B47" i="10"/>
  <c r="B48" i="27"/>
  <c r="B46" i="11"/>
  <c r="A46" i="11" s="1"/>
  <c r="A45" i="7" l="1"/>
  <c r="X45" i="7"/>
  <c r="A47" i="10"/>
  <c r="A48" i="27"/>
  <c r="A47" i="19"/>
  <c r="B48" i="19"/>
  <c r="AD51" i="33"/>
  <c r="B46" i="7"/>
  <c r="B47" i="11"/>
  <c r="A47" i="11" s="1"/>
  <c r="B49" i="27"/>
  <c r="B48" i="10"/>
  <c r="A48" i="10" l="1"/>
  <c r="A46" i="7"/>
  <c r="X46" i="7"/>
  <c r="A49" i="27"/>
  <c r="A48" i="19"/>
  <c r="B49" i="19"/>
  <c r="AD52" i="33"/>
  <c r="B47" i="7"/>
  <c r="B49" i="10"/>
  <c r="B50" i="27"/>
  <c r="B48" i="11"/>
  <c r="A48" i="11" s="1"/>
  <c r="A50" i="27" l="1"/>
  <c r="A49" i="10"/>
  <c r="A47" i="7"/>
  <c r="X47" i="7"/>
  <c r="B50" i="19"/>
  <c r="A49" i="19"/>
  <c r="AD53" i="33"/>
  <c r="B48" i="7"/>
  <c r="B49" i="11"/>
  <c r="A49" i="11" s="1"/>
  <c r="B51" i="27"/>
  <c r="B50" i="10"/>
  <c r="A50" i="10" l="1"/>
  <c r="A51" i="27"/>
  <c r="A48" i="7"/>
  <c r="X48" i="7"/>
  <c r="B51" i="19"/>
  <c r="A50" i="19"/>
  <c r="AD54" i="33"/>
  <c r="B49" i="7"/>
  <c r="B50" i="11"/>
  <c r="A50" i="11" s="1"/>
  <c r="B51" i="10"/>
  <c r="B52" i="27"/>
  <c r="A52" i="27" l="1"/>
  <c r="A49" i="7"/>
  <c r="X49" i="7"/>
  <c r="A51" i="10"/>
  <c r="A51" i="19"/>
  <c r="B52" i="19"/>
  <c r="AD55" i="33"/>
  <c r="B50" i="7"/>
  <c r="B52" i="10"/>
  <c r="B53" i="27"/>
  <c r="B51" i="11"/>
  <c r="A51" i="11" s="1"/>
  <c r="A50" i="7" l="1"/>
  <c r="X50" i="7"/>
  <c r="A53" i="27"/>
  <c r="A52" i="10"/>
  <c r="B53" i="19"/>
  <c r="A52" i="19"/>
  <c r="AD56" i="33"/>
  <c r="B51" i="7"/>
  <c r="B52" i="11"/>
  <c r="A52" i="11" s="1"/>
  <c r="B53" i="10"/>
  <c r="B54" i="27"/>
  <c r="A54" i="27" s="1"/>
  <c r="A51" i="7" l="1"/>
  <c r="X51" i="7"/>
  <c r="A53" i="10"/>
  <c r="A53" i="19"/>
  <c r="B54" i="19"/>
  <c r="AD57" i="33"/>
  <c r="B52" i="7"/>
  <c r="B54" i="10"/>
  <c r="B55" i="27"/>
  <c r="A55" i="27" s="1"/>
  <c r="B53" i="11"/>
  <c r="A53" i="11" s="1"/>
  <c r="A52" i="7" l="1"/>
  <c r="X52" i="7"/>
  <c r="A54" i="10"/>
  <c r="B55" i="19"/>
  <c r="A54" i="19"/>
  <c r="AD58" i="33"/>
  <c r="B53" i="7"/>
  <c r="B54" i="11"/>
  <c r="A54" i="11" s="1"/>
  <c r="B56" i="27"/>
  <c r="A56" i="27" s="1"/>
  <c r="B55" i="10"/>
  <c r="A55" i="10" l="1"/>
  <c r="A53" i="7"/>
  <c r="X53" i="7"/>
  <c r="A55" i="19"/>
  <c r="B56" i="19"/>
  <c r="AD59" i="33"/>
  <c r="B54" i="7"/>
  <c r="B56" i="10"/>
  <c r="B55" i="11"/>
  <c r="A55" i="11" s="1"/>
  <c r="B57" i="27"/>
  <c r="A56" i="10" l="1"/>
  <c r="A57" i="27"/>
  <c r="A54" i="7"/>
  <c r="X54" i="7"/>
  <c r="A56" i="19"/>
  <c r="B57" i="19"/>
  <c r="AD60" i="33"/>
  <c r="B55" i="7"/>
  <c r="B57" i="10"/>
  <c r="B56" i="11"/>
  <c r="A56" i="11" s="1"/>
  <c r="B58" i="27"/>
  <c r="A58" i="27" l="1"/>
  <c r="A57" i="10"/>
  <c r="A55" i="7"/>
  <c r="X55" i="7"/>
  <c r="B58" i="19"/>
  <c r="A57" i="19"/>
  <c r="AD61" i="33"/>
  <c r="B56" i="7"/>
  <c r="B58" i="10"/>
  <c r="B59" i="27"/>
  <c r="A59" i="27" s="1"/>
  <c r="B57" i="11"/>
  <c r="A57" i="11" s="1"/>
  <c r="A58" i="10" l="1"/>
  <c r="A56" i="7"/>
  <c r="X56" i="7"/>
  <c r="B59" i="19"/>
  <c r="A58" i="19"/>
  <c r="B57" i="7"/>
  <c r="B60" i="27"/>
  <c r="B58" i="11"/>
  <c r="A58" i="11" s="1"/>
  <c r="B59" i="10"/>
  <c r="A60" i="27" l="1"/>
  <c r="A57" i="7"/>
  <c r="X57" i="7"/>
  <c r="A59" i="10"/>
  <c r="B60" i="19"/>
  <c r="A59" i="19"/>
  <c r="B58" i="7"/>
  <c r="B60" i="10"/>
  <c r="B61" i="27"/>
  <c r="B59" i="11"/>
  <c r="A59" i="11" s="1"/>
  <c r="A60" i="10" l="1"/>
  <c r="A61" i="27"/>
  <c r="A58" i="7"/>
  <c r="X58" i="7"/>
  <c r="B61" i="19"/>
  <c r="A60" i="19"/>
  <c r="B59" i="7"/>
  <c r="B62" i="27"/>
  <c r="A62" i="27" s="1"/>
  <c r="B61" i="10"/>
  <c r="B60" i="11"/>
  <c r="A60" i="11" s="1"/>
  <c r="A59" i="7" l="1"/>
  <c r="X59" i="7"/>
  <c r="A61" i="10"/>
  <c r="B62" i="19"/>
  <c r="A61" i="19"/>
  <c r="B60" i="7"/>
  <c r="B61" i="11"/>
  <c r="A61" i="11" s="1"/>
  <c r="B63" i="27"/>
  <c r="A63" i="27" s="1"/>
  <c r="B62" i="10"/>
  <c r="A60" i="7" l="1"/>
  <c r="X60" i="7"/>
  <c r="A62" i="10"/>
  <c r="A62" i="19"/>
  <c r="B63" i="19"/>
  <c r="B61" i="7"/>
  <c r="B64" i="27"/>
  <c r="B63" i="10"/>
  <c r="B62" i="11"/>
  <c r="A62" i="11" s="1"/>
  <c r="A61" i="7" l="1"/>
  <c r="X61" i="7"/>
  <c r="A63" i="10"/>
  <c r="A64" i="27"/>
  <c r="B64" i="19"/>
  <c r="A63" i="19"/>
  <c r="B62" i="7"/>
  <c r="B63" i="11"/>
  <c r="A63" i="11" s="1"/>
  <c r="B64" i="10"/>
  <c r="B65" i="27"/>
  <c r="A62" i="7" l="1"/>
  <c r="X62" i="7"/>
  <c r="A64" i="10"/>
  <c r="A65" i="27"/>
  <c r="B65" i="19"/>
  <c r="A64" i="19"/>
  <c r="B63" i="7"/>
  <c r="B66" i="27"/>
  <c r="B65" i="10"/>
  <c r="B64" i="11"/>
  <c r="A64" i="11" s="1"/>
  <c r="A63" i="7" l="1"/>
  <c r="X63" i="7"/>
  <c r="A65" i="10"/>
  <c r="A66" i="27"/>
  <c r="B66" i="19"/>
  <c r="A65" i="19"/>
  <c r="B64" i="7"/>
  <c r="B65" i="11"/>
  <c r="A65" i="11" s="1"/>
  <c r="B67" i="27"/>
  <c r="B66" i="10"/>
  <c r="A67" i="27" l="1"/>
  <c r="A64" i="7"/>
  <c r="X64" i="7"/>
  <c r="A66" i="10"/>
  <c r="B67" i="19"/>
  <c r="A66" i="19"/>
  <c r="B65" i="7"/>
  <c r="B67" i="10"/>
  <c r="B68" i="27"/>
  <c r="A68" i="27" s="1"/>
  <c r="B66" i="11"/>
  <c r="A66" i="11" s="1"/>
  <c r="A65" i="7" l="1"/>
  <c r="X65" i="7"/>
  <c r="A67" i="10"/>
  <c r="A67" i="19"/>
  <c r="B68" i="19"/>
  <c r="B66" i="7"/>
  <c r="B67" i="11"/>
  <c r="A67" i="11" s="1"/>
  <c r="B68" i="10"/>
  <c r="B69" i="27"/>
  <c r="A68" i="10" l="1"/>
  <c r="A66" i="7"/>
  <c r="X66" i="7"/>
  <c r="A69" i="27"/>
  <c r="A68" i="19"/>
  <c r="B69" i="19"/>
  <c r="B67" i="7"/>
  <c r="B69" i="10"/>
  <c r="B70" i="27"/>
  <c r="B68" i="11"/>
  <c r="A68" i="11" s="1"/>
  <c r="A70" i="27" l="1"/>
  <c r="A69" i="10"/>
  <c r="A67" i="7"/>
  <c r="X67" i="7"/>
  <c r="A69" i="19"/>
  <c r="B70" i="19"/>
  <c r="B68" i="7"/>
  <c r="B71" i="27"/>
  <c r="A71" i="27" s="1"/>
  <c r="B69" i="11"/>
  <c r="A69" i="11" s="1"/>
  <c r="B70" i="10"/>
  <c r="A70" i="10" l="1"/>
  <c r="A68" i="7"/>
  <c r="X68" i="7"/>
  <c r="B71" i="19"/>
  <c r="A70" i="19"/>
  <c r="B69" i="7"/>
  <c r="B70" i="11"/>
  <c r="A70" i="11" s="1"/>
  <c r="B71" i="10"/>
  <c r="B72" i="27"/>
  <c r="A69" i="7" l="1"/>
  <c r="X69" i="7"/>
  <c r="A72" i="27"/>
  <c r="A71" i="10"/>
  <c r="B72" i="19"/>
  <c r="A71" i="19"/>
  <c r="B70" i="7"/>
  <c r="B72" i="10"/>
  <c r="B73" i="27"/>
  <c r="A73" i="27" s="1"/>
  <c r="B71" i="11"/>
  <c r="A71" i="11" s="1"/>
  <c r="A70" i="7" l="1"/>
  <c r="X70" i="7"/>
  <c r="A72" i="10"/>
  <c r="A72" i="19"/>
  <c r="B73" i="19"/>
  <c r="B71" i="7"/>
  <c r="B72" i="11"/>
  <c r="A72" i="11" s="1"/>
  <c r="B73" i="10"/>
  <c r="B74" i="27"/>
  <c r="A74" i="27" l="1"/>
  <c r="A73" i="10"/>
  <c r="A71" i="7"/>
  <c r="X71" i="7"/>
  <c r="B74" i="19"/>
  <c r="A73" i="19"/>
  <c r="B72" i="7"/>
  <c r="B75" i="27"/>
  <c r="A75" i="27" s="1"/>
  <c r="B73" i="11"/>
  <c r="A73" i="11" s="1"/>
  <c r="B74" i="10"/>
  <c r="A72" i="7" l="1"/>
  <c r="X72" i="7"/>
  <c r="A74" i="10"/>
  <c r="A74" i="19"/>
  <c r="B75" i="19"/>
  <c r="B73" i="7"/>
  <c r="B74" i="11"/>
  <c r="A74" i="11" s="1"/>
  <c r="B75" i="10"/>
  <c r="B76" i="27"/>
  <c r="A76" i="27" l="1"/>
  <c r="A73" i="7"/>
  <c r="X73" i="7"/>
  <c r="A75" i="10"/>
  <c r="B76" i="19"/>
  <c r="A75" i="19"/>
  <c r="B74" i="7"/>
  <c r="B77" i="27"/>
  <c r="B76" i="10"/>
  <c r="B75" i="11"/>
  <c r="A75" i="11" s="1"/>
  <c r="A76" i="10" l="1"/>
  <c r="A77" i="27"/>
  <c r="A74" i="7"/>
  <c r="X74" i="7"/>
  <c r="A76" i="19"/>
  <c r="B77" i="19"/>
  <c r="B75" i="7"/>
  <c r="B77" i="10"/>
  <c r="B76" i="11"/>
  <c r="A76" i="11" s="1"/>
  <c r="B78" i="27"/>
  <c r="A77" i="10" l="1"/>
  <c r="A75" i="7"/>
  <c r="X75" i="7"/>
  <c r="A78" i="27"/>
  <c r="B78" i="19"/>
  <c r="A77" i="19"/>
  <c r="B76" i="7"/>
  <c r="B79" i="27"/>
  <c r="B78" i="10"/>
  <c r="B77" i="11"/>
  <c r="A77" i="11" s="1"/>
  <c r="A76" i="7" l="1"/>
  <c r="X76" i="7"/>
  <c r="A78" i="10"/>
  <c r="A79" i="27"/>
  <c r="A78" i="19"/>
  <c r="B79" i="19"/>
  <c r="B77" i="7"/>
  <c r="B78" i="11"/>
  <c r="A78" i="11" s="1"/>
  <c r="B79" i="10"/>
  <c r="B80" i="27"/>
  <c r="A80" i="27" l="1"/>
  <c r="A79" i="10"/>
  <c r="A77" i="7"/>
  <c r="X77" i="7"/>
  <c r="A79" i="19"/>
  <c r="B80" i="19"/>
  <c r="B78" i="7"/>
  <c r="B81" i="27"/>
  <c r="A81" i="27" s="1"/>
  <c r="B80" i="10"/>
  <c r="B79" i="11"/>
  <c r="A79" i="11" s="1"/>
  <c r="A80" i="10" l="1"/>
  <c r="A78" i="7"/>
  <c r="X78" i="7"/>
  <c r="A80" i="19"/>
  <c r="B81" i="19"/>
  <c r="B79" i="7"/>
  <c r="B82" i="27"/>
  <c r="B80" i="11"/>
  <c r="A80" i="11" s="1"/>
  <c r="B81" i="10"/>
  <c r="A81" i="10" l="1"/>
  <c r="A82" i="27"/>
  <c r="A79" i="7"/>
  <c r="X79" i="7"/>
  <c r="B82" i="19"/>
  <c r="A81" i="19"/>
  <c r="B80" i="7"/>
  <c r="B82" i="10"/>
  <c r="B81" i="11"/>
  <c r="A81" i="11" s="1"/>
  <c r="B83" i="27"/>
  <c r="A83" i="27" l="1"/>
  <c r="A82" i="10"/>
  <c r="A80" i="7"/>
  <c r="X80" i="7"/>
  <c r="A82" i="19"/>
  <c r="B83" i="19"/>
  <c r="B81" i="7"/>
  <c r="B84" i="27"/>
  <c r="B83" i="10"/>
  <c r="B82" i="11"/>
  <c r="A82" i="11" s="1"/>
  <c r="A81" i="7" l="1"/>
  <c r="X81" i="7"/>
  <c r="A83" i="10"/>
  <c r="A84" i="27"/>
  <c r="A83" i="19"/>
  <c r="B84" i="19"/>
  <c r="B82" i="7"/>
  <c r="B84" i="10"/>
  <c r="B83" i="11"/>
  <c r="A83" i="11" s="1"/>
  <c r="B85" i="27"/>
  <c r="A82" i="7" l="1"/>
  <c r="X82" i="7"/>
  <c r="A85" i="27"/>
  <c r="A84" i="10"/>
  <c r="B85" i="19"/>
  <c r="A84" i="19"/>
  <c r="B83" i="7"/>
  <c r="B85" i="10"/>
  <c r="B86" i="27"/>
  <c r="B84" i="11"/>
  <c r="A84" i="11" s="1"/>
  <c r="A83" i="7" l="1"/>
  <c r="X83" i="7"/>
  <c r="A86" i="27"/>
  <c r="A85" i="10"/>
  <c r="B86" i="19"/>
  <c r="A85" i="19"/>
  <c r="B84" i="7"/>
  <c r="B87" i="27"/>
  <c r="B85" i="11"/>
  <c r="A85" i="11" s="1"/>
  <c r="B86" i="10"/>
  <c r="A84" i="7" l="1"/>
  <c r="X84" i="7"/>
  <c r="A86" i="10"/>
  <c r="A87" i="27"/>
  <c r="A86" i="19"/>
  <c r="B87" i="19"/>
  <c r="B85" i="7"/>
  <c r="B87" i="10"/>
  <c r="B88" i="27"/>
  <c r="B86" i="11"/>
  <c r="A86" i="11" s="1"/>
  <c r="A87" i="10" l="1"/>
  <c r="A88" i="27"/>
  <c r="A85" i="7"/>
  <c r="X85" i="7"/>
  <c r="A87" i="19"/>
  <c r="B88" i="19"/>
  <c r="B86" i="7"/>
  <c r="B89" i="27"/>
  <c r="B87" i="11"/>
  <c r="A87" i="11" s="1"/>
  <c r="B88" i="10"/>
  <c r="A88" i="10" l="1"/>
  <c r="A86" i="7"/>
  <c r="X86" i="7"/>
  <c r="A89" i="27"/>
  <c r="B89" i="19"/>
  <c r="A88" i="19"/>
  <c r="B87" i="7"/>
  <c r="B90" i="27"/>
  <c r="B89" i="10"/>
  <c r="B88" i="11"/>
  <c r="A88" i="11" s="1"/>
  <c r="A87" i="7" l="1"/>
  <c r="X87" i="7"/>
  <c r="A89" i="10"/>
  <c r="A90" i="27"/>
  <c r="B90" i="19"/>
  <c r="A89" i="19"/>
  <c r="B88" i="7"/>
  <c r="B90" i="10"/>
  <c r="B89" i="11"/>
  <c r="A89" i="11" s="1"/>
  <c r="B91" i="27"/>
  <c r="A90" i="10" l="1"/>
  <c r="A88" i="7"/>
  <c r="X88" i="7"/>
  <c r="A91" i="27"/>
  <c r="B91" i="19"/>
  <c r="A90" i="19"/>
  <c r="B89" i="7"/>
  <c r="B92" i="27"/>
  <c r="B90" i="11"/>
  <c r="A90" i="11" s="1"/>
  <c r="B91" i="10"/>
  <c r="A92" i="27" l="1"/>
  <c r="A89" i="7"/>
  <c r="X89" i="7"/>
  <c r="A91" i="10"/>
  <c r="B92" i="19"/>
  <c r="A91" i="19"/>
  <c r="B90" i="7"/>
  <c r="B92" i="10"/>
  <c r="B93" i="27"/>
  <c r="B91" i="11"/>
  <c r="A91" i="11" s="1"/>
  <c r="A92" i="10" l="1"/>
  <c r="A90" i="7"/>
  <c r="X90" i="7"/>
  <c r="A93" i="27"/>
  <c r="A92" i="19"/>
  <c r="B93" i="19"/>
  <c r="B91" i="7"/>
  <c r="B92" i="11"/>
  <c r="A92" i="11" s="1"/>
  <c r="B94" i="27"/>
  <c r="B93" i="10"/>
  <c r="A94" i="27" l="1"/>
  <c r="A91" i="7"/>
  <c r="X91" i="7"/>
  <c r="A93" i="10"/>
  <c r="A93" i="19"/>
  <c r="B94" i="19"/>
  <c r="B92" i="7"/>
  <c r="B94" i="10"/>
  <c r="B93" i="11"/>
  <c r="A93" i="11" s="1"/>
  <c r="B95" i="27"/>
  <c r="A95" i="27" s="1"/>
  <c r="A92" i="7" l="1"/>
  <c r="X92" i="7"/>
  <c r="A94" i="10"/>
  <c r="A94" i="19"/>
  <c r="B95" i="19"/>
  <c r="B93" i="7"/>
  <c r="B94" i="11"/>
  <c r="A94" i="11" s="1"/>
  <c r="B95" i="10"/>
  <c r="B96" i="27"/>
  <c r="A95" i="10" l="1"/>
  <c r="A93" i="7"/>
  <c r="X93" i="7"/>
  <c r="A96" i="27"/>
  <c r="B96" i="19"/>
  <c r="A95" i="19"/>
  <c r="B94" i="7"/>
  <c r="B96" i="10"/>
  <c r="B95" i="11"/>
  <c r="A95" i="11" s="1"/>
  <c r="B97" i="27"/>
  <c r="A94" i="7" l="1"/>
  <c r="X94" i="7"/>
  <c r="A96" i="10"/>
  <c r="A97" i="27"/>
  <c r="B97" i="19"/>
  <c r="A96" i="19"/>
  <c r="B95" i="7"/>
  <c r="B96" i="11"/>
  <c r="A96" i="11" s="1"/>
  <c r="B97" i="10"/>
  <c r="B98" i="27"/>
  <c r="A95" i="7" l="1"/>
  <c r="X95" i="7"/>
  <c r="A98" i="27"/>
  <c r="A97" i="10"/>
  <c r="B98" i="19"/>
  <c r="A97" i="19"/>
  <c r="B96" i="7"/>
  <c r="B99" i="27"/>
  <c r="B98" i="10"/>
  <c r="B97" i="11"/>
  <c r="A97" i="11" s="1"/>
  <c r="A98" i="10" l="1"/>
  <c r="A99" i="27"/>
  <c r="A96" i="7"/>
  <c r="X96" i="7"/>
  <c r="A98" i="19"/>
  <c r="B99" i="19"/>
  <c r="B97" i="7"/>
  <c r="B99" i="10"/>
  <c r="B98" i="11"/>
  <c r="A98" i="11" s="1"/>
  <c r="B100" i="27"/>
  <c r="A100" i="27" l="1"/>
  <c r="A99" i="10"/>
  <c r="A97" i="7"/>
  <c r="X97" i="7"/>
  <c r="A99" i="19"/>
  <c r="B100" i="19"/>
  <c r="B98" i="7"/>
  <c r="B101" i="27"/>
  <c r="B99" i="11"/>
  <c r="A99" i="11" s="1"/>
  <c r="B100" i="10"/>
  <c r="A101" i="27" l="1"/>
  <c r="A100" i="10"/>
  <c r="A98" i="7"/>
  <c r="X98" i="7"/>
  <c r="A100" i="19"/>
  <c r="B101" i="19"/>
  <c r="B99" i="7"/>
  <c r="B101" i="10"/>
  <c r="B102" i="27"/>
  <c r="B100" i="11"/>
  <c r="A100" i="11" s="1"/>
  <c r="A102" i="27" l="1"/>
  <c r="A101" i="10"/>
  <c r="A99" i="7"/>
  <c r="X99" i="7"/>
  <c r="B102" i="19"/>
  <c r="A101" i="19"/>
  <c r="B100" i="7"/>
  <c r="B101" i="11"/>
  <c r="A101" i="11" s="1"/>
  <c r="B103" i="27"/>
  <c r="B102" i="10"/>
  <c r="A103" i="27" l="1"/>
  <c r="A100" i="7"/>
  <c r="X100" i="7"/>
  <c r="A102" i="10"/>
  <c r="A102" i="19"/>
  <c r="B103" i="19"/>
  <c r="B101" i="7"/>
  <c r="B103" i="10"/>
  <c r="B104" i="27"/>
  <c r="B102" i="11"/>
  <c r="A102" i="11" s="1"/>
  <c r="A104" i="27" l="1"/>
  <c r="A103" i="10"/>
  <c r="A101" i="7"/>
  <c r="X101" i="7"/>
  <c r="B104" i="19"/>
  <c r="A103" i="19"/>
  <c r="B102" i="7"/>
  <c r="B105" i="27"/>
  <c r="B103" i="11"/>
  <c r="A103" i="11" s="1"/>
  <c r="B104" i="10"/>
  <c r="A102" i="7" l="1"/>
  <c r="X102" i="7"/>
  <c r="A104" i="10"/>
  <c r="A105" i="27"/>
  <c r="B105" i="19"/>
  <c r="A104" i="19"/>
  <c r="B103" i="7"/>
  <c r="B105" i="10"/>
  <c r="B106" i="27"/>
  <c r="B104" i="11"/>
  <c r="A104" i="11" s="1"/>
  <c r="A106" i="27" l="1"/>
  <c r="A105" i="10"/>
  <c r="A103" i="7"/>
  <c r="X103" i="7"/>
  <c r="A105" i="19"/>
  <c r="B106" i="19"/>
  <c r="B104" i="7"/>
  <c r="B105" i="11"/>
  <c r="A105" i="11" s="1"/>
  <c r="B107" i="27"/>
  <c r="A107" i="27" s="1"/>
  <c r="B106" i="10"/>
  <c r="A104" i="7" l="1"/>
  <c r="X104" i="7"/>
  <c r="A106" i="10"/>
  <c r="A106" i="19"/>
  <c r="B107" i="19"/>
  <c r="B105" i="7"/>
  <c r="B108" i="27"/>
  <c r="B106" i="11"/>
  <c r="A106" i="11" s="1"/>
  <c r="B107" i="10"/>
  <c r="A105" i="7" l="1"/>
  <c r="X105" i="7"/>
  <c r="A107" i="10"/>
  <c r="A108" i="27"/>
  <c r="A107" i="19"/>
  <c r="B108" i="19"/>
  <c r="B106" i="7"/>
  <c r="B108" i="10"/>
  <c r="B107" i="11"/>
  <c r="A107" i="11" s="1"/>
  <c r="B109" i="27"/>
  <c r="A108" i="10" l="1"/>
  <c r="A106" i="7"/>
  <c r="X106" i="7"/>
  <c r="A109" i="27"/>
  <c r="B109" i="19"/>
  <c r="A108" i="19"/>
  <c r="B107" i="7"/>
  <c r="B110" i="27"/>
  <c r="B108" i="11"/>
  <c r="A108" i="11" s="1"/>
  <c r="B109" i="10"/>
  <c r="A107" i="7" l="1"/>
  <c r="X107" i="7"/>
  <c r="A109" i="10"/>
  <c r="A110" i="27"/>
  <c r="B110" i="19"/>
  <c r="A109" i="19"/>
  <c r="B108" i="7"/>
  <c r="B111" i="27"/>
  <c r="B110" i="10"/>
  <c r="B109" i="11"/>
  <c r="A109" i="11" s="1"/>
  <c r="A111" i="27" l="1"/>
  <c r="A110" i="10"/>
  <c r="A108" i="7"/>
  <c r="X108" i="7"/>
  <c r="B111" i="19"/>
  <c r="A110" i="19"/>
  <c r="B109" i="7"/>
  <c r="B111" i="10"/>
  <c r="B110" i="11"/>
  <c r="A110" i="11" s="1"/>
  <c r="B112" i="27"/>
  <c r="A109" i="7" l="1"/>
  <c r="X109" i="7"/>
  <c r="A112" i="27"/>
  <c r="A111" i="10"/>
  <c r="A111" i="19"/>
  <c r="B112" i="19"/>
  <c r="B110" i="7"/>
  <c r="B113" i="27"/>
  <c r="B111" i="11"/>
  <c r="A111" i="11" s="1"/>
  <c r="B112" i="10"/>
  <c r="A113" i="27" l="1"/>
  <c r="A112" i="10"/>
  <c r="A110" i="7"/>
  <c r="X110" i="7"/>
  <c r="B113" i="19"/>
  <c r="A112" i="19"/>
  <c r="B111" i="7"/>
  <c r="B112" i="11"/>
  <c r="A112" i="11" s="1"/>
  <c r="B113" i="10"/>
  <c r="B114" i="27"/>
  <c r="A114" i="27" s="1"/>
  <c r="A111" i="7" l="1"/>
  <c r="X111" i="7"/>
  <c r="A113" i="10"/>
  <c r="A113" i="19"/>
  <c r="B114" i="19"/>
  <c r="B112" i="7"/>
  <c r="B113" i="11"/>
  <c r="A113" i="11" s="1"/>
  <c r="B115" i="27"/>
  <c r="B114" i="10"/>
  <c r="A115" i="27" l="1"/>
  <c r="A112" i="7"/>
  <c r="X112" i="7"/>
  <c r="A114" i="10"/>
  <c r="B115" i="19"/>
  <c r="A114" i="19"/>
  <c r="B113" i="7"/>
  <c r="B116" i="27"/>
  <c r="B115" i="10"/>
  <c r="B114" i="11"/>
  <c r="A114" i="11" s="1"/>
  <c r="A115" i="10" l="1"/>
  <c r="A113" i="7"/>
  <c r="X113" i="7"/>
  <c r="A116" i="27"/>
  <c r="A115" i="19"/>
  <c r="B116" i="19"/>
  <c r="B114" i="7"/>
  <c r="B115" i="11"/>
  <c r="A115" i="11" s="1"/>
  <c r="B117" i="27"/>
  <c r="B116" i="10"/>
  <c r="A114" i="7" l="1"/>
  <c r="X114" i="7"/>
  <c r="A116" i="10"/>
  <c r="A117" i="27"/>
  <c r="B117" i="19"/>
  <c r="A116" i="19"/>
  <c r="B115" i="7"/>
  <c r="B117" i="10"/>
  <c r="B118" i="27"/>
  <c r="B116" i="11"/>
  <c r="A116" i="11" s="1"/>
  <c r="A115" i="7" l="1"/>
  <c r="X115" i="7"/>
  <c r="A118" i="27"/>
  <c r="A117" i="10"/>
  <c r="A117" i="19"/>
  <c r="B118" i="19"/>
  <c r="B116" i="7"/>
  <c r="B119" i="27"/>
  <c r="B118" i="10"/>
  <c r="B117" i="11"/>
  <c r="A117" i="11" s="1"/>
  <c r="A116" i="7" l="1"/>
  <c r="X116" i="7"/>
  <c r="A118" i="10"/>
  <c r="A119" i="27"/>
  <c r="B119" i="19"/>
  <c r="A118" i="19"/>
  <c r="B117" i="7"/>
  <c r="B119" i="10"/>
  <c r="B118" i="11"/>
  <c r="A118" i="11" s="1"/>
  <c r="B120" i="27"/>
  <c r="A119" i="10" l="1"/>
  <c r="A117" i="7"/>
  <c r="X117" i="7"/>
  <c r="A120" i="27"/>
  <c r="B120" i="19"/>
  <c r="A119" i="19"/>
  <c r="B118" i="7"/>
  <c r="B121" i="27"/>
  <c r="B120" i="10"/>
  <c r="B119" i="11"/>
  <c r="A119" i="11" s="1"/>
  <c r="A118" i="7" l="1"/>
  <c r="X118" i="7"/>
  <c r="A120" i="10"/>
  <c r="A121" i="27"/>
  <c r="B121" i="19"/>
  <c r="A120" i="19"/>
  <c r="B119" i="7"/>
  <c r="B121" i="10"/>
  <c r="B120" i="11"/>
  <c r="A120" i="11" s="1"/>
  <c r="B122" i="27"/>
  <c r="A119" i="7" l="1"/>
  <c r="X119" i="7"/>
  <c r="A122" i="27"/>
  <c r="A121" i="10"/>
  <c r="B122" i="19"/>
  <c r="A121" i="19"/>
  <c r="B120" i="7"/>
  <c r="B123" i="27"/>
  <c r="B122" i="10"/>
  <c r="B121" i="11"/>
  <c r="A121" i="11" s="1"/>
  <c r="A123" i="27" l="1"/>
  <c r="A122" i="10"/>
  <c r="A120" i="7"/>
  <c r="X120" i="7"/>
  <c r="B123" i="19"/>
  <c r="A122" i="19"/>
  <c r="B121" i="7"/>
  <c r="B123" i="10"/>
  <c r="B122" i="11"/>
  <c r="A122" i="11" s="1"/>
  <c r="B124" i="27"/>
  <c r="A124" i="27" l="1"/>
  <c r="A123" i="10"/>
  <c r="A121" i="7"/>
  <c r="X121" i="7"/>
  <c r="A123" i="19"/>
  <c r="B124" i="19"/>
  <c r="B122" i="7"/>
  <c r="B125" i="27"/>
  <c r="B123" i="11"/>
  <c r="A123" i="11" s="1"/>
  <c r="B124" i="10"/>
  <c r="A122" i="7" l="1"/>
  <c r="X122" i="7"/>
  <c r="A124" i="10"/>
  <c r="A125" i="27"/>
  <c r="B125" i="19"/>
  <c r="A124" i="19"/>
  <c r="B123" i="7"/>
  <c r="B125" i="10"/>
  <c r="B124" i="11"/>
  <c r="A124" i="11" s="1"/>
  <c r="B126" i="27"/>
  <c r="A126" i="27" l="1"/>
  <c r="A123" i="7"/>
  <c r="X123" i="7"/>
  <c r="A125" i="10"/>
  <c r="A125" i="19"/>
  <c r="B126" i="19"/>
  <c r="B124" i="7"/>
  <c r="B127" i="27"/>
  <c r="B125" i="11"/>
  <c r="A125" i="11" s="1"/>
  <c r="B126" i="10"/>
  <c r="A126" i="10" l="1"/>
  <c r="A127" i="27"/>
  <c r="A124" i="7"/>
  <c r="X124" i="7"/>
  <c r="B127" i="19"/>
  <c r="A126" i="19"/>
  <c r="B125" i="7"/>
  <c r="B128" i="27"/>
  <c r="B127" i="10"/>
  <c r="B126" i="11"/>
  <c r="A126" i="11" s="1"/>
  <c r="A127" i="10" l="1"/>
  <c r="A125" i="7"/>
  <c r="X125" i="7"/>
  <c r="A128" i="27"/>
  <c r="B128" i="19"/>
  <c r="A127" i="19"/>
  <c r="B126" i="7"/>
  <c r="B128" i="10"/>
  <c r="B127" i="11"/>
  <c r="A127" i="11" s="1"/>
  <c r="B129" i="27"/>
  <c r="A129" i="27" l="1"/>
  <c r="A126" i="7"/>
  <c r="X126" i="7"/>
  <c r="A128" i="10"/>
  <c r="B129" i="19"/>
  <c r="A128" i="19"/>
  <c r="B127" i="7"/>
  <c r="B128" i="11"/>
  <c r="A128" i="11" s="1"/>
  <c r="B130" i="27"/>
  <c r="A130" i="27" s="1"/>
  <c r="B129" i="10"/>
  <c r="A129" i="10" l="1"/>
  <c r="A127" i="7"/>
  <c r="X127" i="7"/>
  <c r="A129" i="19"/>
  <c r="B130" i="19"/>
  <c r="B128" i="7"/>
  <c r="B130" i="10"/>
  <c r="B131" i="27"/>
  <c r="B129" i="11"/>
  <c r="A129" i="11" s="1"/>
  <c r="A128" i="7" l="1"/>
  <c r="X128" i="7"/>
  <c r="A130" i="10"/>
  <c r="A131" i="27"/>
  <c r="B131" i="19"/>
  <c r="A130" i="19"/>
  <c r="B129" i="7"/>
  <c r="B132" i="27"/>
  <c r="B130" i="11"/>
  <c r="A130" i="11" s="1"/>
  <c r="B131" i="10"/>
  <c r="A129" i="7" l="1"/>
  <c r="X129" i="7"/>
  <c r="A131" i="10"/>
  <c r="A132" i="27"/>
  <c r="A131" i="19"/>
  <c r="B132" i="19"/>
  <c r="B130" i="7"/>
  <c r="B132" i="10"/>
  <c r="B131" i="11"/>
  <c r="A131" i="11" s="1"/>
  <c r="B133" i="27"/>
  <c r="A132" i="10" l="1"/>
  <c r="A133" i="27"/>
  <c r="A130" i="7"/>
  <c r="X130" i="7"/>
  <c r="A132" i="19"/>
  <c r="B133" i="19"/>
  <c r="B131" i="7"/>
  <c r="B134" i="27"/>
  <c r="B132" i="11"/>
  <c r="A132" i="11" s="1"/>
  <c r="B133" i="10"/>
  <c r="A134" i="27" l="1"/>
  <c r="A133" i="10"/>
  <c r="A131" i="7"/>
  <c r="X131" i="7"/>
  <c r="B134" i="19"/>
  <c r="A133" i="19"/>
  <c r="B132" i="7"/>
  <c r="B134" i="10"/>
  <c r="B133" i="11"/>
  <c r="A133" i="11" s="1"/>
  <c r="B135" i="27"/>
  <c r="A134" i="10" l="1"/>
  <c r="A132" i="7"/>
  <c r="X132" i="7"/>
  <c r="A135" i="27"/>
  <c r="B135" i="19"/>
  <c r="A134" i="19"/>
  <c r="B133" i="7"/>
  <c r="B134" i="11"/>
  <c r="A134" i="11" s="1"/>
  <c r="B136" i="27"/>
  <c r="B135" i="10"/>
  <c r="A136" i="27" l="1"/>
  <c r="A135" i="10"/>
  <c r="A133" i="7"/>
  <c r="X133" i="7"/>
  <c r="A135" i="19"/>
  <c r="B136" i="19"/>
  <c r="B134" i="7"/>
  <c r="B136" i="10"/>
  <c r="B135" i="11"/>
  <c r="A135" i="11" s="1"/>
  <c r="B137" i="27"/>
  <c r="A136" i="10" l="1"/>
  <c r="A134" i="7"/>
  <c r="X134" i="7"/>
  <c r="A137" i="27"/>
  <c r="B137" i="19"/>
  <c r="A136" i="19"/>
  <c r="B135" i="7"/>
  <c r="B136" i="11"/>
  <c r="A136" i="11" s="1"/>
  <c r="B138" i="27"/>
  <c r="B137" i="10"/>
  <c r="A138" i="27" l="1"/>
  <c r="A135" i="7"/>
  <c r="X135" i="7"/>
  <c r="A137" i="10"/>
  <c r="A137" i="19"/>
  <c r="B138" i="19"/>
  <c r="B136" i="7"/>
  <c r="B138" i="10"/>
  <c r="B137" i="11"/>
  <c r="A137" i="11" s="1"/>
  <c r="B139" i="27"/>
  <c r="A139" i="27" s="1"/>
  <c r="A136" i="7" l="1"/>
  <c r="X136" i="7"/>
  <c r="A138" i="10"/>
  <c r="B139" i="19"/>
  <c r="A138" i="19"/>
  <c r="B137" i="7"/>
  <c r="B138" i="11"/>
  <c r="A138" i="11" s="1"/>
  <c r="B140" i="27"/>
  <c r="B139" i="10"/>
  <c r="A140" i="27" l="1"/>
  <c r="A137" i="7"/>
  <c r="X137" i="7"/>
  <c r="A139" i="10"/>
  <c r="B140" i="19"/>
  <c r="A139" i="19"/>
  <c r="B138" i="7"/>
  <c r="B140" i="10"/>
  <c r="B141" i="27"/>
  <c r="A141" i="27" s="1"/>
  <c r="B139" i="11"/>
  <c r="A139" i="11" s="1"/>
  <c r="A138" i="7" l="1"/>
  <c r="X138" i="7"/>
  <c r="A140" i="10"/>
  <c r="A140" i="19"/>
  <c r="B141" i="19"/>
  <c r="B139" i="7"/>
  <c r="B142" i="27"/>
  <c r="B141" i="10"/>
  <c r="B140" i="11"/>
  <c r="A140" i="11" s="1"/>
  <c r="A139" i="7" l="1"/>
  <c r="X139" i="7"/>
  <c r="A142" i="27"/>
  <c r="A141" i="10"/>
  <c r="B142" i="19"/>
  <c r="A141" i="19"/>
  <c r="B140" i="7"/>
  <c r="B143" i="27"/>
  <c r="B141" i="11"/>
  <c r="A141" i="11" s="1"/>
  <c r="B142" i="10"/>
  <c r="A143" i="27" l="1"/>
  <c r="A142" i="10"/>
  <c r="A140" i="7"/>
  <c r="X140" i="7"/>
  <c r="A142" i="19"/>
  <c r="B143" i="19"/>
  <c r="B141" i="7"/>
  <c r="B142" i="11"/>
  <c r="A142" i="11" s="1"/>
  <c r="B143" i="10"/>
  <c r="B144" i="27"/>
  <c r="A144" i="27" l="1"/>
  <c r="A141" i="7"/>
  <c r="X141" i="7"/>
  <c r="A143" i="10"/>
  <c r="A143" i="19"/>
  <c r="B144" i="19"/>
  <c r="B142" i="7"/>
  <c r="B145" i="27"/>
  <c r="B143" i="11"/>
  <c r="A143" i="11" s="1"/>
  <c r="B144" i="10"/>
  <c r="A142" i="7" l="1"/>
  <c r="X142" i="7"/>
  <c r="A145" i="27"/>
  <c r="A144" i="10"/>
  <c r="A144" i="19"/>
  <c r="B145" i="19"/>
  <c r="B143" i="7"/>
  <c r="B144" i="11"/>
  <c r="A144" i="11" s="1"/>
  <c r="B145" i="10"/>
  <c r="B146" i="27"/>
  <c r="A146" i="27" s="1"/>
  <c r="A145" i="10" l="1"/>
  <c r="A143" i="7"/>
  <c r="X143" i="7"/>
  <c r="A145" i="19"/>
  <c r="B146" i="19"/>
  <c r="B144" i="7"/>
  <c r="B147" i="27"/>
  <c r="B146" i="10"/>
  <c r="B145" i="11"/>
  <c r="A145" i="11" s="1"/>
  <c r="A144" i="7" l="1"/>
  <c r="X144" i="7"/>
  <c r="A146" i="10"/>
  <c r="A147" i="27"/>
  <c r="A146" i="19"/>
  <c r="B147" i="19"/>
  <c r="B145" i="7"/>
  <c r="B148" i="27"/>
  <c r="B146" i="11"/>
  <c r="A146" i="11" s="1"/>
  <c r="B147" i="10"/>
  <c r="A145" i="7" l="1"/>
  <c r="X145" i="7"/>
  <c r="A147" i="10"/>
  <c r="A148" i="27"/>
  <c r="B148" i="19"/>
  <c r="A147" i="19"/>
  <c r="B146" i="7"/>
  <c r="B148" i="10"/>
  <c r="B147" i="11"/>
  <c r="A147" i="11" s="1"/>
  <c r="B149" i="27"/>
  <c r="A148" i="10" l="1"/>
  <c r="A146" i="7"/>
  <c r="X146" i="7"/>
  <c r="A149" i="27"/>
  <c r="A148" i="19"/>
  <c r="B149" i="19"/>
  <c r="B147" i="7"/>
  <c r="B150" i="27"/>
  <c r="B148" i="11"/>
  <c r="A148" i="11" s="1"/>
  <c r="B149" i="10"/>
  <c r="A147" i="7" l="1"/>
  <c r="X147" i="7"/>
  <c r="A150" i="27"/>
  <c r="A149" i="10"/>
  <c r="A149" i="19"/>
  <c r="B150" i="19"/>
  <c r="B148" i="7"/>
  <c r="B149" i="11"/>
  <c r="A149" i="11" s="1"/>
  <c r="B150" i="10"/>
  <c r="B151" i="27"/>
  <c r="A151" i="27" l="1"/>
  <c r="A150" i="10"/>
  <c r="A148" i="7"/>
  <c r="X148" i="7"/>
  <c r="A150" i="19"/>
  <c r="B151" i="19"/>
  <c r="B149" i="7"/>
  <c r="B152" i="27"/>
  <c r="B151" i="10"/>
  <c r="B150" i="11"/>
  <c r="A150" i="11" s="1"/>
  <c r="A149" i="7" l="1"/>
  <c r="X149" i="7"/>
  <c r="A151" i="10"/>
  <c r="A152" i="27"/>
  <c r="A151" i="19"/>
  <c r="B152" i="19"/>
  <c r="B150" i="7"/>
  <c r="B151" i="11"/>
  <c r="A151" i="11" s="1"/>
  <c r="B152" i="10"/>
  <c r="B153" i="27"/>
  <c r="A153" i="27" l="1"/>
  <c r="A152" i="10"/>
  <c r="A150" i="7"/>
  <c r="X150" i="7"/>
  <c r="B153" i="19"/>
  <c r="A152" i="19"/>
  <c r="B151" i="7"/>
  <c r="B154" i="27"/>
  <c r="B153" i="10"/>
  <c r="B152" i="11"/>
  <c r="A152" i="11" s="1"/>
  <c r="A153" i="10" l="1"/>
  <c r="A151" i="7"/>
  <c r="X151" i="7"/>
  <c r="A154" i="27"/>
  <c r="B154" i="19"/>
  <c r="A153" i="19"/>
  <c r="B152" i="7"/>
  <c r="B153" i="11"/>
  <c r="A153" i="11" s="1"/>
  <c r="B154" i="10"/>
  <c r="B155" i="27"/>
  <c r="A152" i="7" l="1"/>
  <c r="X152" i="7"/>
  <c r="A155" i="27"/>
  <c r="A154" i="10"/>
  <c r="B155" i="19"/>
  <c r="A154" i="19"/>
  <c r="B153" i="7"/>
  <c r="B155" i="10"/>
  <c r="B156" i="27"/>
  <c r="B154" i="11"/>
  <c r="A154" i="11" s="1"/>
  <c r="A155" i="10" l="1"/>
  <c r="A156" i="27"/>
  <c r="A153" i="7"/>
  <c r="X153" i="7"/>
  <c r="B156" i="19"/>
  <c r="A155" i="19"/>
  <c r="B154" i="7"/>
  <c r="B155" i="11"/>
  <c r="A155" i="11" s="1"/>
  <c r="B156" i="10"/>
  <c r="B157" i="27"/>
  <c r="A157" i="27" l="1"/>
  <c r="A156" i="10"/>
  <c r="A154" i="7"/>
  <c r="X154" i="7"/>
  <c r="A156" i="19"/>
  <c r="B157" i="19"/>
  <c r="B155" i="7"/>
  <c r="B157" i="10"/>
  <c r="B158" i="27"/>
  <c r="A158" i="27" s="1"/>
  <c r="B156" i="11"/>
  <c r="A156" i="11" s="1"/>
  <c r="A155" i="7" l="1"/>
  <c r="X155" i="7"/>
  <c r="A157" i="10"/>
  <c r="B158" i="19"/>
  <c r="A157" i="19"/>
  <c r="B156" i="7"/>
  <c r="B157" i="11"/>
  <c r="A157" i="11" s="1"/>
  <c r="B158" i="10"/>
  <c r="B159" i="27"/>
  <c r="A159" i="27" l="1"/>
  <c r="A158" i="10"/>
  <c r="A156" i="7"/>
  <c r="X156" i="7"/>
  <c r="B159" i="19"/>
  <c r="A158" i="19"/>
  <c r="B157" i="7"/>
  <c r="B159" i="10"/>
  <c r="B160" i="27"/>
  <c r="B158" i="11"/>
  <c r="A158" i="11" s="1"/>
  <c r="A157" i="7" l="1"/>
  <c r="X157" i="7"/>
  <c r="A160" i="27"/>
  <c r="A159" i="10"/>
  <c r="A159" i="19"/>
  <c r="B160" i="19"/>
  <c r="B158" i="7"/>
  <c r="B161" i="27"/>
  <c r="B159" i="11"/>
  <c r="A159" i="11" s="1"/>
  <c r="B160" i="10"/>
  <c r="A161" i="27" l="1"/>
  <c r="A160" i="10"/>
  <c r="A158" i="7"/>
  <c r="X158" i="7"/>
  <c r="B161" i="19"/>
  <c r="A160" i="19"/>
  <c r="B159" i="7"/>
  <c r="B162" i="27"/>
  <c r="B161" i="10"/>
  <c r="B160" i="11"/>
  <c r="A160" i="11" s="1"/>
  <c r="A162" i="27" l="1"/>
  <c r="A161" i="10"/>
  <c r="A159" i="7"/>
  <c r="X159" i="7"/>
  <c r="B162" i="19"/>
  <c r="A161" i="19"/>
  <c r="B160" i="7"/>
  <c r="B161" i="11"/>
  <c r="A161" i="11" s="1"/>
  <c r="B162" i="10"/>
  <c r="B163" i="27"/>
  <c r="A163" i="27" l="1"/>
  <c r="A160" i="7"/>
  <c r="X160" i="7"/>
  <c r="A162" i="10"/>
  <c r="B163" i="19"/>
  <c r="A162" i="19"/>
  <c r="B161" i="7"/>
  <c r="B163" i="10"/>
  <c r="B164" i="27"/>
  <c r="B162" i="11"/>
  <c r="A162" i="11" s="1"/>
  <c r="A164" i="27" l="1"/>
  <c r="A163" i="10"/>
  <c r="A161" i="7"/>
  <c r="X161" i="7"/>
  <c r="B164" i="19"/>
  <c r="A163" i="19"/>
  <c r="B162" i="7"/>
  <c r="B163" i="11"/>
  <c r="A163" i="11" s="1"/>
  <c r="B164" i="10"/>
  <c r="B165" i="27"/>
  <c r="A165" i="27" l="1"/>
  <c r="A164" i="10"/>
  <c r="A162" i="7"/>
  <c r="X162" i="7"/>
  <c r="A164" i="19"/>
  <c r="B165" i="19"/>
  <c r="B163" i="7"/>
  <c r="B165" i="10"/>
  <c r="B164" i="11"/>
  <c r="A164" i="11" s="1"/>
  <c r="B166" i="27"/>
  <c r="A166" i="27" s="1"/>
  <c r="A165" i="10" l="1"/>
  <c r="A163" i="7"/>
  <c r="X163" i="7"/>
  <c r="B166" i="19"/>
  <c r="A165" i="19"/>
  <c r="B164" i="7"/>
  <c r="B167" i="27"/>
  <c r="B166" i="10"/>
  <c r="B165" i="11"/>
  <c r="A165" i="11" s="1"/>
  <c r="A166" i="10" l="1"/>
  <c r="A167" i="27"/>
  <c r="A164" i="7"/>
  <c r="X164" i="7"/>
  <c r="A166" i="19"/>
  <c r="B167" i="19"/>
  <c r="B165" i="7"/>
  <c r="B167" i="10"/>
  <c r="B166" i="11"/>
  <c r="A166" i="11" s="1"/>
  <c r="B168" i="27"/>
  <c r="A168" i="27" l="1"/>
  <c r="A167" i="10"/>
  <c r="A165" i="7"/>
  <c r="X165" i="7"/>
  <c r="A167" i="19"/>
  <c r="B168" i="19"/>
  <c r="B166" i="7"/>
  <c r="B167" i="11"/>
  <c r="A167" i="11" s="1"/>
  <c r="B169" i="27"/>
  <c r="A169" i="27" s="1"/>
  <c r="B168" i="10"/>
  <c r="A168" i="10" l="1"/>
  <c r="A166" i="7"/>
  <c r="X166" i="7"/>
  <c r="B169" i="19"/>
  <c r="A168" i="19"/>
  <c r="B167" i="7"/>
  <c r="B169" i="10"/>
  <c r="B170" i="27"/>
  <c r="B168" i="11"/>
  <c r="A168" i="11" s="1"/>
  <c r="A169" i="10" l="1"/>
  <c r="A167" i="7"/>
  <c r="X167" i="7"/>
  <c r="A170" i="27"/>
  <c r="A169" i="19"/>
  <c r="B170" i="19"/>
  <c r="B168" i="7"/>
  <c r="B169" i="11"/>
  <c r="A169" i="11" s="1"/>
  <c r="B171" i="27"/>
  <c r="A171" i="27" s="1"/>
  <c r="B170" i="10"/>
  <c r="A170" i="10" l="1"/>
  <c r="A168" i="7"/>
  <c r="X168" i="7"/>
  <c r="A170" i="19"/>
  <c r="B171" i="19"/>
  <c r="B169" i="7"/>
  <c r="B171" i="10"/>
  <c r="B172" i="27"/>
  <c r="B170" i="11"/>
  <c r="A170" i="11" s="1"/>
  <c r="A171" i="10" l="1"/>
  <c r="A169" i="7"/>
  <c r="X169" i="7"/>
  <c r="A172" i="27"/>
  <c r="B172" i="19"/>
  <c r="A171" i="19"/>
  <c r="B170" i="7"/>
  <c r="B172" i="10"/>
  <c r="B171" i="11"/>
  <c r="A171" i="11" s="1"/>
  <c r="B173" i="27"/>
  <c r="A170" i="7" l="1"/>
  <c r="X170" i="7"/>
  <c r="A173" i="27"/>
  <c r="A172" i="10"/>
  <c r="A172" i="19"/>
  <c r="B173" i="19"/>
  <c r="B171" i="7"/>
  <c r="B174" i="27"/>
  <c r="B173" i="10"/>
  <c r="B172" i="11"/>
  <c r="A172" i="11" s="1"/>
  <c r="A173" i="10" l="1"/>
  <c r="A174" i="27"/>
  <c r="A171" i="7"/>
  <c r="X171" i="7"/>
  <c r="A173" i="19"/>
  <c r="B174" i="19"/>
  <c r="B172" i="7"/>
  <c r="B174" i="10"/>
  <c r="B175" i="27"/>
  <c r="B173" i="11"/>
  <c r="A173" i="11" s="1"/>
  <c r="A174" i="10" l="1"/>
  <c r="A172" i="7"/>
  <c r="X172" i="7"/>
  <c r="A175" i="27"/>
  <c r="A174" i="19"/>
  <c r="B175" i="19"/>
  <c r="B173" i="7"/>
  <c r="B174" i="11"/>
  <c r="A174" i="11" s="1"/>
  <c r="B175" i="10"/>
  <c r="B176" i="27"/>
  <c r="A173" i="7" l="1"/>
  <c r="X173" i="7"/>
  <c r="A176" i="27"/>
  <c r="A175" i="10"/>
  <c r="B176" i="19"/>
  <c r="A175" i="19"/>
  <c r="B174" i="7"/>
  <c r="B176" i="10"/>
  <c r="B177" i="27"/>
  <c r="A177" i="27" s="1"/>
  <c r="B175" i="11"/>
  <c r="A175" i="11" s="1"/>
  <c r="A176" i="10" l="1"/>
  <c r="A174" i="7"/>
  <c r="X174" i="7"/>
  <c r="B177" i="19"/>
  <c r="A176" i="19"/>
  <c r="B175" i="7"/>
  <c r="B178" i="27"/>
  <c r="B176" i="11"/>
  <c r="A176" i="11" s="1"/>
  <c r="B177" i="10"/>
  <c r="A175" i="7" l="1"/>
  <c r="X175" i="7"/>
  <c r="A177" i="10"/>
  <c r="A178" i="27"/>
  <c r="B178" i="19"/>
  <c r="A177" i="19"/>
  <c r="B176" i="7"/>
  <c r="B177" i="11"/>
  <c r="A177" i="11" s="1"/>
  <c r="B179" i="27"/>
  <c r="B178" i="10"/>
  <c r="A178" i="10" l="1"/>
  <c r="A179" i="27"/>
  <c r="A176" i="7"/>
  <c r="X176" i="7"/>
  <c r="B179" i="19"/>
  <c r="A178" i="19"/>
  <c r="B177" i="7"/>
  <c r="B179" i="10"/>
  <c r="B178" i="11"/>
  <c r="A178" i="11" s="1"/>
  <c r="B180" i="27"/>
  <c r="A179" i="10" l="1"/>
  <c r="A177" i="7"/>
  <c r="X177" i="7"/>
  <c r="A180" i="27"/>
  <c r="A179" i="19"/>
  <c r="B180" i="19"/>
  <c r="B178" i="7"/>
  <c r="B179" i="11"/>
  <c r="A179" i="11" s="1"/>
  <c r="B181" i="27"/>
  <c r="B180" i="10"/>
  <c r="A178" i="7" l="1"/>
  <c r="X178" i="7"/>
  <c r="A180" i="10"/>
  <c r="A181" i="27"/>
  <c r="A180" i="19"/>
  <c r="B181" i="19"/>
  <c r="B179" i="7"/>
  <c r="B181" i="10"/>
  <c r="B182" i="27"/>
  <c r="B180" i="11"/>
  <c r="A180" i="11" s="1"/>
  <c r="A179" i="7" l="1"/>
  <c r="X179" i="7"/>
  <c r="A182" i="27"/>
  <c r="A181" i="10"/>
  <c r="B182" i="19"/>
  <c r="A181" i="19"/>
  <c r="B180" i="7"/>
  <c r="B181" i="11"/>
  <c r="A181" i="11" s="1"/>
  <c r="B183" i="27"/>
  <c r="A183" i="27" s="1"/>
  <c r="B182" i="10"/>
  <c r="A182" i="10" l="1"/>
  <c r="A180" i="7"/>
  <c r="X180" i="7"/>
  <c r="A182" i="19"/>
  <c r="B183" i="19"/>
  <c r="B181" i="7"/>
  <c r="B183" i="10"/>
  <c r="B184" i="27"/>
  <c r="B182" i="11"/>
  <c r="A182" i="11" s="1"/>
  <c r="A181" i="7" l="1"/>
  <c r="X181" i="7"/>
  <c r="A184" i="27"/>
  <c r="A183" i="10"/>
  <c r="B184" i="19"/>
  <c r="A183" i="19"/>
  <c r="B182" i="7"/>
  <c r="B183" i="11"/>
  <c r="A183" i="11" s="1"/>
  <c r="B185" i="27"/>
  <c r="B184" i="10"/>
  <c r="A185" i="27" l="1"/>
  <c r="A184" i="10"/>
  <c r="A182" i="7"/>
  <c r="X182" i="7"/>
  <c r="B185" i="19"/>
  <c r="A184" i="19"/>
  <c r="B183" i="7"/>
  <c r="B185" i="10"/>
  <c r="B184" i="11"/>
  <c r="A184" i="11" s="1"/>
  <c r="B186" i="27"/>
  <c r="A185" i="10" l="1"/>
  <c r="A186" i="27"/>
  <c r="U177" i="10"/>
  <c r="A183" i="7"/>
  <c r="X183" i="7"/>
  <c r="A185" i="19"/>
  <c r="B186" i="19"/>
  <c r="B184" i="7"/>
  <c r="B187" i="27"/>
  <c r="U179" i="10" s="1"/>
  <c r="B186" i="10"/>
  <c r="B185" i="11"/>
  <c r="A185" i="11" s="1"/>
  <c r="A187" i="27" l="1"/>
  <c r="U12" i="10"/>
  <c r="U13" i="10"/>
  <c r="U14" i="10"/>
  <c r="U15" i="10"/>
  <c r="U16" i="10"/>
  <c r="U17" i="10"/>
  <c r="U18" i="10"/>
  <c r="U20" i="10"/>
  <c r="U19" i="10"/>
  <c r="U22" i="10"/>
  <c r="U21" i="10"/>
  <c r="U24" i="10"/>
  <c r="U23" i="10"/>
  <c r="U27" i="10"/>
  <c r="U25" i="10"/>
  <c r="U30" i="10"/>
  <c r="U26" i="10"/>
  <c r="U28" i="10"/>
  <c r="U32" i="10"/>
  <c r="U29" i="10"/>
  <c r="U33" i="10"/>
  <c r="U31" i="10"/>
  <c r="U34" i="10"/>
  <c r="U36" i="10"/>
  <c r="U35" i="10"/>
  <c r="U38" i="10"/>
  <c r="U37" i="10"/>
  <c r="U40" i="10"/>
  <c r="U39" i="10"/>
  <c r="U41" i="10"/>
  <c r="U42" i="10"/>
  <c r="U44" i="10"/>
  <c r="U43" i="10"/>
  <c r="U45" i="10"/>
  <c r="U47" i="10"/>
  <c r="U46" i="10"/>
  <c r="U48" i="10"/>
  <c r="U50" i="10"/>
  <c r="U49" i="10"/>
  <c r="U51" i="10"/>
  <c r="U52" i="10"/>
  <c r="U53" i="10"/>
  <c r="U54" i="10"/>
  <c r="U55" i="10"/>
  <c r="U56" i="10"/>
  <c r="U57" i="10"/>
  <c r="U58" i="10"/>
  <c r="U59" i="10"/>
  <c r="U60" i="10"/>
  <c r="U61" i="10"/>
  <c r="U62" i="10"/>
  <c r="U63" i="10"/>
  <c r="U64" i="10"/>
  <c r="U65" i="10"/>
  <c r="U66" i="10"/>
  <c r="U68" i="10"/>
  <c r="U67" i="10"/>
  <c r="U69" i="10"/>
  <c r="U70" i="10"/>
  <c r="U71" i="10"/>
  <c r="U73" i="10"/>
  <c r="U72" i="10"/>
  <c r="U74" i="10"/>
  <c r="U78" i="10"/>
  <c r="U75" i="10"/>
  <c r="U76" i="10"/>
  <c r="U77" i="10"/>
  <c r="U79" i="10"/>
  <c r="U83" i="10"/>
  <c r="U80" i="10"/>
  <c r="U81" i="10"/>
  <c r="U85" i="10"/>
  <c r="U82" i="10"/>
  <c r="U86" i="10"/>
  <c r="U87" i="10"/>
  <c r="U84" i="10"/>
  <c r="U88" i="10"/>
  <c r="U89" i="10"/>
  <c r="U90" i="10"/>
  <c r="U92" i="10"/>
  <c r="U91" i="10"/>
  <c r="U95" i="10"/>
  <c r="U93" i="10"/>
  <c r="U94" i="10"/>
  <c r="U98" i="10"/>
  <c r="U96" i="10"/>
  <c r="U97" i="10"/>
  <c r="U99" i="10"/>
  <c r="U101" i="10"/>
  <c r="U100" i="10"/>
  <c r="U102" i="10"/>
  <c r="U103" i="10"/>
  <c r="U104" i="10"/>
  <c r="U105" i="10"/>
  <c r="U107" i="10"/>
  <c r="U106" i="10"/>
  <c r="U109" i="10"/>
  <c r="U112" i="10"/>
  <c r="U110" i="10"/>
  <c r="U108" i="10"/>
  <c r="U111" i="10"/>
  <c r="U115" i="10"/>
  <c r="U113" i="10"/>
  <c r="U116" i="10"/>
  <c r="U114" i="10"/>
  <c r="U118" i="10"/>
  <c r="U117" i="10"/>
  <c r="U122" i="10"/>
  <c r="U121" i="10"/>
  <c r="U123" i="10"/>
  <c r="U120" i="10"/>
  <c r="U119" i="10"/>
  <c r="U125" i="10"/>
  <c r="U124" i="10"/>
  <c r="U126" i="10"/>
  <c r="U127" i="10"/>
  <c r="U128" i="10"/>
  <c r="U129" i="10"/>
  <c r="U131" i="10"/>
  <c r="U130" i="10"/>
  <c r="U132" i="10"/>
  <c r="U134" i="10"/>
  <c r="U133" i="10"/>
  <c r="U135" i="10"/>
  <c r="U136" i="10"/>
  <c r="U137" i="10"/>
  <c r="U138" i="10"/>
  <c r="U139" i="10"/>
  <c r="U140" i="10"/>
  <c r="U142" i="10"/>
  <c r="U143" i="10"/>
  <c r="U141" i="10"/>
  <c r="U145" i="10"/>
  <c r="U148" i="10"/>
  <c r="U144" i="10"/>
  <c r="U147" i="10"/>
  <c r="U146" i="10"/>
  <c r="U151" i="10"/>
  <c r="U149" i="10"/>
  <c r="U150" i="10"/>
  <c r="U152" i="10"/>
  <c r="U155" i="10"/>
  <c r="U153" i="10"/>
  <c r="U154" i="10"/>
  <c r="U157" i="10"/>
  <c r="U156" i="10"/>
  <c r="U160" i="10"/>
  <c r="U158" i="10"/>
  <c r="U161" i="10"/>
  <c r="U159" i="10"/>
  <c r="U163" i="10"/>
  <c r="U162" i="10"/>
  <c r="U164" i="10"/>
  <c r="U165" i="10"/>
  <c r="U167" i="10"/>
  <c r="U166" i="10"/>
  <c r="U168" i="10"/>
  <c r="U169" i="10"/>
  <c r="U171" i="10"/>
  <c r="U170" i="10"/>
  <c r="U172" i="10"/>
  <c r="U173" i="10"/>
  <c r="U176" i="10"/>
  <c r="U174" i="10"/>
  <c r="U175" i="10"/>
  <c r="U182" i="10"/>
  <c r="U178" i="10"/>
  <c r="U184" i="10"/>
  <c r="U183" i="10"/>
  <c r="A184" i="7"/>
  <c r="X184" i="7"/>
  <c r="U186" i="10"/>
  <c r="A186" i="10"/>
  <c r="U180" i="10"/>
  <c r="U185" i="10"/>
  <c r="U181" i="10"/>
  <c r="A186" i="19"/>
  <c r="B187" i="19"/>
  <c r="B185" i="7"/>
  <c r="B187" i="10"/>
  <c r="B186" i="11"/>
  <c r="A186" i="11" s="1"/>
  <c r="A185" i="7" l="1"/>
  <c r="X185" i="7"/>
  <c r="U187" i="10"/>
  <c r="A187" i="10"/>
  <c r="A187" i="19"/>
  <c r="B186" i="7"/>
  <c r="B187" i="11"/>
  <c r="A187" i="11" s="1"/>
  <c r="A186" i="7" l="1"/>
  <c r="X186" i="7"/>
  <c r="B187" i="7"/>
  <c r="A187" i="7" l="1"/>
  <c r="X187" i="7"/>
  <c r="AN12" i="11"/>
  <c r="T12" i="11"/>
  <c r="K12" i="11"/>
  <c r="H12" i="11"/>
  <c r="J12" i="11"/>
  <c r="W12" i="11"/>
  <c r="AL12" i="11"/>
  <c r="R12" i="11"/>
  <c r="AE12" i="11"/>
  <c r="AE12" i="7" s="1"/>
  <c r="Q12" i="11"/>
  <c r="AI12" i="11"/>
  <c r="AH12" i="11"/>
  <c r="M12" i="11"/>
  <c r="I12" i="11"/>
  <c r="Z12" i="11"/>
  <c r="S12" i="11"/>
  <c r="C12" i="11"/>
  <c r="Y12" i="11"/>
  <c r="AM12" i="11"/>
  <c r="G12" i="11"/>
  <c r="AJ12" i="11"/>
  <c r="O12" i="11"/>
  <c r="V12" i="11"/>
  <c r="D12" i="11"/>
  <c r="E12" i="11"/>
  <c r="F12" i="11"/>
  <c r="AC12" i="11"/>
  <c r="N12" i="11"/>
  <c r="L12" i="11"/>
  <c r="AD12" i="11"/>
  <c r="AB12" i="11"/>
  <c r="AG12" i="11"/>
  <c r="P12" i="11"/>
  <c r="AK12" i="11"/>
  <c r="AF12" i="11"/>
  <c r="AA12" i="11"/>
  <c r="U12" i="11"/>
  <c r="U12" i="7" s="1"/>
  <c r="M14" i="11"/>
  <c r="AG13" i="11"/>
  <c r="AH13" i="11"/>
  <c r="C13" i="11"/>
  <c r="AF13" i="11"/>
  <c r="T13" i="11"/>
  <c r="Z13" i="11"/>
  <c r="I13" i="11"/>
  <c r="K13" i="11"/>
  <c r="N13" i="11"/>
  <c r="AJ13" i="11"/>
  <c r="AA13" i="11"/>
  <c r="Y13" i="11"/>
  <c r="AC13" i="11"/>
  <c r="AM13" i="11"/>
  <c r="O13" i="11"/>
  <c r="AN13" i="11"/>
  <c r="AB13" i="11"/>
  <c r="L13" i="11"/>
  <c r="J13" i="11"/>
  <c r="P13" i="11"/>
  <c r="S13" i="11"/>
  <c r="D13" i="11"/>
  <c r="V13" i="11"/>
  <c r="E13" i="11"/>
  <c r="F13" i="11"/>
  <c r="M13" i="11"/>
  <c r="H13" i="11"/>
  <c r="AD13" i="11"/>
  <c r="AL13" i="11"/>
  <c r="AI13" i="11"/>
  <c r="R13" i="11"/>
  <c r="G13" i="11"/>
  <c r="AK13" i="11"/>
  <c r="AE13" i="11"/>
  <c r="AE13" i="7" s="1"/>
  <c r="S15" i="11"/>
  <c r="C14" i="11"/>
  <c r="D14" i="11"/>
  <c r="AE14" i="11"/>
  <c r="AE14" i="7" s="1"/>
  <c r="F14" i="11"/>
  <c r="AC14" i="11"/>
  <c r="W13" i="11"/>
  <c r="AJ14" i="11"/>
  <c r="U14" i="11"/>
  <c r="U14" i="7" s="1"/>
  <c r="AI14" i="11"/>
  <c r="AF14" i="11"/>
  <c r="R14" i="11"/>
  <c r="AB14" i="11"/>
  <c r="AK14" i="11"/>
  <c r="K14" i="11"/>
  <c r="U13" i="11"/>
  <c r="U13" i="7" s="1"/>
  <c r="E14" i="11"/>
  <c r="AN14" i="11"/>
  <c r="Y14" i="11"/>
  <c r="G14" i="11"/>
  <c r="V14" i="11"/>
  <c r="Q14" i="11"/>
  <c r="W14" i="11"/>
  <c r="P14" i="11"/>
  <c r="Q13" i="11"/>
  <c r="I14" i="11"/>
  <c r="L14" i="11"/>
  <c r="S14" i="11"/>
  <c r="AL14" i="11"/>
  <c r="AG14" i="11"/>
  <c r="J14" i="11"/>
  <c r="O14" i="11"/>
  <c r="H14" i="11"/>
  <c r="AH14" i="11"/>
  <c r="AM14" i="11"/>
  <c r="N14" i="11"/>
  <c r="AA14" i="11"/>
  <c r="K15" i="11"/>
  <c r="F15" i="11"/>
  <c r="AB15" i="11"/>
  <c r="Z14" i="11"/>
  <c r="AI15" i="11"/>
  <c r="J15" i="11"/>
  <c r="I15" i="11"/>
  <c r="M15" i="11"/>
  <c r="N15" i="11"/>
  <c r="AA15" i="11"/>
  <c r="P15" i="11"/>
  <c r="AC15" i="11"/>
  <c r="V15" i="11"/>
  <c r="U15" i="11"/>
  <c r="U15" i="7" s="1"/>
  <c r="AJ15" i="11"/>
  <c r="AN15" i="11"/>
  <c r="AD14" i="11"/>
  <c r="C15" i="11"/>
  <c r="M17" i="11"/>
  <c r="P16" i="11"/>
  <c r="M16" i="11"/>
  <c r="D15" i="11"/>
  <c r="Y15" i="11"/>
  <c r="O15" i="11"/>
  <c r="L15" i="11"/>
  <c r="E15" i="11"/>
  <c r="AF15" i="11"/>
  <c r="W16" i="11"/>
  <c r="L16" i="11"/>
  <c r="E16" i="11"/>
  <c r="AN16" i="11"/>
  <c r="Z15" i="11"/>
  <c r="AM15" i="11"/>
  <c r="AD15" i="11"/>
  <c r="G15" i="11"/>
  <c r="T14" i="11"/>
  <c r="AE15" i="11"/>
  <c r="AE15" i="7" s="1"/>
  <c r="Q15" i="11"/>
  <c r="AE16" i="11"/>
  <c r="AE16" i="7" s="1"/>
  <c r="AC16" i="11"/>
  <c r="N16" i="11"/>
  <c r="R15" i="11"/>
  <c r="AG15" i="11"/>
  <c r="AK15" i="11"/>
  <c r="AF16" i="11"/>
  <c r="Y16" i="11"/>
  <c r="J16" i="11"/>
  <c r="D16" i="11"/>
  <c r="S16" i="11"/>
  <c r="T15" i="11"/>
  <c r="AL15" i="11"/>
  <c r="W15" i="11"/>
  <c r="I16" i="11"/>
  <c r="AM16" i="11"/>
  <c r="H15" i="11"/>
  <c r="O16" i="11"/>
  <c r="G16" i="11"/>
  <c r="T16" i="11"/>
  <c r="Q16" i="11"/>
  <c r="U16" i="11"/>
  <c r="U16" i="7" s="1"/>
  <c r="O17" i="11"/>
  <c r="K16" i="11"/>
  <c r="AD16" i="11"/>
  <c r="AH16" i="11"/>
  <c r="V17" i="11"/>
  <c r="Z17" i="11"/>
  <c r="V16" i="11"/>
  <c r="I17" i="11"/>
  <c r="C16" i="11"/>
  <c r="AK16" i="11"/>
  <c r="AL16" i="11"/>
  <c r="R16" i="11"/>
  <c r="S17" i="11"/>
  <c r="N17" i="11"/>
  <c r="AB16" i="11"/>
  <c r="H16" i="11"/>
  <c r="N18" i="11"/>
  <c r="AH17" i="11"/>
  <c r="AM17" i="11"/>
  <c r="K17" i="11"/>
  <c r="Y18" i="11"/>
  <c r="U17" i="11"/>
  <c r="U17" i="7" s="1"/>
  <c r="D17" i="11"/>
  <c r="I18" i="11"/>
  <c r="AJ16" i="11"/>
  <c r="AD17" i="11"/>
  <c r="AH15" i="11"/>
  <c r="Z16" i="11"/>
  <c r="AI16" i="11"/>
  <c r="AB17" i="11"/>
  <c r="W17" i="11"/>
  <c r="AG16" i="11"/>
  <c r="AL17" i="11"/>
  <c r="AJ17" i="11"/>
  <c r="G17" i="11"/>
  <c r="O18" i="11"/>
  <c r="F16" i="11"/>
  <c r="AA16" i="11"/>
  <c r="AC17" i="11"/>
  <c r="E17" i="11"/>
  <c r="J17" i="11"/>
  <c r="AK17" i="11"/>
  <c r="F17" i="11"/>
  <c r="D18" i="11"/>
  <c r="AG18" i="11"/>
  <c r="AA17" i="11"/>
  <c r="Y17" i="11"/>
  <c r="T17" i="11"/>
  <c r="T18" i="11"/>
  <c r="Q17" i="11"/>
  <c r="AE17" i="11"/>
  <c r="AE17" i="7" s="1"/>
  <c r="AK18" i="11"/>
  <c r="J18" i="11"/>
  <c r="H17" i="11"/>
  <c r="L17" i="11"/>
  <c r="AN17" i="11"/>
  <c r="P17" i="11"/>
  <c r="C17" i="11"/>
  <c r="AN18" i="11"/>
  <c r="Q19" i="11"/>
  <c r="AG17" i="11"/>
  <c r="V18" i="11"/>
  <c r="AA18" i="11"/>
  <c r="Z21" i="11"/>
  <c r="P18" i="11"/>
  <c r="AJ18" i="11"/>
  <c r="AB18" i="11"/>
  <c r="F18" i="11"/>
  <c r="AF18" i="11"/>
  <c r="AN20" i="11"/>
  <c r="R19" i="11"/>
  <c r="AL18" i="11"/>
  <c r="AD18" i="11"/>
  <c r="O19" i="11"/>
  <c r="AI18" i="11"/>
  <c r="AF19" i="11"/>
  <c r="AG19" i="11"/>
  <c r="AI17" i="11"/>
  <c r="P19" i="11"/>
  <c r="M18" i="11"/>
  <c r="AA19" i="11"/>
  <c r="H19" i="11"/>
  <c r="AK19" i="11"/>
  <c r="W18" i="11"/>
  <c r="AJ20" i="11"/>
  <c r="H18" i="11"/>
  <c r="AE19" i="11"/>
  <c r="AE19" i="7" s="1"/>
  <c r="N19" i="11"/>
  <c r="R17" i="11"/>
  <c r="AH18" i="11"/>
  <c r="S18" i="11"/>
  <c r="F19" i="11"/>
  <c r="E18" i="11"/>
  <c r="V19" i="11"/>
  <c r="AI19" i="11"/>
  <c r="W19" i="11"/>
  <c r="V20" i="11"/>
  <c r="U19" i="11"/>
  <c r="U19" i="7" s="1"/>
  <c r="AC18" i="11"/>
  <c r="Q18" i="11"/>
  <c r="AF17" i="11"/>
  <c r="AE18" i="11"/>
  <c r="AE18" i="7" s="1"/>
  <c r="G18" i="11"/>
  <c r="Y20" i="11"/>
  <c r="AD19" i="11"/>
  <c r="L18" i="11"/>
  <c r="K18" i="11"/>
  <c r="C19" i="11"/>
  <c r="E20" i="11"/>
  <c r="AH20" i="11"/>
  <c r="AJ19" i="11"/>
  <c r="AG20" i="11"/>
  <c r="I19" i="11"/>
  <c r="M19" i="11"/>
  <c r="R18" i="11"/>
  <c r="Y19" i="11"/>
  <c r="J20" i="11"/>
  <c r="Z18" i="11"/>
  <c r="AB20" i="11"/>
  <c r="M20" i="11"/>
  <c r="J19" i="11"/>
  <c r="AN19" i="11"/>
  <c r="T20" i="11"/>
  <c r="T19" i="11"/>
  <c r="K21" i="11"/>
  <c r="AK20" i="11"/>
  <c r="AB19" i="11"/>
  <c r="AM19" i="11"/>
  <c r="F20" i="11"/>
  <c r="AF20" i="11"/>
  <c r="H20" i="11"/>
  <c r="C20" i="11"/>
  <c r="L19" i="11"/>
  <c r="I20" i="11"/>
  <c r="AA20" i="11"/>
  <c r="G19" i="11"/>
  <c r="G20" i="11"/>
  <c r="K19" i="11"/>
  <c r="D19" i="11"/>
  <c r="AF21" i="11"/>
  <c r="E19" i="11"/>
  <c r="K20" i="11"/>
  <c r="AH19" i="11"/>
  <c r="S19" i="11"/>
  <c r="AD20" i="11"/>
  <c r="D20" i="11"/>
  <c r="L20" i="11"/>
  <c r="C18" i="11"/>
  <c r="AC19" i="11"/>
  <c r="N21" i="11"/>
  <c r="AE20" i="11"/>
  <c r="AE20" i="7" s="1"/>
  <c r="AL19" i="11"/>
  <c r="H21" i="11"/>
  <c r="Q20" i="11"/>
  <c r="Z19" i="11"/>
  <c r="N20" i="11"/>
  <c r="U18" i="11"/>
  <c r="U18" i="7" s="1"/>
  <c r="AM20" i="11"/>
  <c r="AI21" i="11"/>
  <c r="AD21" i="11"/>
  <c r="AG21" i="11"/>
  <c r="AL20" i="11"/>
  <c r="E21" i="11"/>
  <c r="AM18" i="11"/>
  <c r="AL22" i="11"/>
  <c r="M21" i="11"/>
  <c r="D21" i="11"/>
  <c r="AM21" i="11"/>
  <c r="AC21" i="11"/>
  <c r="C21" i="11"/>
  <c r="P22" i="11"/>
  <c r="Y21" i="11"/>
  <c r="H22" i="11"/>
  <c r="L21" i="11"/>
  <c r="U20" i="11"/>
  <c r="U20" i="7" s="1"/>
  <c r="AJ21" i="11"/>
  <c r="AC22" i="11"/>
  <c r="G22" i="11"/>
  <c r="AM22" i="11"/>
  <c r="R22" i="11"/>
  <c r="R20" i="11"/>
  <c r="V22" i="11"/>
  <c r="AK21" i="11"/>
  <c r="AN21" i="11"/>
  <c r="AN22" i="11"/>
  <c r="AH21" i="11"/>
  <c r="O20" i="11"/>
  <c r="J21" i="11"/>
  <c r="S21" i="11"/>
  <c r="I21" i="11"/>
  <c r="U21" i="11"/>
  <c r="U21" i="7" s="1"/>
  <c r="W20" i="11"/>
  <c r="AG22" i="11"/>
  <c r="F22" i="11"/>
  <c r="AB22" i="11"/>
  <c r="AE23" i="11"/>
  <c r="AE23" i="7" s="1"/>
  <c r="I23" i="11"/>
  <c r="T21" i="11"/>
  <c r="AE21" i="11"/>
  <c r="AE21" i="7" s="1"/>
  <c r="W21" i="11"/>
  <c r="AL21" i="11"/>
  <c r="G21" i="11"/>
  <c r="AC20" i="11"/>
  <c r="K23" i="11"/>
  <c r="T22" i="11"/>
  <c r="AN23" i="11"/>
  <c r="E23" i="11"/>
  <c r="AF22" i="11"/>
  <c r="P21" i="11"/>
  <c r="V21" i="11"/>
  <c r="F21" i="11"/>
  <c r="AB21" i="11"/>
  <c r="AK22" i="11"/>
  <c r="P20" i="11"/>
  <c r="O22" i="11"/>
  <c r="N23" i="11"/>
  <c r="J22" i="11"/>
  <c r="AB23" i="11"/>
  <c r="U22" i="11"/>
  <c r="U22" i="7" s="1"/>
  <c r="Y23" i="11"/>
  <c r="O23" i="11"/>
  <c r="S22" i="11"/>
  <c r="O21" i="11"/>
  <c r="S20" i="11"/>
  <c r="AA21" i="11"/>
  <c r="R21" i="11"/>
  <c r="AI20" i="11"/>
  <c r="Q22" i="11"/>
  <c r="AH22" i="11"/>
  <c r="U23" i="11"/>
  <c r="U23" i="7" s="1"/>
  <c r="AD23" i="11"/>
  <c r="R23" i="11"/>
  <c r="P23" i="11"/>
  <c r="D23" i="11"/>
  <c r="W23" i="11"/>
  <c r="M23" i="11"/>
  <c r="Q21" i="11"/>
  <c r="AE22" i="11"/>
  <c r="AE22" i="7" s="1"/>
  <c r="Z20" i="11"/>
  <c r="AD22" i="11"/>
  <c r="W22" i="11"/>
  <c r="L22" i="11"/>
  <c r="D22" i="11"/>
  <c r="L23" i="11"/>
  <c r="AI23" i="11"/>
  <c r="F24" i="11"/>
  <c r="AA23" i="11"/>
  <c r="AL23" i="11"/>
  <c r="D24" i="11"/>
  <c r="AA22" i="11"/>
  <c r="Y22" i="11"/>
  <c r="AI22" i="11"/>
  <c r="AN24" i="11"/>
  <c r="Y24" i="11"/>
  <c r="N22" i="11"/>
  <c r="C23" i="11"/>
  <c r="V23" i="11"/>
  <c r="AF23" i="11"/>
  <c r="AJ24" i="11"/>
  <c r="H24" i="11"/>
  <c r="E22" i="11"/>
  <c r="C22" i="11"/>
  <c r="E24" i="11"/>
  <c r="H23" i="11"/>
  <c r="G23" i="11"/>
  <c r="AM23" i="11"/>
  <c r="I24" i="11"/>
  <c r="AD24" i="11"/>
  <c r="I22" i="11"/>
  <c r="AC23" i="11"/>
  <c r="Z24" i="11"/>
  <c r="AH23" i="11"/>
  <c r="AF24" i="11"/>
  <c r="L24" i="11"/>
  <c r="K24" i="11"/>
  <c r="S24" i="11"/>
  <c r="F23" i="11"/>
  <c r="AH24" i="11"/>
  <c r="J23" i="11"/>
  <c r="K22" i="11"/>
  <c r="AG23" i="11"/>
  <c r="V24" i="11"/>
  <c r="O24" i="11"/>
  <c r="T23" i="11"/>
  <c r="Z23" i="11"/>
  <c r="AJ22" i="11"/>
  <c r="AJ23" i="11"/>
  <c r="Q23" i="11"/>
  <c r="AM24" i="11"/>
  <c r="AK23" i="11"/>
  <c r="S23" i="11"/>
  <c r="M22" i="11"/>
  <c r="Z22" i="11"/>
  <c r="N24" i="11"/>
  <c r="E27" i="11"/>
  <c r="L25" i="11"/>
  <c r="J25" i="11"/>
  <c r="AF25" i="11"/>
  <c r="E25" i="11"/>
  <c r="W24" i="11"/>
  <c r="AA24" i="11"/>
  <c r="AG24" i="11"/>
  <c r="AE24" i="11"/>
  <c r="AE24" i="7" s="1"/>
  <c r="AI24" i="11"/>
  <c r="G25" i="11"/>
  <c r="U24" i="11"/>
  <c r="U24" i="7" s="1"/>
  <c r="P25" i="11"/>
  <c r="C24" i="11"/>
  <c r="AC25" i="11"/>
  <c r="AL24" i="11"/>
  <c r="AI25" i="11"/>
  <c r="AB24" i="11"/>
  <c r="T24" i="11"/>
  <c r="R25" i="11"/>
  <c r="Q24" i="11"/>
  <c r="P24" i="11"/>
  <c r="S25" i="11"/>
  <c r="J24" i="11"/>
  <c r="Z25" i="11"/>
  <c r="G24" i="11"/>
  <c r="K25" i="11"/>
  <c r="AH25" i="11"/>
  <c r="D25" i="11"/>
  <c r="M25" i="11"/>
  <c r="AK24" i="11"/>
  <c r="R24" i="11"/>
  <c r="M24" i="11"/>
  <c r="W25" i="11"/>
  <c r="U25" i="11"/>
  <c r="U25" i="7" s="1"/>
  <c r="AM25" i="11"/>
  <c r="AK25" i="11"/>
  <c r="AC24" i="11"/>
  <c r="AL26" i="11"/>
  <c r="AN26" i="11"/>
  <c r="AD26" i="11"/>
  <c r="T25" i="11"/>
  <c r="N26" i="11"/>
  <c r="AH26" i="11"/>
  <c r="Z26" i="11"/>
  <c r="AE25" i="11"/>
  <c r="AE25" i="7" s="1"/>
  <c r="AA25" i="11"/>
  <c r="AK26" i="11"/>
  <c r="I26" i="11"/>
  <c r="D26" i="11"/>
  <c r="AE26" i="11"/>
  <c r="AE26" i="7" s="1"/>
  <c r="AB25" i="11"/>
  <c r="AG25" i="11"/>
  <c r="C25" i="11"/>
  <c r="M26" i="11"/>
  <c r="AJ25" i="11"/>
  <c r="N25" i="11"/>
  <c r="G26" i="11"/>
  <c r="AJ26" i="11"/>
  <c r="H26" i="11"/>
  <c r="V26" i="11"/>
  <c r="F26" i="11"/>
  <c r="Y25" i="11"/>
  <c r="AB26" i="11"/>
  <c r="L26" i="11"/>
  <c r="AI26" i="11"/>
  <c r="AF26" i="11"/>
  <c r="O26" i="11"/>
  <c r="U26" i="11"/>
  <c r="U26" i="7" s="1"/>
  <c r="F25" i="11"/>
  <c r="AM26" i="11"/>
  <c r="H25" i="11"/>
  <c r="O25" i="11"/>
  <c r="AF27" i="11"/>
  <c r="AD25" i="11"/>
  <c r="AL25" i="11"/>
  <c r="Y26" i="11"/>
  <c r="C26" i="11"/>
  <c r="AN25" i="11"/>
  <c r="P26" i="11"/>
  <c r="K27" i="11"/>
  <c r="D27" i="11"/>
  <c r="I25" i="11"/>
  <c r="Q25" i="11"/>
  <c r="K26" i="11"/>
  <c r="AA26" i="11"/>
  <c r="AG26" i="11"/>
  <c r="T26" i="11"/>
  <c r="L27" i="11"/>
  <c r="G27" i="11"/>
  <c r="V27" i="11"/>
  <c r="P27" i="11"/>
  <c r="J26" i="11"/>
  <c r="E26" i="11"/>
  <c r="S26" i="11"/>
  <c r="AC26" i="11"/>
  <c r="V25" i="11"/>
  <c r="Q26" i="11"/>
  <c r="W26" i="11"/>
  <c r="R26" i="11"/>
  <c r="R27" i="11"/>
  <c r="AC27" i="11"/>
  <c r="AB27" i="11"/>
  <c r="U27" i="11"/>
  <c r="U27" i="7" s="1"/>
  <c r="T27" i="11"/>
  <c r="T28" i="11"/>
  <c r="I27" i="11"/>
  <c r="M27" i="11"/>
  <c r="AA27" i="11"/>
  <c r="W27" i="11"/>
  <c r="V28" i="11"/>
  <c r="AJ27" i="11"/>
  <c r="Y27" i="11"/>
  <c r="H27" i="11"/>
  <c r="S27" i="11"/>
  <c r="F27" i="11"/>
  <c r="AD27" i="11"/>
  <c r="AE27" i="11"/>
  <c r="AE27" i="7" s="1"/>
  <c r="N27" i="11"/>
  <c r="AL27" i="11"/>
  <c r="C27" i="11"/>
  <c r="O27" i="11"/>
  <c r="AM27" i="11"/>
  <c r="AI27" i="11"/>
  <c r="AH27" i="11"/>
  <c r="J27" i="11"/>
  <c r="AK27" i="11"/>
  <c r="AD28" i="11"/>
  <c r="AE29" i="11"/>
  <c r="AE29" i="7" s="1"/>
  <c r="C28" i="11"/>
  <c r="Q28" i="11"/>
  <c r="AK28" i="11"/>
  <c r="H28" i="11"/>
  <c r="R28" i="11"/>
  <c r="AG27" i="11"/>
  <c r="AN28" i="11"/>
  <c r="AN27" i="11"/>
  <c r="AL28" i="11"/>
  <c r="AG29" i="11"/>
  <c r="Y28" i="11"/>
  <c r="D29" i="11"/>
  <c r="AH28" i="11"/>
  <c r="O28" i="11"/>
  <c r="Q27" i="11"/>
  <c r="Z27" i="11"/>
  <c r="E28" i="11"/>
  <c r="AC28" i="11"/>
  <c r="L28" i="11"/>
  <c r="S28" i="11"/>
  <c r="N28" i="11"/>
  <c r="U28" i="11"/>
  <c r="U28" i="7" s="1"/>
  <c r="AA28" i="11"/>
  <c r="M28" i="11"/>
  <c r="V29" i="11"/>
  <c r="J28" i="11"/>
  <c r="I28" i="11"/>
  <c r="P28" i="11"/>
  <c r="G28" i="11"/>
  <c r="AM28" i="11"/>
  <c r="AJ28" i="11"/>
  <c r="W28" i="11"/>
  <c r="O29" i="11"/>
  <c r="AA29" i="11"/>
  <c r="AG28" i="11"/>
  <c r="M29" i="11"/>
  <c r="E29" i="11"/>
  <c r="AD30" i="11"/>
  <c r="F29" i="11"/>
  <c r="S29" i="11"/>
  <c r="AG30" i="11"/>
  <c r="G30" i="11"/>
  <c r="Z28" i="11"/>
  <c r="Q29" i="11"/>
  <c r="AI29" i="11"/>
  <c r="AH29" i="11"/>
  <c r="AL29" i="11"/>
  <c r="AJ29" i="11"/>
  <c r="P29" i="11"/>
  <c r="AK29" i="11"/>
  <c r="AM30" i="11"/>
  <c r="AE30" i="11"/>
  <c r="AE30" i="7" s="1"/>
  <c r="G29" i="11"/>
  <c r="AD29" i="11"/>
  <c r="N29" i="11"/>
  <c r="L29" i="11"/>
  <c r="AN29" i="11"/>
  <c r="AI28" i="11"/>
  <c r="AB29" i="11"/>
  <c r="AF30" i="11"/>
  <c r="AF29" i="11"/>
  <c r="R30" i="11"/>
  <c r="AB28" i="11"/>
  <c r="V30" i="11"/>
  <c r="H29" i="11"/>
  <c r="F28" i="11"/>
  <c r="AF28" i="11"/>
  <c r="AE28" i="11"/>
  <c r="AE28" i="7" s="1"/>
  <c r="I29" i="11"/>
  <c r="Y29" i="11"/>
  <c r="K28" i="11"/>
  <c r="T29" i="11"/>
  <c r="J29" i="11"/>
  <c r="D28" i="11"/>
  <c r="W29" i="11"/>
  <c r="L30" i="11"/>
  <c r="T30" i="11"/>
  <c r="N31" i="11"/>
  <c r="C30" i="11"/>
  <c r="P31" i="11"/>
  <c r="W30" i="11"/>
  <c r="AJ30" i="11"/>
  <c r="T31" i="11"/>
  <c r="AA30" i="11"/>
  <c r="Y31" i="11"/>
  <c r="F31" i="11"/>
  <c r="S30" i="11"/>
  <c r="AN31" i="11"/>
  <c r="AC30" i="11"/>
  <c r="K29" i="11"/>
  <c r="J30" i="11"/>
  <c r="F30" i="11"/>
  <c r="D30" i="11"/>
  <c r="AG31" i="11"/>
  <c r="O30" i="11"/>
  <c r="C29" i="11"/>
  <c r="H31" i="11"/>
  <c r="H30" i="11"/>
  <c r="Z29" i="11"/>
  <c r="Y30" i="11"/>
  <c r="P30" i="11"/>
  <c r="AJ31" i="11"/>
  <c r="K31" i="11"/>
  <c r="I30" i="11"/>
  <c r="AI30" i="11"/>
  <c r="AE32" i="11"/>
  <c r="AE32" i="7" s="1"/>
  <c r="D32" i="11"/>
  <c r="AC31" i="11"/>
  <c r="E32" i="11"/>
  <c r="AI32" i="11"/>
  <c r="AF31" i="11"/>
  <c r="AN30" i="11"/>
  <c r="AA31" i="11"/>
  <c r="V31" i="11"/>
  <c r="Q31" i="11"/>
  <c r="Z30" i="11"/>
  <c r="K30" i="11"/>
  <c r="W31" i="11"/>
  <c r="AD31" i="11"/>
  <c r="AK30" i="11"/>
  <c r="AB30" i="11"/>
  <c r="U30" i="11"/>
  <c r="U30" i="7" s="1"/>
  <c r="U32" i="11"/>
  <c r="U32" i="7" s="1"/>
  <c r="J32" i="11"/>
  <c r="L32" i="11"/>
  <c r="F32" i="11"/>
  <c r="AL30" i="11"/>
  <c r="D31" i="11"/>
  <c r="R29" i="11"/>
  <c r="AC29" i="11"/>
  <c r="U29" i="11"/>
  <c r="U29" i="7" s="1"/>
  <c r="E30" i="11"/>
  <c r="AH30" i="11"/>
  <c r="H32" i="11"/>
  <c r="L31" i="11"/>
  <c r="AL32" i="11"/>
  <c r="M30" i="11"/>
  <c r="AM29" i="11"/>
  <c r="N30" i="11"/>
  <c r="Q30" i="11"/>
  <c r="AL31" i="11"/>
  <c r="I31" i="11"/>
  <c r="S31" i="11"/>
  <c r="AF32" i="11"/>
  <c r="M32" i="11"/>
  <c r="AM31" i="11"/>
  <c r="K32" i="11"/>
  <c r="AI31" i="11"/>
  <c r="G31" i="11"/>
  <c r="F33" i="11"/>
  <c r="N32" i="11"/>
  <c r="AD32" i="11"/>
  <c r="O31" i="11"/>
  <c r="AF33" i="11"/>
  <c r="AL33" i="11"/>
  <c r="Z31" i="11"/>
  <c r="C31" i="11"/>
  <c r="Q32" i="11"/>
  <c r="R31" i="11"/>
  <c r="R32" i="11"/>
  <c r="J31" i="11"/>
  <c r="AJ32" i="11"/>
  <c r="U33" i="11"/>
  <c r="U33" i="7" s="1"/>
  <c r="H33" i="11"/>
  <c r="K33" i="11"/>
  <c r="T32" i="11"/>
  <c r="M31" i="11"/>
  <c r="P32" i="11"/>
  <c r="Z32" i="11"/>
  <c r="AB32" i="11"/>
  <c r="AA32" i="11"/>
  <c r="AB33" i="11"/>
  <c r="S33" i="11"/>
  <c r="AN32" i="11"/>
  <c r="W32" i="11"/>
  <c r="O32" i="11"/>
  <c r="C32" i="11"/>
  <c r="V32" i="11"/>
  <c r="G33" i="11"/>
  <c r="AK32" i="11"/>
  <c r="I32" i="11"/>
  <c r="AH31" i="11"/>
  <c r="S32" i="11"/>
  <c r="AC32" i="11"/>
  <c r="G32" i="11"/>
  <c r="AE31" i="11"/>
  <c r="AE31" i="7" s="1"/>
  <c r="U31" i="11"/>
  <c r="U31" i="7" s="1"/>
  <c r="Y32" i="11"/>
  <c r="AG32" i="11"/>
  <c r="AH32" i="11"/>
  <c r="AB31" i="11"/>
  <c r="E31" i="11"/>
  <c r="AM32" i="11"/>
  <c r="AK31" i="11"/>
  <c r="AN33" i="11"/>
  <c r="Y33" i="11"/>
  <c r="AJ33" i="11"/>
  <c r="O33" i="11"/>
  <c r="AM34" i="11"/>
  <c r="AM33" i="11"/>
  <c r="C33" i="11"/>
  <c r="AH33" i="11"/>
  <c r="F34" i="11"/>
  <c r="AF34" i="11"/>
  <c r="N33" i="11"/>
  <c r="AD33" i="11"/>
  <c r="AE34" i="11"/>
  <c r="AE34" i="7" s="1"/>
  <c r="V33" i="11"/>
  <c r="I33" i="11"/>
  <c r="AG34" i="11"/>
  <c r="Z33" i="11"/>
  <c r="P33" i="11"/>
  <c r="R33" i="11"/>
  <c r="AG33" i="11"/>
  <c r="AA33" i="11"/>
  <c r="AL34" i="11"/>
  <c r="M33" i="11"/>
  <c r="T33" i="11"/>
  <c r="G34" i="11"/>
  <c r="AC33" i="11"/>
  <c r="AI33" i="11"/>
  <c r="W33" i="11"/>
  <c r="E33" i="11"/>
  <c r="AE33" i="11"/>
  <c r="AE33" i="7" s="1"/>
  <c r="J33" i="11"/>
  <c r="D33" i="11"/>
  <c r="Q33" i="11"/>
  <c r="L33" i="11"/>
  <c r="AK33" i="11"/>
  <c r="Z34" i="11"/>
  <c r="AC35" i="11"/>
  <c r="AK34" i="11"/>
  <c r="AD34" i="11"/>
  <c r="Y34" i="11"/>
  <c r="H34" i="11"/>
  <c r="F35" i="11"/>
  <c r="AJ34" i="11"/>
  <c r="R34" i="11"/>
  <c r="N34" i="11"/>
  <c r="AN34" i="11"/>
  <c r="AL35" i="11"/>
  <c r="U34" i="11"/>
  <c r="U34" i="7" s="1"/>
  <c r="C34" i="11"/>
  <c r="AK35" i="11"/>
  <c r="W34" i="11"/>
  <c r="K34" i="11"/>
  <c r="AH34" i="11"/>
  <c r="E34" i="11"/>
  <c r="I34" i="11"/>
  <c r="AN35" i="11"/>
  <c r="L35" i="11"/>
  <c r="AB34" i="11"/>
  <c r="AI34" i="11"/>
  <c r="H35" i="11"/>
  <c r="S34" i="11"/>
  <c r="U35" i="11"/>
  <c r="U35" i="7" s="1"/>
  <c r="M34" i="11"/>
  <c r="AI35" i="11"/>
  <c r="J34" i="11"/>
  <c r="N35" i="11"/>
  <c r="Q34" i="11"/>
  <c r="Z36" i="11"/>
  <c r="AD36" i="11"/>
  <c r="W35" i="11"/>
  <c r="AH36" i="11"/>
  <c r="D34" i="11"/>
  <c r="AM35" i="11"/>
  <c r="AA34" i="11"/>
  <c r="AJ35" i="11"/>
  <c r="AD35" i="11"/>
  <c r="AH35" i="11"/>
  <c r="F36" i="11"/>
  <c r="AB36" i="11"/>
  <c r="AJ36" i="11"/>
  <c r="D36" i="11"/>
  <c r="G35" i="11"/>
  <c r="P34" i="11"/>
  <c r="L34" i="11"/>
  <c r="S36" i="11"/>
  <c r="J36" i="11"/>
  <c r="T34" i="11"/>
  <c r="O34" i="11"/>
  <c r="AC34" i="11"/>
  <c r="V35" i="11"/>
  <c r="Y35" i="11"/>
  <c r="AA35" i="11"/>
  <c r="M35" i="11"/>
  <c r="AN36" i="11"/>
  <c r="I35" i="11"/>
  <c r="V34" i="11"/>
  <c r="AG35" i="11"/>
  <c r="AF36" i="11"/>
  <c r="AC36" i="11"/>
  <c r="D35" i="11"/>
  <c r="O35" i="11"/>
  <c r="O36" i="11"/>
  <c r="N36" i="11"/>
  <c r="L36" i="11"/>
  <c r="J37" i="11"/>
  <c r="AA37" i="11"/>
  <c r="P37" i="11"/>
  <c r="R35" i="11"/>
  <c r="H36" i="11"/>
  <c r="P35" i="11"/>
  <c r="I36" i="11"/>
  <c r="K36" i="11"/>
  <c r="W36" i="11"/>
  <c r="AE35" i="11"/>
  <c r="AE35" i="7" s="1"/>
  <c r="AG37" i="11"/>
  <c r="V37" i="11"/>
  <c r="AK37" i="11"/>
  <c r="Z35" i="11"/>
  <c r="S35" i="11"/>
  <c r="AN37" i="11"/>
  <c r="U36" i="11"/>
  <c r="U36" i="7" s="1"/>
  <c r="G36" i="11"/>
  <c r="R36" i="11"/>
  <c r="V36" i="11"/>
  <c r="G37" i="11"/>
  <c r="AI36" i="11"/>
  <c r="O37" i="11"/>
  <c r="C36" i="11"/>
  <c r="AB35" i="11"/>
  <c r="AE36" i="11"/>
  <c r="AE36" i="7" s="1"/>
  <c r="AK36" i="11"/>
  <c r="E36" i="11"/>
  <c r="AA36" i="11"/>
  <c r="AG36" i="11"/>
  <c r="AL36" i="11"/>
  <c r="E37" i="11"/>
  <c r="Q37" i="11"/>
  <c r="Y36" i="11"/>
  <c r="D38" i="11"/>
  <c r="AE37" i="11"/>
  <c r="AE37" i="7" s="1"/>
  <c r="AN38" i="11"/>
  <c r="K35" i="11"/>
  <c r="T36" i="11"/>
  <c r="J35" i="11"/>
  <c r="P38" i="11"/>
  <c r="AI37" i="11"/>
  <c r="K37" i="11"/>
  <c r="U37" i="11"/>
  <c r="U37" i="7" s="1"/>
  <c r="D37" i="11"/>
  <c r="E39" i="11"/>
  <c r="H37" i="11"/>
  <c r="Z37" i="11"/>
  <c r="AM36" i="11"/>
  <c r="I37" i="11"/>
  <c r="N37" i="11"/>
  <c r="M36" i="11"/>
  <c r="C35" i="11"/>
  <c r="Q35" i="11"/>
  <c r="T37" i="11"/>
  <c r="AH37" i="11"/>
  <c r="M38" i="11"/>
  <c r="S37" i="11"/>
  <c r="R37" i="11"/>
  <c r="C37" i="11"/>
  <c r="Y37" i="11"/>
  <c r="E35" i="11"/>
  <c r="Q36" i="11"/>
  <c r="V38" i="11"/>
  <c r="AJ37" i="11"/>
  <c r="AB37" i="11"/>
  <c r="W37" i="11"/>
  <c r="AJ38" i="11"/>
  <c r="L37" i="11"/>
  <c r="M37" i="11"/>
  <c r="P36" i="11"/>
  <c r="AM37" i="11"/>
  <c r="AF35" i="11"/>
  <c r="T35" i="11"/>
  <c r="AL37" i="11"/>
  <c r="P39" i="11"/>
  <c r="AC37" i="11"/>
  <c r="AH38" i="11"/>
  <c r="AF39" i="11"/>
  <c r="F39" i="11"/>
  <c r="N38" i="11"/>
  <c r="G38" i="11"/>
  <c r="H38" i="11"/>
  <c r="W38" i="11"/>
  <c r="I38" i="11"/>
  <c r="Q38" i="11"/>
  <c r="AL38" i="11"/>
  <c r="Y38" i="11"/>
  <c r="U38" i="11"/>
  <c r="U38" i="7" s="1"/>
  <c r="J38" i="11"/>
  <c r="J39" i="11"/>
  <c r="AM38" i="11"/>
  <c r="AI38" i="11"/>
  <c r="N39" i="11"/>
  <c r="S38" i="11"/>
  <c r="AC38" i="11"/>
  <c r="AK39" i="11"/>
  <c r="AD37" i="11"/>
  <c r="AE38" i="11"/>
  <c r="AE38" i="7" s="1"/>
  <c r="G39" i="11"/>
  <c r="AN39" i="11"/>
  <c r="AD38" i="11"/>
  <c r="H40" i="11"/>
  <c r="E38" i="11"/>
  <c r="F38" i="11"/>
  <c r="AF38" i="11"/>
  <c r="T38" i="11"/>
  <c r="O38" i="11"/>
  <c r="AM40" i="11"/>
  <c r="Q40" i="11"/>
  <c r="AA38" i="11"/>
  <c r="AF37" i="11"/>
  <c r="AL39" i="11"/>
  <c r="C38" i="11"/>
  <c r="AD39" i="11"/>
  <c r="AG40" i="11"/>
  <c r="O39" i="11"/>
  <c r="F37" i="11"/>
  <c r="K38" i="11"/>
  <c r="C39" i="11"/>
  <c r="AK38" i="11"/>
  <c r="AH39" i="11"/>
  <c r="I39" i="11"/>
  <c r="AG38" i="11"/>
  <c r="V39" i="11"/>
  <c r="AL40" i="11"/>
  <c r="Z38" i="11"/>
  <c r="M39" i="11"/>
  <c r="T39" i="11"/>
  <c r="R39" i="11"/>
  <c r="AM39" i="11"/>
  <c r="AN40" i="11"/>
  <c r="AA39" i="11"/>
  <c r="S39" i="11"/>
  <c r="S40" i="11"/>
  <c r="AB38" i="11"/>
  <c r="AC41" i="11"/>
  <c r="AA40" i="11"/>
  <c r="P40" i="11"/>
  <c r="W39" i="11"/>
  <c r="H39" i="11"/>
  <c r="AJ39" i="11"/>
  <c r="L38" i="11"/>
  <c r="AI39" i="11"/>
  <c r="Z39" i="11"/>
  <c r="R40" i="11"/>
  <c r="AD40" i="11"/>
  <c r="F40" i="11"/>
  <c r="L41" i="11"/>
  <c r="Q39" i="11"/>
  <c r="G40" i="11"/>
  <c r="U40" i="11"/>
  <c r="U40" i="7" s="1"/>
  <c r="N40" i="11"/>
  <c r="AE39" i="11"/>
  <c r="AE39" i="7" s="1"/>
  <c r="E40" i="11"/>
  <c r="AH40" i="11"/>
  <c r="AC39" i="11"/>
  <c r="AE40" i="11"/>
  <c r="AE40" i="7" s="1"/>
  <c r="M40" i="11"/>
  <c r="AG41" i="11"/>
  <c r="Y39" i="11"/>
  <c r="L39" i="11"/>
  <c r="AH41" i="11"/>
  <c r="U39" i="11"/>
  <c r="U39" i="7" s="1"/>
  <c r="O40" i="11"/>
  <c r="AB39" i="11"/>
  <c r="T40" i="11"/>
  <c r="AF40" i="11"/>
  <c r="P41" i="11"/>
  <c r="V41" i="11"/>
  <c r="K39" i="11"/>
  <c r="AG39" i="11"/>
  <c r="AA41" i="11"/>
  <c r="R38" i="11"/>
  <c r="D39" i="11"/>
  <c r="AF41" i="11"/>
  <c r="AI40" i="11"/>
  <c r="D40" i="11"/>
  <c r="AJ40" i="11"/>
  <c r="C40" i="11"/>
  <c r="D41" i="11"/>
  <c r="R41" i="11"/>
  <c r="Z40" i="11"/>
  <c r="H41" i="11"/>
  <c r="AD41" i="11"/>
  <c r="AJ41" i="11"/>
  <c r="C41" i="11"/>
  <c r="AI41" i="11"/>
  <c r="AK41" i="11"/>
  <c r="J41" i="11"/>
  <c r="M41" i="11"/>
  <c r="I41" i="11"/>
  <c r="E41" i="11"/>
  <c r="I40" i="11"/>
  <c r="W40" i="11"/>
  <c r="F41" i="11"/>
  <c r="AL41" i="11"/>
  <c r="AK40" i="11"/>
  <c r="AB41" i="11"/>
  <c r="AN41" i="11"/>
  <c r="J40" i="11"/>
  <c r="Z41" i="11"/>
  <c r="O41" i="11"/>
  <c r="AE41" i="11"/>
  <c r="AE41" i="7" s="1"/>
  <c r="AB40" i="11"/>
  <c r="K41" i="11"/>
  <c r="AM41" i="11"/>
  <c r="AL42" i="11"/>
  <c r="V40" i="11"/>
  <c r="S41" i="11"/>
  <c r="U41" i="11"/>
  <c r="U41" i="7" s="1"/>
  <c r="AE42" i="11"/>
  <c r="AE42" i="7" s="1"/>
  <c r="W42" i="11"/>
  <c r="M42" i="11"/>
  <c r="K40" i="11"/>
  <c r="W41" i="11"/>
  <c r="AC42" i="11"/>
  <c r="Y41" i="11"/>
  <c r="P42" i="11"/>
  <c r="T41" i="11"/>
  <c r="L40" i="11"/>
  <c r="Y40" i="11"/>
  <c r="G41" i="11"/>
  <c r="Y42" i="11"/>
  <c r="AG42" i="11"/>
  <c r="N41" i="11"/>
  <c r="Q41" i="11"/>
  <c r="AC40" i="11"/>
  <c r="K42" i="11"/>
  <c r="AL43" i="11"/>
  <c r="L42" i="11"/>
  <c r="AF42" i="11"/>
  <c r="AA42" i="11"/>
  <c r="O43" i="11"/>
  <c r="I42" i="11"/>
  <c r="D43" i="11"/>
  <c r="AN43" i="11"/>
  <c r="AJ43" i="11"/>
  <c r="N42" i="11"/>
  <c r="U42" i="11"/>
  <c r="U42" i="7" s="1"/>
  <c r="S43" i="11"/>
  <c r="Q42" i="11"/>
  <c r="V43" i="11"/>
  <c r="AM42" i="11"/>
  <c r="AK42" i="11"/>
  <c r="AG43" i="11"/>
  <c r="Q43" i="11"/>
  <c r="T42" i="11"/>
  <c r="AH42" i="11"/>
  <c r="AD42" i="11"/>
  <c r="AE43" i="11"/>
  <c r="AE43" i="7" s="1"/>
  <c r="H43" i="11"/>
  <c r="AF44" i="11"/>
  <c r="I43" i="11"/>
  <c r="J42" i="11"/>
  <c r="U43" i="11"/>
  <c r="U43" i="7" s="1"/>
  <c r="V44" i="11"/>
  <c r="T45" i="11"/>
  <c r="AA44" i="11"/>
  <c r="C44" i="11"/>
  <c r="AD43" i="11"/>
  <c r="AB42" i="11"/>
  <c r="Z42" i="11"/>
  <c r="E42" i="11"/>
  <c r="G42" i="11"/>
  <c r="N43" i="11"/>
  <c r="AJ42" i="11"/>
  <c r="F43" i="11"/>
  <c r="F42" i="11"/>
  <c r="AN42" i="11"/>
  <c r="K44" i="11"/>
  <c r="Z44" i="11"/>
  <c r="F44" i="11"/>
  <c r="C43" i="11"/>
  <c r="L44" i="11"/>
  <c r="AD44" i="11"/>
  <c r="T43" i="11"/>
  <c r="AK44" i="11"/>
  <c r="E43" i="11"/>
  <c r="AI42" i="11"/>
  <c r="AA43" i="11"/>
  <c r="Y43" i="11"/>
  <c r="C42" i="11"/>
  <c r="L43" i="11"/>
  <c r="H42" i="11"/>
  <c r="AC43" i="11"/>
  <c r="N44" i="11"/>
  <c r="AI43" i="11"/>
  <c r="AJ44" i="11"/>
  <c r="S44" i="11"/>
  <c r="AK43" i="11"/>
  <c r="AH44" i="11"/>
  <c r="J43" i="11"/>
  <c r="AB44" i="11"/>
  <c r="AL44" i="11"/>
  <c r="D42" i="11"/>
  <c r="V42" i="11"/>
  <c r="R42" i="11"/>
  <c r="S42" i="11"/>
  <c r="O42" i="11"/>
  <c r="AN44" i="11"/>
  <c r="AB43" i="11"/>
  <c r="G43" i="11"/>
  <c r="AC44" i="11"/>
  <c r="W44" i="11"/>
  <c r="O44" i="11"/>
  <c r="AI45" i="11"/>
  <c r="P43" i="11"/>
  <c r="Z43" i="11"/>
  <c r="AH43" i="11"/>
  <c r="AN46" i="11"/>
  <c r="W43" i="11"/>
  <c r="AF43" i="11"/>
  <c r="AE45" i="11"/>
  <c r="AE45" i="7" s="1"/>
  <c r="G45" i="11"/>
  <c r="H44" i="11"/>
  <c r="I44" i="11"/>
  <c r="Y45" i="11"/>
  <c r="R45" i="11"/>
  <c r="J44" i="11"/>
  <c r="Q44" i="11"/>
  <c r="AK45" i="11"/>
  <c r="AM45" i="11"/>
  <c r="T44" i="11"/>
  <c r="R44" i="11"/>
  <c r="M43" i="11"/>
  <c r="D44" i="11"/>
  <c r="K45" i="11"/>
  <c r="R43" i="11"/>
  <c r="U45" i="11"/>
  <c r="U45" i="7" s="1"/>
  <c r="L45" i="11"/>
  <c r="AL45" i="11"/>
  <c r="U44" i="11"/>
  <c r="U44" i="7" s="1"/>
  <c r="AH45" i="11"/>
  <c r="F46" i="11"/>
  <c r="F45" i="11"/>
  <c r="Z45" i="11"/>
  <c r="Y44" i="11"/>
  <c r="E44" i="11"/>
  <c r="AE44" i="11"/>
  <c r="AE44" i="7" s="1"/>
  <c r="AM43" i="11"/>
  <c r="S45" i="11"/>
  <c r="AF45" i="11"/>
  <c r="V45" i="11"/>
  <c r="E46" i="11"/>
  <c r="U46" i="11"/>
  <c r="U46" i="7" s="1"/>
  <c r="AJ45" i="11"/>
  <c r="AJ46" i="11"/>
  <c r="N45" i="11"/>
  <c r="K43" i="11"/>
  <c r="H45" i="11"/>
  <c r="L46" i="11"/>
  <c r="M45" i="11"/>
  <c r="AH46" i="11"/>
  <c r="D45" i="11"/>
  <c r="I45" i="11"/>
  <c r="AI44" i="11"/>
  <c r="E45" i="11"/>
  <c r="AG45" i="11"/>
  <c r="AM44" i="11"/>
  <c r="AG44" i="11"/>
  <c r="O46" i="11"/>
  <c r="AC45" i="11"/>
  <c r="D46" i="11"/>
  <c r="R46" i="11"/>
  <c r="G44" i="11"/>
  <c r="M44" i="11"/>
  <c r="AB45" i="11"/>
  <c r="J45" i="11"/>
  <c r="P44" i="11"/>
  <c r="M46" i="11"/>
  <c r="AL48" i="11"/>
  <c r="W46" i="11"/>
  <c r="AK46" i="11"/>
  <c r="T46" i="11"/>
  <c r="P45" i="11"/>
  <c r="G46" i="11"/>
  <c r="V47" i="11"/>
  <c r="AA45" i="11"/>
  <c r="Q46" i="11"/>
  <c r="K46" i="11"/>
  <c r="AJ47" i="11"/>
  <c r="AN47" i="11"/>
  <c r="AB47" i="11"/>
  <c r="I46" i="11"/>
  <c r="AC46" i="11"/>
  <c r="L47" i="11"/>
  <c r="AA47" i="11"/>
  <c r="P46" i="11"/>
  <c r="M47" i="11"/>
  <c r="Q45" i="11"/>
  <c r="AD46" i="11"/>
  <c r="AD47" i="11"/>
  <c r="T47" i="11"/>
  <c r="AF46" i="11"/>
  <c r="V46" i="11"/>
  <c r="O45" i="11"/>
  <c r="W45" i="11"/>
  <c r="C47" i="11"/>
  <c r="J47" i="11"/>
  <c r="AI46" i="11"/>
  <c r="J46" i="11"/>
  <c r="AH47" i="11"/>
  <c r="AA46" i="11"/>
  <c r="AE48" i="11"/>
  <c r="AE48" i="7" s="1"/>
  <c r="E47" i="11"/>
  <c r="Y47" i="11"/>
  <c r="H48" i="11"/>
  <c r="AF47" i="11"/>
  <c r="W47" i="11"/>
  <c r="Q47" i="11"/>
  <c r="O47" i="11"/>
  <c r="R48" i="11"/>
  <c r="AB46" i="11"/>
  <c r="AK47" i="11"/>
  <c r="AD45" i="11"/>
  <c r="C45" i="11"/>
  <c r="O48" i="11"/>
  <c r="D47" i="11"/>
  <c r="N46" i="11"/>
  <c r="H46" i="11"/>
  <c r="AI47" i="11"/>
  <c r="AL46" i="11"/>
  <c r="AN45" i="11"/>
  <c r="Z46" i="11"/>
  <c r="N47" i="11"/>
  <c r="U48" i="11"/>
  <c r="U48" i="7" s="1"/>
  <c r="P48" i="11"/>
  <c r="S46" i="11"/>
  <c r="S48" i="11"/>
  <c r="Y48" i="11"/>
  <c r="AM46" i="11"/>
  <c r="Y46" i="11"/>
  <c r="J48" i="11"/>
  <c r="AM47" i="11"/>
  <c r="Z47" i="11"/>
  <c r="AN49" i="11"/>
  <c r="Z49" i="11"/>
  <c r="AL47" i="11"/>
  <c r="I48" i="11"/>
  <c r="M48" i="11"/>
  <c r="AK49" i="11"/>
  <c r="AF49" i="11"/>
  <c r="AI48" i="11"/>
  <c r="AE46" i="11"/>
  <c r="AE46" i="7" s="1"/>
  <c r="AC47" i="11"/>
  <c r="AA49" i="11"/>
  <c r="P47" i="11"/>
  <c r="AG46" i="11"/>
  <c r="U47" i="11"/>
  <c r="U47" i="7" s="1"/>
  <c r="AG48" i="11"/>
  <c r="U49" i="11"/>
  <c r="U49" i="7" s="1"/>
  <c r="N48" i="11"/>
  <c r="S47" i="11"/>
  <c r="AD48" i="11"/>
  <c r="F48" i="11"/>
  <c r="I47" i="11"/>
  <c r="AB49" i="11"/>
  <c r="K47" i="11"/>
  <c r="R47" i="11"/>
  <c r="V48" i="11"/>
  <c r="Q48" i="11"/>
  <c r="V49" i="11"/>
  <c r="L49" i="11"/>
  <c r="M49" i="11"/>
  <c r="AG47" i="11"/>
  <c r="G47" i="11"/>
  <c r="H47" i="11"/>
  <c r="F47" i="11"/>
  <c r="K48" i="11"/>
  <c r="C46" i="11"/>
  <c r="AF48" i="11"/>
  <c r="AE47" i="11"/>
  <c r="AE47" i="7" s="1"/>
  <c r="AN48" i="11"/>
  <c r="N50" i="11"/>
  <c r="H52" i="11"/>
  <c r="AF50" i="11"/>
  <c r="AG49" i="11"/>
  <c r="F49" i="11"/>
  <c r="Z48" i="11"/>
  <c r="T48" i="11"/>
  <c r="AJ48" i="11"/>
  <c r="G48" i="11"/>
  <c r="D49" i="11"/>
  <c r="O49" i="11"/>
  <c r="AD49" i="11"/>
  <c r="V50" i="11"/>
  <c r="AK48" i="11"/>
  <c r="W48" i="11"/>
  <c r="C50" i="11"/>
  <c r="W49" i="11"/>
  <c r="Y49" i="11"/>
  <c r="H49" i="11"/>
  <c r="AL49" i="11"/>
  <c r="Q50" i="11"/>
  <c r="O50" i="11"/>
  <c r="AI49" i="11"/>
  <c r="T49" i="11"/>
  <c r="AC48" i="11"/>
  <c r="AA48" i="11"/>
  <c r="Z50" i="11"/>
  <c r="N49" i="11"/>
  <c r="K49" i="11"/>
  <c r="I49" i="11"/>
  <c r="C48" i="11"/>
  <c r="E48" i="11"/>
  <c r="Y50" i="11"/>
  <c r="AB48" i="11"/>
  <c r="AH49" i="11"/>
  <c r="AE49" i="11"/>
  <c r="AE49" i="7" s="1"/>
  <c r="AM48" i="11"/>
  <c r="E49" i="11"/>
  <c r="AJ49" i="11"/>
  <c r="C49" i="11"/>
  <c r="J49" i="11"/>
  <c r="AM49" i="11"/>
  <c r="AH48" i="11"/>
  <c r="D48" i="11"/>
  <c r="G49" i="11"/>
  <c r="R49" i="11"/>
  <c r="Q49" i="11"/>
  <c r="L48" i="11"/>
  <c r="AC49" i="11"/>
  <c r="P49" i="11"/>
  <c r="S49" i="11"/>
  <c r="AA50" i="11"/>
  <c r="E50" i="11"/>
  <c r="F51" i="11"/>
  <c r="V51" i="11"/>
  <c r="AF51" i="11"/>
  <c r="AK50" i="11"/>
  <c r="H50" i="11"/>
  <c r="AG51" i="11"/>
  <c r="AB50" i="11"/>
  <c r="AG50" i="11"/>
  <c r="L51" i="11"/>
  <c r="I51" i="11"/>
  <c r="G51" i="11"/>
  <c r="AM50" i="11"/>
  <c r="W51" i="11"/>
  <c r="M50" i="11"/>
  <c r="AH50" i="11"/>
  <c r="AJ50" i="11"/>
  <c r="O51" i="11"/>
  <c r="AE50" i="11"/>
  <c r="AE50" i="7" s="1"/>
  <c r="AD50" i="11"/>
  <c r="AC50" i="11"/>
  <c r="AL51" i="11"/>
  <c r="U51" i="11"/>
  <c r="U51" i="7" s="1"/>
  <c r="G50" i="11"/>
  <c r="AN51" i="11"/>
  <c r="P51" i="11"/>
  <c r="J51" i="11"/>
  <c r="R50" i="11"/>
  <c r="AL50" i="11"/>
  <c r="K50" i="11"/>
  <c r="T50" i="11"/>
  <c r="AM51" i="11"/>
  <c r="I50" i="11"/>
  <c r="AB51" i="11"/>
  <c r="W52" i="11"/>
  <c r="AM52" i="11"/>
  <c r="F50" i="11"/>
  <c r="AD51" i="11"/>
  <c r="J50" i="11"/>
  <c r="AK51" i="11"/>
  <c r="U50" i="11"/>
  <c r="U50" i="7" s="1"/>
  <c r="D50" i="11"/>
  <c r="C52" i="11"/>
  <c r="P50" i="11"/>
  <c r="AN50" i="11"/>
  <c r="Y51" i="11"/>
  <c r="N51" i="11"/>
  <c r="AI50" i="11"/>
  <c r="AH51" i="11"/>
  <c r="AE51" i="11"/>
  <c r="AE51" i="7" s="1"/>
  <c r="L50" i="11"/>
  <c r="S50" i="11"/>
  <c r="E51" i="11"/>
  <c r="W50" i="11"/>
  <c r="AG52" i="11"/>
  <c r="L52" i="11"/>
  <c r="O52" i="11"/>
  <c r="M51" i="11"/>
  <c r="AE52" i="11"/>
  <c r="AE52" i="7" s="1"/>
  <c r="AJ52" i="11"/>
  <c r="K51" i="11"/>
  <c r="Y53" i="11"/>
  <c r="R52" i="11"/>
  <c r="AB52" i="11"/>
  <c r="F52" i="11"/>
  <c r="T51" i="11"/>
  <c r="AA52" i="11"/>
  <c r="H51" i="11"/>
  <c r="Z52" i="11"/>
  <c r="AM53" i="11"/>
  <c r="S52" i="11"/>
  <c r="R51" i="11"/>
  <c r="M52" i="11"/>
  <c r="C51" i="11"/>
  <c r="Z51" i="11"/>
  <c r="G52" i="11"/>
  <c r="AH52" i="11"/>
  <c r="Q51" i="11"/>
  <c r="AL52" i="11"/>
  <c r="T52" i="11"/>
  <c r="J52" i="11"/>
  <c r="P52" i="11"/>
  <c r="N52" i="11"/>
  <c r="K52" i="11"/>
  <c r="AA53" i="11"/>
  <c r="Y52" i="11"/>
  <c r="V52" i="11"/>
  <c r="AC52" i="11"/>
  <c r="AI52" i="11"/>
  <c r="U52" i="11"/>
  <c r="U52" i="7" s="1"/>
  <c r="O53" i="11"/>
  <c r="D51" i="11"/>
  <c r="I52" i="11"/>
  <c r="AN53" i="11"/>
  <c r="AN52" i="11"/>
  <c r="M53" i="11"/>
  <c r="S53" i="11"/>
  <c r="Q52" i="11"/>
  <c r="AE53" i="11"/>
  <c r="AE53" i="7" s="1"/>
  <c r="C53" i="11"/>
  <c r="AC51" i="11"/>
  <c r="S51" i="11"/>
  <c r="AB53" i="11"/>
  <c r="Z53" i="11"/>
  <c r="AK52" i="11"/>
  <c r="D52" i="11"/>
  <c r="L53" i="11"/>
  <c r="S54" i="11"/>
  <c r="AJ53" i="11"/>
  <c r="AH53" i="11"/>
  <c r="K53" i="11"/>
  <c r="P53" i="11"/>
  <c r="AJ51" i="11"/>
  <c r="E52" i="11"/>
  <c r="V53" i="11"/>
  <c r="N53" i="11"/>
  <c r="G53" i="11"/>
  <c r="V54" i="11"/>
  <c r="I53" i="11"/>
  <c r="T53" i="11"/>
  <c r="AI53" i="11"/>
  <c r="AI51" i="11"/>
  <c r="AF52" i="11"/>
  <c r="AD52" i="11"/>
  <c r="AA51" i="11"/>
  <c r="D53" i="11"/>
  <c r="AF53" i="11"/>
  <c r="F55" i="11"/>
  <c r="H53" i="11"/>
  <c r="P54" i="11"/>
  <c r="I54" i="11"/>
  <c r="E53" i="11"/>
  <c r="AG54" i="11"/>
  <c r="D54" i="11"/>
  <c r="AH54" i="11"/>
  <c r="H54" i="11"/>
  <c r="AL53" i="11"/>
  <c r="AE54" i="11"/>
  <c r="AE54" i="7" s="1"/>
  <c r="AD53" i="11"/>
  <c r="AG53" i="11"/>
  <c r="G54" i="11"/>
  <c r="N55" i="11"/>
  <c r="Z54" i="11"/>
  <c r="AC53" i="11"/>
  <c r="AL55" i="11"/>
  <c r="AL54" i="11"/>
  <c r="AK53" i="11"/>
  <c r="U53" i="11"/>
  <c r="U53" i="7" s="1"/>
  <c r="R53" i="11"/>
  <c r="AJ54" i="11"/>
  <c r="U55" i="11"/>
  <c r="U55" i="7" s="1"/>
  <c r="J54" i="11"/>
  <c r="AF54" i="11"/>
  <c r="G55" i="11"/>
  <c r="E55" i="11"/>
  <c r="P55" i="11"/>
  <c r="Q53" i="11"/>
  <c r="H56" i="11"/>
  <c r="Q55" i="11"/>
  <c r="AC54" i="11"/>
  <c r="O54" i="11"/>
  <c r="Y54" i="11"/>
  <c r="W53" i="11"/>
  <c r="U54" i="11"/>
  <c r="U54" i="7" s="1"/>
  <c r="C54" i="11"/>
  <c r="AI54" i="11"/>
  <c r="AM54" i="11"/>
  <c r="AE55" i="11"/>
  <c r="AE55" i="7" s="1"/>
  <c r="K54" i="11"/>
  <c r="F53" i="11"/>
  <c r="AN54" i="11"/>
  <c r="AB54" i="11"/>
  <c r="AM55" i="11"/>
  <c r="Q54" i="11"/>
  <c r="AD54" i="11"/>
  <c r="J53" i="11"/>
  <c r="AL56" i="11"/>
  <c r="AK55" i="11"/>
  <c r="AA55" i="11"/>
  <c r="K56" i="11"/>
  <c r="Y56" i="11"/>
  <c r="AH55" i="11"/>
  <c r="R56" i="11"/>
  <c r="M55" i="11"/>
  <c r="O55" i="11"/>
  <c r="O56" i="11"/>
  <c r="AI56" i="11"/>
  <c r="AJ55" i="11"/>
  <c r="AA54" i="11"/>
  <c r="AI55" i="11"/>
  <c r="C56" i="11"/>
  <c r="L56" i="11"/>
  <c r="T54" i="11"/>
  <c r="S56" i="11"/>
  <c r="T55" i="11"/>
  <c r="J55" i="11"/>
  <c r="AK54" i="11"/>
  <c r="M54" i="11"/>
  <c r="AF56" i="11"/>
  <c r="N54" i="11"/>
  <c r="Y55" i="11"/>
  <c r="U56" i="11"/>
  <c r="U56" i="7" s="1"/>
  <c r="R55" i="11"/>
  <c r="E54" i="11"/>
  <c r="AG56" i="11"/>
  <c r="M56" i="11"/>
  <c r="R54" i="11"/>
  <c r="AN55" i="11"/>
  <c r="E56" i="11"/>
  <c r="AB56" i="11"/>
  <c r="F56" i="11"/>
  <c r="S55" i="11"/>
  <c r="AG55" i="11"/>
  <c r="F54" i="11"/>
  <c r="H55" i="11"/>
  <c r="W55" i="11"/>
  <c r="K55" i="11"/>
  <c r="L54" i="11"/>
  <c r="V56" i="11"/>
  <c r="AN56" i="11"/>
  <c r="Q56" i="11"/>
  <c r="AF55" i="11"/>
  <c r="AE56" i="11"/>
  <c r="AE56" i="7" s="1"/>
  <c r="P56" i="11"/>
  <c r="C55" i="11"/>
  <c r="Z55" i="11"/>
  <c r="L55" i="11"/>
  <c r="AC55" i="11"/>
  <c r="D55" i="11"/>
  <c r="V55" i="11"/>
  <c r="W54" i="11"/>
  <c r="AB55" i="11"/>
  <c r="I56" i="11"/>
  <c r="I55" i="11"/>
  <c r="AD55" i="11"/>
  <c r="V57" i="11"/>
  <c r="J56" i="11"/>
  <c r="D57" i="11"/>
  <c r="Z57" i="11"/>
  <c r="AH56" i="11"/>
  <c r="AA57" i="11"/>
  <c r="C57" i="11"/>
  <c r="AK57" i="11"/>
  <c r="E57" i="11"/>
  <c r="W56" i="11"/>
  <c r="G57" i="11"/>
  <c r="Y57" i="11"/>
  <c r="I57" i="11"/>
  <c r="M57" i="11"/>
  <c r="AJ56" i="11"/>
  <c r="AB57" i="11"/>
  <c r="AM56" i="11"/>
  <c r="G56" i="11"/>
  <c r="AD56" i="11"/>
  <c r="AN57" i="11"/>
  <c r="U57" i="11"/>
  <c r="U57" i="7" s="1"/>
  <c r="R57" i="11"/>
  <c r="F57" i="11"/>
  <c r="L57" i="11"/>
  <c r="S57" i="11"/>
  <c r="AC57" i="11"/>
  <c r="O57" i="11"/>
  <c r="AJ57" i="11"/>
  <c r="S58" i="11"/>
  <c r="AM58" i="11"/>
  <c r="D56" i="11"/>
  <c r="Z56" i="11"/>
  <c r="AA56" i="11"/>
  <c r="AK56" i="11"/>
  <c r="AG57" i="11"/>
  <c r="E58" i="11"/>
  <c r="U58" i="11"/>
  <c r="U58" i="7" s="1"/>
  <c r="AL57" i="11"/>
  <c r="AC56" i="11"/>
  <c r="AE57" i="11"/>
  <c r="AE57" i="7" s="1"/>
  <c r="T56" i="11"/>
  <c r="AM57" i="11"/>
  <c r="W57" i="11"/>
  <c r="AI57" i="11"/>
  <c r="K57" i="11"/>
  <c r="AD58" i="11"/>
  <c r="T58" i="11"/>
  <c r="AF58" i="11"/>
  <c r="F58" i="11"/>
  <c r="AI58" i="11"/>
  <c r="P57" i="11"/>
  <c r="AD57" i="11"/>
  <c r="J57" i="11"/>
  <c r="T57" i="11"/>
  <c r="J58" i="11"/>
  <c r="H58" i="11"/>
  <c r="AK58" i="11"/>
  <c r="W58" i="11"/>
  <c r="Y58" i="11"/>
  <c r="N59" i="11"/>
  <c r="AH58" i="11"/>
  <c r="AH57" i="11"/>
  <c r="N57" i="11"/>
  <c r="H57" i="11"/>
  <c r="Q57" i="11"/>
  <c r="AF57" i="11"/>
  <c r="N56" i="11"/>
  <c r="AJ58" i="11"/>
  <c r="AC58" i="11"/>
  <c r="Q58" i="11"/>
  <c r="Z59" i="11"/>
  <c r="AL59" i="11"/>
  <c r="AN59" i="11"/>
  <c r="AB58" i="11"/>
  <c r="C58" i="11"/>
  <c r="T59" i="11"/>
  <c r="AC59" i="11"/>
  <c r="F59" i="11"/>
  <c r="U59" i="11"/>
  <c r="U59" i="7" s="1"/>
  <c r="AL58" i="11"/>
  <c r="V58" i="11"/>
  <c r="AA58" i="11"/>
  <c r="D59" i="11"/>
  <c r="AE58" i="11"/>
  <c r="AE58" i="7" s="1"/>
  <c r="L58" i="11"/>
  <c r="AG59" i="11"/>
  <c r="AM59" i="11"/>
  <c r="P58" i="11"/>
  <c r="K58" i="11"/>
  <c r="I59" i="11"/>
  <c r="AE59" i="11"/>
  <c r="AE59" i="7" s="1"/>
  <c r="N58" i="11"/>
  <c r="P59" i="11"/>
  <c r="G59" i="11"/>
  <c r="D58" i="11"/>
  <c r="AL61" i="11"/>
  <c r="AG58" i="11"/>
  <c r="M58" i="11"/>
  <c r="AN58" i="11"/>
  <c r="H59" i="11"/>
  <c r="M60" i="11"/>
  <c r="L59" i="11"/>
  <c r="AD60" i="11"/>
  <c r="AJ59" i="11"/>
  <c r="K59" i="11"/>
  <c r="Z58" i="11"/>
  <c r="S59" i="11"/>
  <c r="G58" i="11"/>
  <c r="W59" i="11"/>
  <c r="Z60" i="11"/>
  <c r="O59" i="11"/>
  <c r="AC60" i="11"/>
  <c r="E59" i="11"/>
  <c r="I58" i="11"/>
  <c r="O58" i="11"/>
  <c r="N60" i="11"/>
  <c r="AK60" i="11"/>
  <c r="R58" i="11"/>
  <c r="R59" i="11"/>
  <c r="AD59" i="11"/>
  <c r="AB59" i="11"/>
  <c r="L60" i="11"/>
  <c r="AN60" i="11"/>
  <c r="F61" i="11"/>
  <c r="C60" i="11"/>
  <c r="C59" i="11"/>
  <c r="AF59" i="11"/>
  <c r="W60" i="11"/>
  <c r="AA59" i="11"/>
  <c r="AI59" i="11"/>
  <c r="AH59" i="11"/>
  <c r="T61" i="11"/>
  <c r="W61" i="11"/>
  <c r="AB61" i="11"/>
  <c r="AG60" i="11"/>
  <c r="G60" i="11"/>
  <c r="M59" i="11"/>
  <c r="D60" i="11"/>
  <c r="I60" i="11"/>
  <c r="Y59" i="11"/>
  <c r="Q59" i="11"/>
  <c r="T60" i="11"/>
  <c r="E60" i="11"/>
  <c r="AM60" i="11"/>
  <c r="AF61" i="11"/>
  <c r="Z61" i="11"/>
  <c r="U61" i="11"/>
  <c r="U61" i="7" s="1"/>
  <c r="AK59" i="11"/>
  <c r="K60" i="11"/>
  <c r="F60" i="11"/>
  <c r="AJ60" i="11"/>
  <c r="J59" i="11"/>
  <c r="U60" i="11"/>
  <c r="U60" i="7" s="1"/>
  <c r="AA60" i="11"/>
  <c r="V59" i="11"/>
  <c r="AB60" i="11"/>
  <c r="E61" i="11"/>
  <c r="AH62" i="11"/>
  <c r="M61" i="11"/>
  <c r="R60" i="11"/>
  <c r="V62" i="11"/>
  <c r="AM61" i="11"/>
  <c r="P61" i="11"/>
  <c r="AI61" i="11"/>
  <c r="AK62" i="11"/>
  <c r="AN61" i="11"/>
  <c r="R61" i="11"/>
  <c r="AH61" i="11"/>
  <c r="G61" i="11"/>
  <c r="P60" i="11"/>
  <c r="L62" i="11"/>
  <c r="D61" i="11"/>
  <c r="Y60" i="11"/>
  <c r="O60" i="11"/>
  <c r="AD61" i="11"/>
  <c r="AF60" i="11"/>
  <c r="AJ62" i="11"/>
  <c r="N61" i="11"/>
  <c r="V61" i="11"/>
  <c r="E62" i="11"/>
  <c r="AH60" i="11"/>
  <c r="AE61" i="11"/>
  <c r="AE61" i="7" s="1"/>
  <c r="AI60" i="11"/>
  <c r="H61" i="11"/>
  <c r="L61" i="11"/>
  <c r="Y61" i="11"/>
  <c r="AC61" i="11"/>
  <c r="AG61" i="11"/>
  <c r="AE60" i="11"/>
  <c r="AE60" i="7" s="1"/>
  <c r="AN62" i="11"/>
  <c r="U63" i="11"/>
  <c r="U63" i="7" s="1"/>
  <c r="AL63" i="11"/>
  <c r="I61" i="11"/>
  <c r="Q61" i="11"/>
  <c r="S60" i="11"/>
  <c r="AA61" i="11"/>
  <c r="AL62" i="11"/>
  <c r="O63" i="11"/>
  <c r="AB62" i="11"/>
  <c r="H62" i="11"/>
  <c r="G62" i="11"/>
  <c r="AF62" i="11"/>
  <c r="Y62" i="11"/>
  <c r="AI62" i="11"/>
  <c r="H60" i="11"/>
  <c r="AA62" i="11"/>
  <c r="O61" i="11"/>
  <c r="AL60" i="11"/>
  <c r="AK61" i="11"/>
  <c r="S61" i="11"/>
  <c r="J60" i="11"/>
  <c r="D62" i="11"/>
  <c r="K62" i="11"/>
  <c r="AM62" i="11"/>
  <c r="N62" i="11"/>
  <c r="J62" i="11"/>
  <c r="R62" i="11"/>
  <c r="F62" i="11"/>
  <c r="Q62" i="11"/>
  <c r="N63" i="11"/>
  <c r="AD63" i="11"/>
  <c r="J61" i="11"/>
  <c r="Q60" i="11"/>
  <c r="V60" i="11"/>
  <c r="AJ61" i="11"/>
  <c r="AC62" i="11"/>
  <c r="K61" i="11"/>
  <c r="C61" i="11"/>
  <c r="W63" i="11"/>
  <c r="P63" i="11"/>
  <c r="I63" i="11"/>
  <c r="L63" i="11"/>
  <c r="H63" i="11"/>
  <c r="I62" i="11"/>
  <c r="AK63" i="11"/>
  <c r="C64" i="11"/>
  <c r="G64" i="11"/>
  <c r="O62" i="11"/>
  <c r="Z62" i="11"/>
  <c r="F63" i="11"/>
  <c r="Z63" i="11"/>
  <c r="D64" i="11"/>
  <c r="AB64" i="11"/>
  <c r="AG62" i="11"/>
  <c r="AE63" i="11"/>
  <c r="AE63" i="7" s="1"/>
  <c r="AJ64" i="11"/>
  <c r="AH64" i="11"/>
  <c r="T62" i="11"/>
  <c r="AF63" i="11"/>
  <c r="S63" i="11"/>
  <c r="AD64" i="11"/>
  <c r="G63" i="11"/>
  <c r="AN64" i="11"/>
  <c r="AG64" i="11"/>
  <c r="S62" i="11"/>
  <c r="AB63" i="11"/>
  <c r="U62" i="11"/>
  <c r="U62" i="7" s="1"/>
  <c r="P62" i="11"/>
  <c r="U64" i="11"/>
  <c r="U64" i="7" s="1"/>
  <c r="AN63" i="11"/>
  <c r="AH63" i="11"/>
  <c r="AC64" i="11"/>
  <c r="R64" i="11"/>
  <c r="D63" i="11"/>
  <c r="Y65" i="11"/>
  <c r="AM63" i="11"/>
  <c r="C62" i="11"/>
  <c r="AJ63" i="11"/>
  <c r="W62" i="11"/>
  <c r="I64" i="11"/>
  <c r="AF64" i="11"/>
  <c r="M64" i="11"/>
  <c r="AM65" i="11"/>
  <c r="AI63" i="11"/>
  <c r="M63" i="11"/>
  <c r="M62" i="11"/>
  <c r="AE62" i="11"/>
  <c r="AE62" i="7" s="1"/>
  <c r="Q63" i="11"/>
  <c r="H64" i="11"/>
  <c r="AA63" i="11"/>
  <c r="AD62" i="11"/>
  <c r="P64" i="11"/>
  <c r="AA64" i="11"/>
  <c r="O64" i="11"/>
  <c r="F64" i="11"/>
  <c r="W64" i="11"/>
  <c r="N64" i="11"/>
  <c r="W65" i="11"/>
  <c r="AF65" i="11"/>
  <c r="V64" i="11"/>
  <c r="AL65" i="11"/>
  <c r="V63" i="11"/>
  <c r="AE64" i="11"/>
  <c r="AE64" i="7" s="1"/>
  <c r="J64" i="11"/>
  <c r="E63" i="11"/>
  <c r="T63" i="11"/>
  <c r="AC63" i="11"/>
  <c r="AE65" i="11"/>
  <c r="AE65" i="7" s="1"/>
  <c r="L65" i="11"/>
  <c r="P65" i="11"/>
  <c r="AK64" i="11"/>
  <c r="AG66" i="11"/>
  <c r="AK65" i="11"/>
  <c r="C63" i="11"/>
  <c r="K63" i="11"/>
  <c r="AJ65" i="11"/>
  <c r="E64" i="11"/>
  <c r="S66" i="11"/>
  <c r="AL66" i="11"/>
  <c r="Q64" i="11"/>
  <c r="AH66" i="11"/>
  <c r="R65" i="11"/>
  <c r="H65" i="11"/>
  <c r="N65" i="11"/>
  <c r="G65" i="11"/>
  <c r="AM64" i="11"/>
  <c r="AH65" i="11"/>
  <c r="AF66" i="11"/>
  <c r="Y66" i="11"/>
  <c r="T64" i="11"/>
  <c r="Y64" i="11"/>
  <c r="F66" i="11"/>
  <c r="AB66" i="11"/>
  <c r="D65" i="11"/>
  <c r="AB65" i="11"/>
  <c r="H66" i="11"/>
  <c r="G66" i="11"/>
  <c r="M66" i="11"/>
  <c r="AG63" i="11"/>
  <c r="AN66" i="11"/>
  <c r="Y63" i="11"/>
  <c r="R66" i="11"/>
  <c r="S65" i="11"/>
  <c r="Z65" i="11"/>
  <c r="AI64" i="11"/>
  <c r="T66" i="11"/>
  <c r="Z64" i="11"/>
  <c r="V65" i="11"/>
  <c r="F65" i="11"/>
  <c r="AG65" i="11"/>
  <c r="C66" i="11"/>
  <c r="M65" i="11"/>
  <c r="K65" i="11"/>
  <c r="AD65" i="11"/>
  <c r="O65" i="11"/>
  <c r="K64" i="11"/>
  <c r="O66" i="11"/>
  <c r="AL64" i="11"/>
  <c r="T65" i="11"/>
  <c r="N66" i="11"/>
  <c r="AC65" i="11"/>
  <c r="I65" i="11"/>
  <c r="J63" i="11"/>
  <c r="U66" i="11"/>
  <c r="U66" i="7" s="1"/>
  <c r="L64" i="11"/>
  <c r="S64" i="11"/>
  <c r="R63" i="11"/>
  <c r="J68" i="11"/>
  <c r="AK66" i="11"/>
  <c r="E66" i="11"/>
  <c r="J66" i="11"/>
  <c r="AN65" i="11"/>
  <c r="I66" i="11"/>
  <c r="D66" i="11"/>
  <c r="Q66" i="11"/>
  <c r="U67" i="11"/>
  <c r="U67" i="7" s="1"/>
  <c r="AJ66" i="11"/>
  <c r="Q67" i="11"/>
  <c r="U65" i="11"/>
  <c r="U65" i="7" s="1"/>
  <c r="Q65" i="11"/>
  <c r="J65" i="11"/>
  <c r="AA65" i="11"/>
  <c r="W67" i="11"/>
  <c r="AF67" i="11"/>
  <c r="V67" i="11"/>
  <c r="AK67" i="11"/>
  <c r="L66" i="11"/>
  <c r="L67" i="11"/>
  <c r="AI65" i="11"/>
  <c r="E67" i="11"/>
  <c r="P66" i="11"/>
  <c r="AB67" i="11"/>
  <c r="AE67" i="11"/>
  <c r="AE67" i="7" s="1"/>
  <c r="AE66" i="11"/>
  <c r="AE66" i="7" s="1"/>
  <c r="AI66" i="11"/>
  <c r="N67" i="11"/>
  <c r="C65" i="11"/>
  <c r="AG67" i="11"/>
  <c r="AM66" i="11"/>
  <c r="G67" i="11"/>
  <c r="AC66" i="11"/>
  <c r="AN67" i="11"/>
  <c r="AM67" i="11"/>
  <c r="O67" i="11"/>
  <c r="K66" i="11"/>
  <c r="E65" i="11"/>
  <c r="AD66" i="11"/>
  <c r="F67" i="11"/>
  <c r="AD67" i="11"/>
  <c r="Z66" i="11"/>
  <c r="AL67" i="11"/>
  <c r="V66" i="11"/>
  <c r="W66" i="11"/>
  <c r="Y67" i="11"/>
  <c r="K67" i="11"/>
  <c r="H68" i="11"/>
  <c r="AH67" i="11"/>
  <c r="I67" i="11"/>
  <c r="K68" i="11"/>
  <c r="R68" i="11"/>
  <c r="AF68" i="11"/>
  <c r="P68" i="11"/>
  <c r="AK68" i="11"/>
  <c r="W68" i="11"/>
  <c r="AC68" i="11"/>
  <c r="AC67" i="11"/>
  <c r="AA66" i="11"/>
  <c r="L68" i="11"/>
  <c r="E68" i="11"/>
  <c r="P67" i="11"/>
  <c r="H67" i="11"/>
  <c r="AL68" i="11"/>
  <c r="N68" i="11"/>
  <c r="AI67" i="11"/>
  <c r="D68" i="11"/>
  <c r="AD68" i="11"/>
  <c r="U68" i="11"/>
  <c r="U68" i="7" s="1"/>
  <c r="I68" i="11"/>
  <c r="M67" i="11"/>
  <c r="AM68" i="11"/>
  <c r="V68" i="11"/>
  <c r="D67" i="11"/>
  <c r="AA67" i="11"/>
  <c r="Z68" i="11"/>
  <c r="AE68" i="11"/>
  <c r="AE68" i="7" s="1"/>
  <c r="AG68" i="11"/>
  <c r="AH68" i="11"/>
  <c r="T67" i="11"/>
  <c r="Q68" i="11"/>
  <c r="AB68" i="11"/>
  <c r="C68" i="11"/>
  <c r="AI69" i="11"/>
  <c r="D69" i="11"/>
  <c r="M68" i="11"/>
  <c r="U69" i="11"/>
  <c r="U69" i="7" s="1"/>
  <c r="F68" i="11"/>
  <c r="Z67" i="11"/>
  <c r="Y68" i="11"/>
  <c r="N69" i="11"/>
  <c r="I69" i="11"/>
  <c r="H69" i="11"/>
  <c r="T69" i="11"/>
  <c r="C69" i="11"/>
  <c r="AN68" i="11"/>
  <c r="C67" i="11"/>
  <c r="R67" i="11"/>
  <c r="S68" i="11"/>
  <c r="AA68" i="11"/>
  <c r="AI68" i="11"/>
  <c r="AJ67" i="11"/>
  <c r="G68" i="11"/>
  <c r="T68" i="11"/>
  <c r="S67" i="11"/>
  <c r="O68" i="11"/>
  <c r="AJ68" i="11"/>
  <c r="AL70" i="11"/>
  <c r="Q69" i="11"/>
  <c r="L69" i="11"/>
  <c r="Y70" i="11"/>
  <c r="W69" i="11"/>
  <c r="AD69" i="11"/>
  <c r="AG69" i="11"/>
  <c r="AE69" i="11"/>
  <c r="AE69" i="7" s="1"/>
  <c r="O69" i="11"/>
  <c r="T70" i="11"/>
  <c r="J69" i="11"/>
  <c r="J67" i="11"/>
  <c r="AB69" i="11"/>
  <c r="AN69" i="11"/>
  <c r="Y69" i="11"/>
  <c r="AD70" i="11"/>
  <c r="G69" i="11"/>
  <c r="U70" i="11"/>
  <c r="U70" i="7" s="1"/>
  <c r="N70" i="11"/>
  <c r="P69" i="11"/>
  <c r="AJ69" i="11"/>
  <c r="V69" i="11"/>
  <c r="AN70" i="11"/>
  <c r="J72" i="11"/>
  <c r="G71" i="11"/>
  <c r="V70" i="11"/>
  <c r="AI70" i="11"/>
  <c r="E69" i="11"/>
  <c r="Q70" i="11"/>
  <c r="AJ70" i="11"/>
  <c r="C70" i="11"/>
  <c r="AA69" i="11"/>
  <c r="AL69" i="11"/>
  <c r="W71" i="11"/>
  <c r="AM70" i="11"/>
  <c r="W70" i="11"/>
  <c r="H70" i="11"/>
  <c r="P70" i="11"/>
  <c r="R70" i="11"/>
  <c r="U71" i="11"/>
  <c r="U71" i="7" s="1"/>
  <c r="M70" i="11"/>
  <c r="AA71" i="11"/>
  <c r="S69" i="11"/>
  <c r="M69" i="11"/>
  <c r="R69" i="11"/>
  <c r="G70" i="11"/>
  <c r="AF70" i="11"/>
  <c r="L70" i="11"/>
  <c r="AB70" i="11"/>
  <c r="E70" i="11"/>
  <c r="O70" i="11"/>
  <c r="AM69" i="11"/>
  <c r="AH69" i="11"/>
  <c r="AK69" i="11"/>
  <c r="K69" i="11"/>
  <c r="Z70" i="11"/>
  <c r="N72" i="11"/>
  <c r="AF71" i="11"/>
  <c r="AC70" i="11"/>
  <c r="AC69" i="11"/>
  <c r="AH70" i="11"/>
  <c r="F69" i="11"/>
  <c r="AF69" i="11"/>
  <c r="Z69" i="11"/>
  <c r="F70" i="11"/>
  <c r="V72" i="11"/>
  <c r="AK71" i="11"/>
  <c r="AE70" i="11"/>
  <c r="AE70" i="7" s="1"/>
  <c r="AM71" i="11"/>
  <c r="AC71" i="11"/>
  <c r="D71" i="11"/>
  <c r="O71" i="11"/>
  <c r="S72" i="11"/>
  <c r="AB72" i="11"/>
  <c r="P71" i="11"/>
  <c r="Z71" i="11"/>
  <c r="AE71" i="11"/>
  <c r="AE71" i="7" s="1"/>
  <c r="AJ71" i="11"/>
  <c r="Y72" i="11"/>
  <c r="S70" i="11"/>
  <c r="AG70" i="11"/>
  <c r="V71" i="11"/>
  <c r="AK70" i="11"/>
  <c r="AL71" i="11"/>
  <c r="E71" i="11"/>
  <c r="J71" i="11"/>
  <c r="Z72" i="11"/>
  <c r="I70" i="11"/>
  <c r="L71" i="11"/>
  <c r="M71" i="11"/>
  <c r="I71" i="11"/>
  <c r="K70" i="11"/>
  <c r="K72" i="11"/>
  <c r="AH71" i="11"/>
  <c r="J70" i="11"/>
  <c r="AN71" i="11"/>
  <c r="D70" i="11"/>
  <c r="AG71" i="11"/>
  <c r="H71" i="11"/>
  <c r="N71" i="11"/>
  <c r="AA70" i="11"/>
  <c r="K71" i="11"/>
  <c r="D72" i="11"/>
  <c r="U72" i="11"/>
  <c r="U72" i="7" s="1"/>
  <c r="P73" i="11"/>
  <c r="AC72" i="11"/>
  <c r="AI71" i="11"/>
  <c r="AJ72" i="11"/>
  <c r="G72" i="11"/>
  <c r="K73" i="11"/>
  <c r="C72" i="11"/>
  <c r="I72" i="11"/>
  <c r="AL72" i="11"/>
  <c r="O72" i="11"/>
  <c r="AN72" i="11"/>
  <c r="R72" i="11"/>
  <c r="P72" i="11"/>
  <c r="R71" i="11"/>
  <c r="F73" i="11"/>
  <c r="AF73" i="11"/>
  <c r="AD71" i="11"/>
  <c r="M72" i="11"/>
  <c r="E72" i="11"/>
  <c r="AM72" i="11"/>
  <c r="N73" i="11"/>
  <c r="Q72" i="11"/>
  <c r="G73" i="11"/>
  <c r="AK72" i="11"/>
  <c r="AM73" i="11"/>
  <c r="R73" i="11"/>
  <c r="AI72" i="11"/>
  <c r="T71" i="11"/>
  <c r="S71" i="11"/>
  <c r="F71" i="11"/>
  <c r="AA72" i="11"/>
  <c r="F72" i="11"/>
  <c r="Q71" i="11"/>
  <c r="C71" i="11"/>
  <c r="W73" i="11"/>
  <c r="H72" i="11"/>
  <c r="Y73" i="11"/>
  <c r="AD72" i="11"/>
  <c r="T73" i="11"/>
  <c r="Q73" i="11"/>
  <c r="W72" i="11"/>
  <c r="E73" i="11"/>
  <c r="AE74" i="11"/>
  <c r="AE74" i="7" s="1"/>
  <c r="D74" i="11"/>
  <c r="M73" i="11"/>
  <c r="L72" i="11"/>
  <c r="J74" i="11"/>
  <c r="Y71" i="11"/>
  <c r="AB71" i="11"/>
  <c r="H73" i="11"/>
  <c r="T72" i="11"/>
  <c r="U74" i="11"/>
  <c r="U74" i="7" s="1"/>
  <c r="AJ74" i="11"/>
  <c r="Z73" i="11"/>
  <c r="AK74" i="11"/>
  <c r="O73" i="11"/>
  <c r="AB73" i="11"/>
  <c r="AB74" i="11"/>
  <c r="AF74" i="11"/>
  <c r="I73" i="11"/>
  <c r="AG72" i="11"/>
  <c r="U73" i="11"/>
  <c r="U73" i="7" s="1"/>
  <c r="AL74" i="11"/>
  <c r="G74" i="11"/>
  <c r="H74" i="11"/>
  <c r="AE72" i="11"/>
  <c r="AE72" i="7" s="1"/>
  <c r="AI73" i="11"/>
  <c r="V73" i="11"/>
  <c r="S73" i="11"/>
  <c r="AF72" i="11"/>
  <c r="AG73" i="11"/>
  <c r="M74" i="11"/>
  <c r="N74" i="11"/>
  <c r="AG74" i="11"/>
  <c r="L74" i="11"/>
  <c r="AL73" i="11"/>
  <c r="Y74" i="11"/>
  <c r="AN73" i="11"/>
  <c r="AH72" i="11"/>
  <c r="T74" i="11"/>
  <c r="AA73" i="11"/>
  <c r="AJ73" i="11"/>
  <c r="P74" i="11"/>
  <c r="S75" i="11"/>
  <c r="AH74" i="11"/>
  <c r="AN74" i="11"/>
  <c r="M75" i="11"/>
  <c r="AA74" i="11"/>
  <c r="AI75" i="11"/>
  <c r="AC73" i="11"/>
  <c r="Q74" i="11"/>
  <c r="AF75" i="11"/>
  <c r="T75" i="11"/>
  <c r="O74" i="11"/>
  <c r="R74" i="11"/>
  <c r="S74" i="11"/>
  <c r="AH75" i="11"/>
  <c r="AH73" i="11"/>
  <c r="V74" i="11"/>
  <c r="Z75" i="11"/>
  <c r="K74" i="11"/>
  <c r="AK73" i="11"/>
  <c r="C74" i="11"/>
  <c r="W75" i="11"/>
  <c r="E75" i="11"/>
  <c r="L73" i="11"/>
  <c r="R75" i="11"/>
  <c r="AD74" i="11"/>
  <c r="C73" i="11"/>
  <c r="AM74" i="11"/>
  <c r="E74" i="11"/>
  <c r="I74" i="11"/>
  <c r="F74" i="11"/>
  <c r="Y75" i="11"/>
  <c r="AE75" i="11"/>
  <c r="AE75" i="7" s="1"/>
  <c r="J75" i="11"/>
  <c r="AD73" i="11"/>
  <c r="J73" i="11"/>
  <c r="G75" i="11"/>
  <c r="D75" i="11"/>
  <c r="I75" i="11"/>
  <c r="AE73" i="11"/>
  <c r="AE73" i="7" s="1"/>
  <c r="Z74" i="11"/>
  <c r="D73" i="11"/>
  <c r="K75" i="11"/>
  <c r="V75" i="11"/>
  <c r="F76" i="11"/>
  <c r="AI74" i="11"/>
  <c r="AK75" i="11"/>
  <c r="N75" i="11"/>
  <c r="AL76" i="11"/>
  <c r="AC75" i="11"/>
  <c r="L75" i="11"/>
  <c r="AA75" i="11"/>
  <c r="O75" i="11"/>
  <c r="Z76" i="11"/>
  <c r="AC74" i="11"/>
  <c r="W74" i="11"/>
  <c r="S76" i="11"/>
  <c r="I76" i="11"/>
  <c r="P75" i="11"/>
  <c r="AL75" i="11"/>
  <c r="H75" i="11"/>
  <c r="U76" i="11"/>
  <c r="U76" i="7" s="1"/>
  <c r="U75" i="11"/>
  <c r="U75" i="7" s="1"/>
  <c r="AN75" i="11"/>
  <c r="Q75" i="11"/>
  <c r="V76" i="11"/>
  <c r="Q76" i="11"/>
  <c r="AJ75" i="11"/>
  <c r="W77" i="11"/>
  <c r="L76" i="11"/>
  <c r="T76" i="11"/>
  <c r="H76" i="11"/>
  <c r="AM75" i="11"/>
  <c r="K77" i="11"/>
  <c r="AE76" i="11"/>
  <c r="AE76" i="7" s="1"/>
  <c r="AA76" i="11"/>
  <c r="Q77" i="11"/>
  <c r="E76" i="11"/>
  <c r="AA77" i="11"/>
  <c r="C75" i="11"/>
  <c r="R77" i="11"/>
  <c r="M77" i="11"/>
  <c r="AK76" i="11"/>
  <c r="AB76" i="11"/>
  <c r="N77" i="11"/>
  <c r="N76" i="11"/>
  <c r="U77" i="11"/>
  <c r="U77" i="7" s="1"/>
  <c r="AL77" i="11"/>
  <c r="F75" i="11"/>
  <c r="C76" i="11"/>
  <c r="AG75" i="11"/>
  <c r="M76" i="11"/>
  <c r="AH76" i="11"/>
  <c r="AJ76" i="11"/>
  <c r="J77" i="11"/>
  <c r="P76" i="11"/>
  <c r="J76" i="11"/>
  <c r="O76" i="11"/>
  <c r="AI76" i="11"/>
  <c r="H77" i="11"/>
  <c r="AB75" i="11"/>
  <c r="AN76" i="11"/>
  <c r="AD75" i="11"/>
  <c r="AH77" i="11"/>
  <c r="AF76" i="11"/>
  <c r="AG77" i="11"/>
  <c r="D76" i="11"/>
  <c r="AD76" i="11"/>
  <c r="AC76" i="11"/>
  <c r="E77" i="11"/>
  <c r="H79" i="11"/>
  <c r="T77" i="11"/>
  <c r="AE77" i="11"/>
  <c r="AE77" i="7" s="1"/>
  <c r="AJ77" i="11"/>
  <c r="AG76" i="11"/>
  <c r="G76" i="11"/>
  <c r="Y76" i="11"/>
  <c r="Y77" i="11"/>
  <c r="Y78" i="11"/>
  <c r="S78" i="11"/>
  <c r="G78" i="11"/>
  <c r="W76" i="11"/>
  <c r="AN78" i="11"/>
  <c r="K76" i="11"/>
  <c r="D77" i="11"/>
  <c r="R76" i="11"/>
  <c r="AB77" i="11"/>
  <c r="AM76" i="11"/>
  <c r="AM78" i="11"/>
  <c r="C77" i="11"/>
  <c r="AE79" i="11"/>
  <c r="AE79" i="7" s="1"/>
  <c r="T78" i="11"/>
  <c r="AM77" i="11"/>
  <c r="AF78" i="11"/>
  <c r="P78" i="11"/>
  <c r="G77" i="11"/>
  <c r="AL78" i="11"/>
  <c r="L77" i="11"/>
  <c r="Z77" i="11"/>
  <c r="AN79" i="11"/>
  <c r="AD77" i="11"/>
  <c r="Z79" i="11"/>
  <c r="AC79" i="11"/>
  <c r="AA78" i="11"/>
  <c r="Z78" i="11"/>
  <c r="V77" i="11"/>
  <c r="AI78" i="11"/>
  <c r="O77" i="11"/>
  <c r="N78" i="11"/>
  <c r="AD79" i="11"/>
  <c r="AH79" i="11"/>
  <c r="AG79" i="11"/>
  <c r="Q79" i="11"/>
  <c r="AH78" i="11"/>
  <c r="AG78" i="11"/>
  <c r="F77" i="11"/>
  <c r="O78" i="11"/>
  <c r="AK78" i="11"/>
  <c r="AN77" i="11"/>
  <c r="J78" i="11"/>
  <c r="AI77" i="11"/>
  <c r="AB79" i="11"/>
  <c r="N79" i="11"/>
  <c r="AD78" i="11"/>
  <c r="H78" i="11"/>
  <c r="Q78" i="11"/>
  <c r="P77" i="11"/>
  <c r="C78" i="11"/>
  <c r="AF77" i="11"/>
  <c r="I77" i="11"/>
  <c r="S77" i="11"/>
  <c r="AC77" i="11"/>
  <c r="D78" i="11"/>
  <c r="U78" i="11"/>
  <c r="U78" i="7" s="1"/>
  <c r="AK77" i="11"/>
  <c r="R79" i="11"/>
  <c r="T80" i="11"/>
  <c r="C79" i="11"/>
  <c r="AA79" i="11"/>
  <c r="F78" i="11"/>
  <c r="L80" i="11"/>
  <c r="AA80" i="11"/>
  <c r="AG80" i="11"/>
  <c r="L78" i="11"/>
  <c r="AF79" i="11"/>
  <c r="W79" i="11"/>
  <c r="I79" i="11"/>
  <c r="R78" i="11"/>
  <c r="AK79" i="11"/>
  <c r="C80" i="11"/>
  <c r="Q80" i="11"/>
  <c r="AM79" i="11"/>
  <c r="AJ78" i="11"/>
  <c r="I78" i="11"/>
  <c r="K81" i="11"/>
  <c r="D79" i="11"/>
  <c r="V78" i="11"/>
  <c r="S79" i="11"/>
  <c r="Y79" i="11"/>
  <c r="R80" i="11"/>
  <c r="AB80" i="11"/>
  <c r="M79" i="11"/>
  <c r="K79" i="11"/>
  <c r="T79" i="11"/>
  <c r="O79" i="11"/>
  <c r="N80" i="11"/>
  <c r="P80" i="11"/>
  <c r="AI80" i="11"/>
  <c r="M78" i="11"/>
  <c r="U79" i="11"/>
  <c r="U79" i="7" s="1"/>
  <c r="AH80" i="11"/>
  <c r="AE78" i="11"/>
  <c r="AE78" i="7" s="1"/>
  <c r="W78" i="11"/>
  <c r="E79" i="11"/>
  <c r="E80" i="11"/>
  <c r="D81" i="11"/>
  <c r="R81" i="11"/>
  <c r="Q81" i="11"/>
  <c r="AI79" i="11"/>
  <c r="AA81" i="11"/>
  <c r="G80" i="11"/>
  <c r="E78" i="11"/>
  <c r="W81" i="11"/>
  <c r="AJ79" i="11"/>
  <c r="AC78" i="11"/>
  <c r="F79" i="11"/>
  <c r="J80" i="11"/>
  <c r="P79" i="11"/>
  <c r="G79" i="11"/>
  <c r="V79" i="11"/>
  <c r="AM80" i="11"/>
  <c r="G81" i="11"/>
  <c r="T81" i="11"/>
  <c r="AN81" i="11"/>
  <c r="S80" i="11"/>
  <c r="I81" i="11"/>
  <c r="AC81" i="11"/>
  <c r="K80" i="11"/>
  <c r="AE80" i="11"/>
  <c r="AE80" i="7" s="1"/>
  <c r="J79" i="11"/>
  <c r="V80" i="11"/>
  <c r="L79" i="11"/>
  <c r="M80" i="11"/>
  <c r="H80" i="11"/>
  <c r="AL81" i="11"/>
  <c r="AK80" i="11"/>
  <c r="AB78" i="11"/>
  <c r="U80" i="11"/>
  <c r="U80" i="7" s="1"/>
  <c r="AL79" i="11"/>
  <c r="K78" i="11"/>
  <c r="I80" i="11"/>
  <c r="W80" i="11"/>
  <c r="AJ81" i="11"/>
  <c r="H81" i="11"/>
  <c r="Y80" i="11"/>
  <c r="F80" i="11"/>
  <c r="AN80" i="11"/>
  <c r="AG82" i="11"/>
  <c r="M81" i="11"/>
  <c r="Y81" i="11"/>
  <c r="AC80" i="11"/>
  <c r="AM81" i="11"/>
  <c r="S82" i="11"/>
  <c r="Z82" i="11"/>
  <c r="L82" i="11"/>
  <c r="J82" i="11"/>
  <c r="AD80" i="11"/>
  <c r="V82" i="11"/>
  <c r="K82" i="11"/>
  <c r="Q82" i="11"/>
  <c r="J81" i="11"/>
  <c r="P82" i="11"/>
  <c r="O82" i="11"/>
  <c r="AF81" i="11"/>
  <c r="AH81" i="11"/>
  <c r="P81" i="11"/>
  <c r="AL80" i="11"/>
  <c r="S81" i="11"/>
  <c r="C81" i="11"/>
  <c r="AJ80" i="11"/>
  <c r="AI82" i="11"/>
  <c r="N81" i="11"/>
  <c r="AG81" i="11"/>
  <c r="M82" i="11"/>
  <c r="Y82" i="11"/>
  <c r="O80" i="11"/>
  <c r="AD81" i="11"/>
  <c r="AL82" i="11"/>
  <c r="Z81" i="11"/>
  <c r="V81" i="11"/>
  <c r="Z80" i="11"/>
  <c r="AB83" i="11"/>
  <c r="L81" i="11"/>
  <c r="J83" i="11"/>
  <c r="AF80" i="11"/>
  <c r="AC82" i="11"/>
  <c r="AD82" i="11"/>
  <c r="AD83" i="11"/>
  <c r="AK83" i="11"/>
  <c r="F82" i="11"/>
  <c r="T82" i="11"/>
  <c r="AK81" i="11"/>
  <c r="U83" i="11"/>
  <c r="U83" i="7" s="1"/>
  <c r="AF82" i="11"/>
  <c r="AM82" i="11"/>
  <c r="F81" i="11"/>
  <c r="AF83" i="11"/>
  <c r="AM83" i="11"/>
  <c r="L83" i="11"/>
  <c r="D82" i="11"/>
  <c r="H82" i="11"/>
  <c r="AG83" i="11"/>
  <c r="AA83" i="11"/>
  <c r="AI83" i="11"/>
  <c r="W82" i="11"/>
  <c r="O81" i="11"/>
  <c r="E81" i="11"/>
  <c r="AJ82" i="11"/>
  <c r="AK82" i="11"/>
  <c r="AB81" i="11"/>
  <c r="U81" i="11"/>
  <c r="U81" i="7" s="1"/>
  <c r="U82" i="11"/>
  <c r="U82" i="7" s="1"/>
  <c r="P83" i="11"/>
  <c r="H83" i="11"/>
  <c r="AE81" i="11"/>
  <c r="AE81" i="7" s="1"/>
  <c r="AA82" i="11"/>
  <c r="R82" i="11"/>
  <c r="AH82" i="11"/>
  <c r="D80" i="11"/>
  <c r="AI81" i="11"/>
  <c r="AE83" i="11"/>
  <c r="AE83" i="7" s="1"/>
  <c r="AE82" i="11"/>
  <c r="AE82" i="7" s="1"/>
  <c r="I83" i="11"/>
  <c r="V85" i="11"/>
  <c r="AN82" i="11"/>
  <c r="L84" i="11"/>
  <c r="Y83" i="11"/>
  <c r="N83" i="11"/>
  <c r="C83" i="11"/>
  <c r="AI84" i="11"/>
  <c r="M84" i="11"/>
  <c r="O84" i="11"/>
  <c r="I84" i="11"/>
  <c r="D84" i="11"/>
  <c r="V84" i="11"/>
  <c r="D83" i="11"/>
  <c r="R83" i="11"/>
  <c r="M83" i="11"/>
  <c r="I82" i="11"/>
  <c r="U84" i="11"/>
  <c r="U84" i="7" s="1"/>
  <c r="Y84" i="11"/>
  <c r="AH84" i="11"/>
  <c r="AJ83" i="11"/>
  <c r="S83" i="11"/>
  <c r="AF84" i="11"/>
  <c r="V83" i="11"/>
  <c r="AH83" i="11"/>
  <c r="G83" i="11"/>
  <c r="C82" i="11"/>
  <c r="AN83" i="11"/>
  <c r="N82" i="11"/>
  <c r="Q83" i="11"/>
  <c r="R84" i="11"/>
  <c r="C84" i="11"/>
  <c r="J84" i="11"/>
  <c r="W83" i="11"/>
  <c r="AA84" i="11"/>
  <c r="AL83" i="11"/>
  <c r="P84" i="11"/>
  <c r="AK84" i="11"/>
  <c r="E83" i="11"/>
  <c r="O83" i="11"/>
  <c r="AB82" i="11"/>
  <c r="Z83" i="11"/>
  <c r="AL84" i="11"/>
  <c r="E82" i="11"/>
  <c r="Z84" i="11"/>
  <c r="G82" i="11"/>
  <c r="AE84" i="11"/>
  <c r="AE84" i="7" s="1"/>
  <c r="N86" i="11"/>
  <c r="T84" i="11"/>
  <c r="H85" i="11"/>
  <c r="AK85" i="11"/>
  <c r="AC83" i="11"/>
  <c r="W84" i="11"/>
  <c r="AM84" i="11"/>
  <c r="AN84" i="11"/>
  <c r="S85" i="11"/>
  <c r="K84" i="11"/>
  <c r="F84" i="11"/>
  <c r="AH85" i="11"/>
  <c r="N84" i="11"/>
  <c r="D85" i="11"/>
  <c r="L85" i="11"/>
  <c r="N85" i="11"/>
  <c r="Q84" i="11"/>
  <c r="H84" i="11"/>
  <c r="AC85" i="11"/>
  <c r="G84" i="11"/>
  <c r="F83" i="11"/>
  <c r="AG85" i="11"/>
  <c r="T85" i="11"/>
  <c r="AA85" i="11"/>
  <c r="AC84" i="11"/>
  <c r="W85" i="11"/>
  <c r="AL85" i="11"/>
  <c r="AE85" i="11"/>
  <c r="AE85" i="7" s="1"/>
  <c r="AJ85" i="11"/>
  <c r="O85" i="11"/>
  <c r="AG84" i="11"/>
  <c r="AD85" i="11"/>
  <c r="E85" i="11"/>
  <c r="T83" i="11"/>
  <c r="AI85" i="11"/>
  <c r="AN85" i="11"/>
  <c r="E84" i="11"/>
  <c r="K83" i="11"/>
  <c r="C85" i="11"/>
  <c r="Z85" i="11"/>
  <c r="AJ84" i="11"/>
  <c r="S84" i="11"/>
  <c r="AB85" i="11"/>
  <c r="AD84" i="11"/>
  <c r="Z86" i="11"/>
  <c r="AF85" i="11"/>
  <c r="Q86" i="11"/>
  <c r="AN86" i="11"/>
  <c r="AM86" i="11"/>
  <c r="AL86" i="11"/>
  <c r="D86" i="11"/>
  <c r="Q85" i="11"/>
  <c r="AB86" i="11"/>
  <c r="E86" i="11"/>
  <c r="M85" i="11"/>
  <c r="AE86" i="11"/>
  <c r="AE86" i="7" s="1"/>
  <c r="H86" i="11"/>
  <c r="L86" i="11"/>
  <c r="J86" i="11"/>
  <c r="AM85" i="11"/>
  <c r="AA86" i="11"/>
  <c r="AB84" i="11"/>
  <c r="M86" i="11"/>
  <c r="G85" i="11"/>
  <c r="F88" i="11"/>
  <c r="V87" i="11"/>
  <c r="D87" i="11"/>
  <c r="H87" i="11"/>
  <c r="P85" i="11"/>
  <c r="V86" i="11"/>
  <c r="Y86" i="11"/>
  <c r="Y85" i="11"/>
  <c r="J85" i="11"/>
  <c r="Y87" i="11"/>
  <c r="AI86" i="11"/>
  <c r="AG86" i="11"/>
  <c r="C87" i="11"/>
  <c r="J87" i="11"/>
  <c r="AD86" i="11"/>
  <c r="AJ86" i="11"/>
  <c r="K86" i="11"/>
  <c r="S86" i="11"/>
  <c r="R86" i="11"/>
  <c r="C86" i="11"/>
  <c r="O86" i="11"/>
  <c r="AH86" i="11"/>
  <c r="U86" i="11"/>
  <c r="U86" i="7" s="1"/>
  <c r="AK86" i="11"/>
  <c r="F85" i="11"/>
  <c r="O87" i="11"/>
  <c r="I86" i="11"/>
  <c r="AF86" i="11"/>
  <c r="U85" i="11"/>
  <c r="U85" i="7" s="1"/>
  <c r="AH87" i="11"/>
  <c r="AA87" i="11"/>
  <c r="N87" i="11"/>
  <c r="R87" i="11"/>
  <c r="Z87" i="11"/>
  <c r="G86" i="11"/>
  <c r="K85" i="11"/>
  <c r="T87" i="11"/>
  <c r="G87" i="11"/>
  <c r="F86" i="11"/>
  <c r="P86" i="11"/>
  <c r="AN87" i="11"/>
  <c r="I85" i="11"/>
  <c r="T86" i="11"/>
  <c r="R85" i="11"/>
  <c r="W86" i="11"/>
  <c r="AC87" i="11"/>
  <c r="I87" i="11"/>
  <c r="AJ87" i="11"/>
  <c r="AA88" i="11"/>
  <c r="AE87" i="11"/>
  <c r="AE87" i="7" s="1"/>
  <c r="AG87" i="11"/>
  <c r="AD87" i="11"/>
  <c r="AD88" i="11"/>
  <c r="AK87" i="11"/>
  <c r="AC86" i="11"/>
  <c r="AF88" i="11"/>
  <c r="AI88" i="11"/>
  <c r="AE88" i="11"/>
  <c r="AE88" i="7" s="1"/>
  <c r="U87" i="11"/>
  <c r="U87" i="7" s="1"/>
  <c r="AL87" i="11"/>
  <c r="P87" i="11"/>
  <c r="Q88" i="11"/>
  <c r="R88" i="11"/>
  <c r="S87" i="11"/>
  <c r="AF87" i="11"/>
  <c r="K87" i="11"/>
  <c r="E87" i="11"/>
  <c r="W87" i="11"/>
  <c r="E88" i="11"/>
  <c r="AM87" i="11"/>
  <c r="AB87" i="11"/>
  <c r="AH88" i="11"/>
  <c r="P88" i="11"/>
  <c r="AI87" i="11"/>
  <c r="M87" i="11"/>
  <c r="F87" i="11"/>
  <c r="L87" i="11"/>
  <c r="H88" i="11"/>
  <c r="Q87" i="11"/>
  <c r="V88" i="11"/>
  <c r="W88" i="11"/>
  <c r="S88" i="11"/>
  <c r="O88" i="11"/>
  <c r="AM88" i="11"/>
  <c r="Y88" i="11"/>
  <c r="T88" i="11"/>
  <c r="D88" i="11"/>
  <c r="Z88" i="11"/>
  <c r="R89" i="11"/>
  <c r="L88" i="11"/>
  <c r="AN88" i="11"/>
  <c r="AG88" i="11"/>
  <c r="F89" i="11"/>
  <c r="AL88" i="11"/>
  <c r="U88" i="11"/>
  <c r="U88" i="7" s="1"/>
  <c r="I88" i="11"/>
  <c r="I89" i="11"/>
  <c r="N88" i="11"/>
  <c r="K88" i="11"/>
  <c r="AH89" i="11"/>
  <c r="AK88" i="11"/>
  <c r="J88" i="11"/>
  <c r="AJ88" i="11"/>
  <c r="L89" i="11"/>
  <c r="H89" i="11"/>
  <c r="W89" i="11"/>
  <c r="P90" i="11"/>
  <c r="AB90" i="11"/>
  <c r="G88" i="11"/>
  <c r="P89" i="11"/>
  <c r="AI90" i="11"/>
  <c r="AM89" i="11"/>
  <c r="AN90" i="11"/>
  <c r="AG90" i="11"/>
  <c r="M90" i="11"/>
  <c r="AC90" i="11"/>
  <c r="AE90" i="11"/>
  <c r="AE90" i="7" s="1"/>
  <c r="C90" i="11"/>
  <c r="M88" i="11"/>
  <c r="C88" i="11"/>
  <c r="AM90" i="11"/>
  <c r="D89" i="11"/>
  <c r="J90" i="11"/>
  <c r="L90" i="11"/>
  <c r="AL89" i="11"/>
  <c r="AG89" i="11"/>
  <c r="AC88" i="11"/>
  <c r="AH90" i="11"/>
  <c r="I90" i="11"/>
  <c r="G89" i="11"/>
  <c r="V90" i="11"/>
  <c r="S89" i="11"/>
  <c r="R90" i="11"/>
  <c r="AI89" i="11"/>
  <c r="Q89" i="11"/>
  <c r="S90" i="11"/>
  <c r="C89" i="11"/>
  <c r="AB89" i="11"/>
  <c r="AN89" i="11"/>
  <c r="AB88" i="11"/>
  <c r="J89" i="11"/>
  <c r="AE89" i="11"/>
  <c r="AE89" i="7" s="1"/>
  <c r="E91" i="11"/>
  <c r="N90" i="11"/>
  <c r="AD90" i="11"/>
  <c r="AE91" i="11"/>
  <c r="AE91" i="7" s="1"/>
  <c r="AJ90" i="11"/>
  <c r="AK90" i="11"/>
  <c r="AC89" i="11"/>
  <c r="U90" i="11"/>
  <c r="U90" i="7" s="1"/>
  <c r="AA90" i="11"/>
  <c r="Q90" i="11"/>
  <c r="O90" i="11"/>
  <c r="Z90" i="11"/>
  <c r="Y90" i="11"/>
  <c r="T91" i="11"/>
  <c r="E89" i="11"/>
  <c r="AJ89" i="11"/>
  <c r="H90" i="11"/>
  <c r="K89" i="11"/>
  <c r="K91" i="11"/>
  <c r="Y91" i="11"/>
  <c r="AF89" i="11"/>
  <c r="G90" i="11"/>
  <c r="AF90" i="11"/>
  <c r="AA89" i="11"/>
  <c r="AD89" i="11"/>
  <c r="V89" i="11"/>
  <c r="Z91" i="11"/>
  <c r="AB91" i="11"/>
  <c r="I91" i="11"/>
  <c r="AM91" i="11"/>
  <c r="AG91" i="11"/>
  <c r="AK89" i="11"/>
  <c r="R91" i="11"/>
  <c r="D91" i="11"/>
  <c r="C92" i="11"/>
  <c r="Q92" i="11"/>
  <c r="AA91" i="11"/>
  <c r="AL91" i="11"/>
  <c r="V92" i="11"/>
  <c r="AC92" i="11"/>
  <c r="N91" i="11"/>
  <c r="AH91" i="11"/>
  <c r="U89" i="11"/>
  <c r="U89" i="7" s="1"/>
  <c r="O91" i="11"/>
  <c r="AI91" i="11"/>
  <c r="V91" i="11"/>
  <c r="T90" i="11"/>
  <c r="K90" i="11"/>
  <c r="M91" i="11"/>
  <c r="AG92" i="11"/>
  <c r="I92" i="11"/>
  <c r="C91" i="11"/>
  <c r="AE92" i="11"/>
  <c r="AE92" i="7" s="1"/>
  <c r="U91" i="11"/>
  <c r="U91" i="7" s="1"/>
  <c r="E90" i="11"/>
  <c r="O89" i="11"/>
  <c r="F91" i="11"/>
  <c r="AC91" i="11"/>
  <c r="Y89" i="11"/>
  <c r="W90" i="11"/>
  <c r="R92" i="11"/>
  <c r="AF91" i="11"/>
  <c r="G91" i="11"/>
  <c r="L91" i="11"/>
  <c r="H91" i="11"/>
  <c r="Z89" i="11"/>
  <c r="M89" i="11"/>
  <c r="N89" i="11"/>
  <c r="J91" i="11"/>
  <c r="T89" i="11"/>
  <c r="AJ91" i="11"/>
  <c r="U92" i="11"/>
  <c r="U92" i="7" s="1"/>
  <c r="AN91" i="11"/>
  <c r="W92" i="11"/>
  <c r="N93" i="11"/>
  <c r="AK91" i="11"/>
  <c r="P92" i="11"/>
  <c r="AK93" i="11"/>
  <c r="AL92" i="11"/>
  <c r="P91" i="11"/>
  <c r="AH92" i="11"/>
  <c r="AM92" i="11"/>
  <c r="D90" i="11"/>
  <c r="AK92" i="11"/>
  <c r="O93" i="11"/>
  <c r="F93" i="11"/>
  <c r="AN92" i="11"/>
  <c r="O92" i="11"/>
  <c r="AJ92" i="11"/>
  <c r="S92" i="11"/>
  <c r="F90" i="11"/>
  <c r="L92" i="11"/>
  <c r="E92" i="11"/>
  <c r="S91" i="11"/>
  <c r="H92" i="11"/>
  <c r="W91" i="11"/>
  <c r="D93" i="11"/>
  <c r="Z92" i="11"/>
  <c r="M92" i="11"/>
  <c r="D92" i="11"/>
  <c r="I93" i="11"/>
  <c r="P94" i="11"/>
  <c r="AD91" i="11"/>
  <c r="Y92" i="11"/>
  <c r="U93" i="11"/>
  <c r="U93" i="7" s="1"/>
  <c r="AL90" i="11"/>
  <c r="F92" i="11"/>
  <c r="J92" i="11"/>
  <c r="G92" i="11"/>
  <c r="W93" i="11"/>
  <c r="AM94" i="11"/>
  <c r="AA94" i="11"/>
  <c r="AD93" i="11"/>
  <c r="AB94" i="11"/>
  <c r="AB92" i="11"/>
  <c r="Y94" i="11"/>
  <c r="V93" i="11"/>
  <c r="AI92" i="11"/>
  <c r="AG93" i="11"/>
  <c r="AF92" i="11"/>
  <c r="E93" i="11"/>
  <c r="AA93" i="11"/>
  <c r="AC93" i="11"/>
  <c r="G93" i="11"/>
  <c r="F94" i="11"/>
  <c r="AJ94" i="11"/>
  <c r="N92" i="11"/>
  <c r="AL94" i="11"/>
  <c r="M93" i="11"/>
  <c r="AH94" i="11"/>
  <c r="Q91" i="11"/>
  <c r="E94" i="11"/>
  <c r="AL93" i="11"/>
  <c r="D94" i="11"/>
  <c r="K93" i="11"/>
  <c r="AF93" i="11"/>
  <c r="Z94" i="11"/>
  <c r="L93" i="11"/>
  <c r="V94" i="11"/>
  <c r="T93" i="11"/>
  <c r="AH93" i="11"/>
  <c r="R94" i="11"/>
  <c r="U94" i="11"/>
  <c r="U94" i="7" s="1"/>
  <c r="Q93" i="11"/>
  <c r="J93" i="11"/>
  <c r="AA92" i="11"/>
  <c r="Z93" i="11"/>
  <c r="Y93" i="11"/>
  <c r="S94" i="11"/>
  <c r="C94" i="11"/>
  <c r="AN93" i="11"/>
  <c r="R93" i="11"/>
  <c r="T92" i="11"/>
  <c r="O94" i="11"/>
  <c r="AM93" i="11"/>
  <c r="N94" i="11"/>
  <c r="H95" i="11"/>
  <c r="K95" i="11"/>
  <c r="AN94" i="11"/>
  <c r="H94" i="11"/>
  <c r="AG95" i="11"/>
  <c r="Z95" i="11"/>
  <c r="J94" i="11"/>
  <c r="AJ93" i="11"/>
  <c r="AI93" i="11"/>
  <c r="S93" i="11"/>
  <c r="K92" i="11"/>
  <c r="AH95" i="11"/>
  <c r="AD94" i="11"/>
  <c r="D95" i="11"/>
  <c r="V95" i="11"/>
  <c r="AI95" i="11"/>
  <c r="AK95" i="11"/>
  <c r="AF95" i="11"/>
  <c r="S95" i="11"/>
  <c r="AI94" i="11"/>
  <c r="AN95" i="11"/>
  <c r="L94" i="11"/>
  <c r="F95" i="11"/>
  <c r="P93" i="11"/>
  <c r="W94" i="11"/>
  <c r="W95" i="11"/>
  <c r="P95" i="11"/>
  <c r="M94" i="11"/>
  <c r="T94" i="11"/>
  <c r="AD92" i="11"/>
  <c r="AG94" i="11"/>
  <c r="AE93" i="11"/>
  <c r="AE93" i="7" s="1"/>
  <c r="C93" i="11"/>
  <c r="E95" i="11"/>
  <c r="AM95" i="11"/>
  <c r="L95" i="11"/>
  <c r="AF94" i="11"/>
  <c r="AB93" i="11"/>
  <c r="H93" i="11"/>
  <c r="G94" i="11"/>
  <c r="Q94" i="11"/>
  <c r="I94" i="11"/>
  <c r="C95" i="11"/>
  <c r="AC95" i="11"/>
  <c r="U96" i="11"/>
  <c r="U96" i="7" s="1"/>
  <c r="K96" i="11"/>
  <c r="N95" i="11"/>
  <c r="AE94" i="11"/>
  <c r="AE94" i="7" s="1"/>
  <c r="Q96" i="11"/>
  <c r="H96" i="11"/>
  <c r="AC94" i="11"/>
  <c r="G95" i="11"/>
  <c r="AE95" i="11"/>
  <c r="AE95" i="7" s="1"/>
  <c r="AK94" i="11"/>
  <c r="F96" i="11"/>
  <c r="M95" i="11"/>
  <c r="AE96" i="11"/>
  <c r="AE96" i="7" s="1"/>
  <c r="Q95" i="11"/>
  <c r="AA95" i="11"/>
  <c r="Y96" i="11"/>
  <c r="AG96" i="11"/>
  <c r="O96" i="11"/>
  <c r="Y95" i="11"/>
  <c r="AA96" i="11"/>
  <c r="I95" i="11"/>
  <c r="AL95" i="11"/>
  <c r="J95" i="11"/>
  <c r="W96" i="11"/>
  <c r="R95" i="11"/>
  <c r="U95" i="11"/>
  <c r="U95" i="7" s="1"/>
  <c r="AB96" i="11"/>
  <c r="K94" i="11"/>
  <c r="L96" i="11"/>
  <c r="AJ95" i="11"/>
  <c r="AD95" i="11"/>
  <c r="O95" i="11"/>
  <c r="AD96" i="11"/>
  <c r="V96" i="11"/>
  <c r="AN96" i="11"/>
  <c r="T95" i="11"/>
  <c r="AB95" i="11"/>
  <c r="E96" i="11"/>
  <c r="E97" i="11"/>
  <c r="D97" i="11"/>
  <c r="I97" i="11"/>
  <c r="N96" i="11"/>
  <c r="AG97" i="11"/>
  <c r="Z97" i="11"/>
  <c r="C96" i="11"/>
  <c r="G96" i="11"/>
  <c r="AI96" i="11"/>
  <c r="Z96" i="11"/>
  <c r="AJ96" i="11"/>
  <c r="AE98" i="11"/>
  <c r="AE98" i="7" s="1"/>
  <c r="S97" i="11"/>
  <c r="W97" i="11"/>
  <c r="AF96" i="11"/>
  <c r="AK96" i="11"/>
  <c r="I96" i="11"/>
  <c r="N97" i="11"/>
  <c r="M96" i="11"/>
  <c r="D96" i="11"/>
  <c r="S96" i="11"/>
  <c r="AE97" i="11"/>
  <c r="AE97" i="7" s="1"/>
  <c r="AI97" i="11"/>
  <c r="L98" i="11"/>
  <c r="AH96" i="11"/>
  <c r="T97" i="11"/>
  <c r="AM96" i="11"/>
  <c r="Q97" i="11"/>
  <c r="U97" i="11"/>
  <c r="U97" i="7" s="1"/>
  <c r="P96" i="11"/>
  <c r="AH98" i="11"/>
  <c r="P98" i="11"/>
  <c r="L97" i="11"/>
  <c r="J96" i="11"/>
  <c r="AJ97" i="11"/>
  <c r="V97" i="11"/>
  <c r="AH97" i="11"/>
  <c r="AD98" i="11"/>
  <c r="N98" i="11"/>
  <c r="M98" i="11"/>
  <c r="W98" i="11"/>
  <c r="F97" i="11"/>
  <c r="AL98" i="11"/>
  <c r="AN97" i="11"/>
  <c r="AL97" i="11"/>
  <c r="C97" i="11"/>
  <c r="Y98" i="11"/>
  <c r="AD97" i="11"/>
  <c r="T96" i="11"/>
  <c r="AA97" i="11"/>
  <c r="AC96" i="11"/>
  <c r="M97" i="11"/>
  <c r="J97" i="11"/>
  <c r="Z98" i="11"/>
  <c r="G97" i="11"/>
  <c r="AB97" i="11"/>
  <c r="R96" i="11"/>
  <c r="G98" i="11"/>
  <c r="D98" i="11"/>
  <c r="Z99" i="11"/>
  <c r="AL96" i="11"/>
  <c r="AN98" i="11"/>
  <c r="AK99" i="11"/>
  <c r="N99" i="11"/>
  <c r="U98" i="11"/>
  <c r="U98" i="7" s="1"/>
  <c r="P97" i="11"/>
  <c r="V98" i="11"/>
  <c r="AJ98" i="11"/>
  <c r="AF97" i="11"/>
  <c r="AC98" i="11"/>
  <c r="J98" i="11"/>
  <c r="V99" i="11"/>
  <c r="AG98" i="11"/>
  <c r="AF98" i="11"/>
  <c r="S98" i="11"/>
  <c r="Y97" i="11"/>
  <c r="E99" i="11"/>
  <c r="R97" i="11"/>
  <c r="AK97" i="11"/>
  <c r="H97" i="11"/>
  <c r="AM97" i="11"/>
  <c r="T98" i="11"/>
  <c r="AD99" i="11"/>
  <c r="J99" i="11"/>
  <c r="AM98" i="11"/>
  <c r="AC97" i="11"/>
  <c r="N100" i="11"/>
  <c r="AH100" i="11"/>
  <c r="E100" i="11"/>
  <c r="Q99" i="11"/>
  <c r="C100" i="11"/>
  <c r="AK98" i="11"/>
  <c r="AG99" i="11"/>
  <c r="R98" i="11"/>
  <c r="O99" i="11"/>
  <c r="AF99" i="11"/>
  <c r="O98" i="11"/>
  <c r="R99" i="11"/>
  <c r="W99" i="11"/>
  <c r="AL99" i="11"/>
  <c r="H99" i="11"/>
  <c r="H98" i="11"/>
  <c r="AA98" i="11"/>
  <c r="K99" i="11"/>
  <c r="AB99" i="11"/>
  <c r="AE99" i="11"/>
  <c r="AE99" i="7" s="1"/>
  <c r="AH99" i="11"/>
  <c r="L99" i="11"/>
  <c r="AC100" i="11"/>
  <c r="F98" i="11"/>
  <c r="Y99" i="11"/>
  <c r="K97" i="11"/>
  <c r="F99" i="11"/>
  <c r="E98" i="11"/>
  <c r="V100" i="11"/>
  <c r="P100" i="11"/>
  <c r="J100" i="11"/>
  <c r="U99" i="11"/>
  <c r="U99" i="7" s="1"/>
  <c r="AM99" i="11"/>
  <c r="AI98" i="11"/>
  <c r="AN99" i="11"/>
  <c r="P99" i="11"/>
  <c r="C98" i="11"/>
  <c r="AB98" i="11"/>
  <c r="W100" i="11"/>
  <c r="U100" i="11"/>
  <c r="U100" i="7" s="1"/>
  <c r="O97" i="11"/>
  <c r="O100" i="11"/>
  <c r="AC99" i="11"/>
  <c r="I98" i="11"/>
  <c r="C99" i="11"/>
  <c r="I99" i="11"/>
  <c r="G101" i="11"/>
  <c r="AB100" i="11"/>
  <c r="K100" i="11"/>
  <c r="AK100" i="11"/>
  <c r="AA99" i="11"/>
  <c r="AN100" i="11"/>
  <c r="T99" i="11"/>
  <c r="S99" i="11"/>
  <c r="AI100" i="11"/>
  <c r="AA100" i="11"/>
  <c r="D100" i="11"/>
  <c r="AJ100" i="11"/>
  <c r="Y100" i="11"/>
  <c r="AE100" i="11"/>
  <c r="AE100" i="7" s="1"/>
  <c r="Z100" i="11"/>
  <c r="G100" i="11"/>
  <c r="H100" i="11"/>
  <c r="D99" i="11"/>
  <c r="M101" i="11"/>
  <c r="I100" i="11"/>
  <c r="Q98" i="11"/>
  <c r="AN101" i="11"/>
  <c r="F100" i="11"/>
  <c r="Z101" i="11"/>
  <c r="S100" i="11"/>
  <c r="AI99" i="11"/>
  <c r="AL100" i="11"/>
  <c r="AI101" i="11"/>
  <c r="S101" i="11"/>
  <c r="Y101" i="11"/>
  <c r="AM100" i="11"/>
  <c r="M100" i="11"/>
  <c r="L100" i="11"/>
  <c r="O101" i="11"/>
  <c r="AJ101" i="11"/>
  <c r="R100" i="11"/>
  <c r="T100" i="11"/>
  <c r="AJ99" i="11"/>
  <c r="K98" i="11"/>
  <c r="G99" i="11"/>
  <c r="F101" i="11"/>
  <c r="Q100" i="11"/>
  <c r="H101" i="11"/>
  <c r="AC101" i="11"/>
  <c r="Q102" i="11"/>
  <c r="U101" i="11"/>
  <c r="U101" i="7" s="1"/>
  <c r="AG100" i="11"/>
  <c r="AD101" i="11"/>
  <c r="AF101" i="11"/>
  <c r="L101" i="11"/>
  <c r="AM102" i="11"/>
  <c r="M99" i="11"/>
  <c r="AH101" i="11"/>
  <c r="R101" i="11"/>
  <c r="I102" i="11"/>
  <c r="K101" i="11"/>
  <c r="AA102" i="11"/>
  <c r="V102" i="11"/>
  <c r="G102" i="11"/>
  <c r="V101" i="11"/>
  <c r="AC102" i="11"/>
  <c r="AL102" i="11"/>
  <c r="AB101" i="11"/>
  <c r="T101" i="11"/>
  <c r="C101" i="11"/>
  <c r="AK102" i="11"/>
  <c r="AK101" i="11"/>
  <c r="AD102" i="11"/>
  <c r="AA101" i="11"/>
  <c r="I101" i="11"/>
  <c r="AD100" i="11"/>
  <c r="J101" i="11"/>
  <c r="R102" i="11"/>
  <c r="H102" i="11"/>
  <c r="U102" i="11"/>
  <c r="U102" i="7" s="1"/>
  <c r="F102" i="11"/>
  <c r="O102" i="11"/>
  <c r="AG101" i="11"/>
  <c r="N102" i="11"/>
  <c r="M102" i="11"/>
  <c r="AF100" i="11"/>
  <c r="D101" i="11"/>
  <c r="W101" i="11"/>
  <c r="P101" i="11"/>
  <c r="AB102" i="11"/>
  <c r="AL101" i="11"/>
  <c r="P102" i="11"/>
  <c r="W102" i="11"/>
  <c r="Q101" i="11"/>
  <c r="AH102" i="11"/>
  <c r="K102" i="11"/>
  <c r="E101" i="11"/>
  <c r="I103" i="11"/>
  <c r="AE101" i="11"/>
  <c r="AE101" i="7" s="1"/>
  <c r="L102" i="11"/>
  <c r="J102" i="11"/>
  <c r="R103" i="11"/>
  <c r="P103" i="11"/>
  <c r="S102" i="11"/>
  <c r="AE102" i="11"/>
  <c r="AE102" i="7" s="1"/>
  <c r="D102" i="11"/>
  <c r="Z102" i="11"/>
  <c r="T102" i="11"/>
  <c r="AG102" i="11"/>
  <c r="AE103" i="11"/>
  <c r="AE103" i="7" s="1"/>
  <c r="AF102" i="11"/>
  <c r="H103" i="11"/>
  <c r="O103" i="11"/>
  <c r="AH103" i="11"/>
  <c r="AL103" i="11"/>
  <c r="J104" i="11"/>
  <c r="AN102" i="11"/>
  <c r="Q103" i="11"/>
  <c r="N103" i="11"/>
  <c r="D103" i="11"/>
  <c r="AJ103" i="11"/>
  <c r="U104" i="11"/>
  <c r="U104" i="7" s="1"/>
  <c r="C103" i="11"/>
  <c r="E102" i="11"/>
  <c r="U103" i="11"/>
  <c r="U103" i="7" s="1"/>
  <c r="Y102" i="11"/>
  <c r="G103" i="11"/>
  <c r="AD103" i="11"/>
  <c r="G104" i="11"/>
  <c r="E104" i="11"/>
  <c r="T103" i="11"/>
  <c r="C102" i="11"/>
  <c r="AG103" i="11"/>
  <c r="T104" i="11"/>
  <c r="O104" i="11"/>
  <c r="V103" i="11"/>
  <c r="AM103" i="11"/>
  <c r="W103" i="11"/>
  <c r="AI103" i="11"/>
  <c r="E103" i="11"/>
  <c r="S103" i="11"/>
  <c r="N101" i="11"/>
  <c r="AI102" i="11"/>
  <c r="AM101" i="11"/>
  <c r="N104" i="11"/>
  <c r="AJ102" i="11"/>
  <c r="M103" i="11"/>
  <c r="AA103" i="11"/>
  <c r="W104" i="11"/>
  <c r="AN104" i="11"/>
  <c r="AN103" i="11"/>
  <c r="AF103" i="11"/>
  <c r="F103" i="11"/>
  <c r="AK103" i="11"/>
  <c r="D104" i="11"/>
  <c r="J103" i="11"/>
  <c r="AM104" i="11"/>
  <c r="AH104" i="11"/>
  <c r="C104" i="11"/>
  <c r="I104" i="11"/>
  <c r="AN106" i="11"/>
  <c r="R104" i="11"/>
  <c r="Z104" i="11"/>
  <c r="O105" i="11"/>
  <c r="K105" i="11"/>
  <c r="AG104" i="11"/>
  <c r="I105" i="11"/>
  <c r="P104" i="11"/>
  <c r="AJ104" i="11"/>
  <c r="Q104" i="11"/>
  <c r="AE105" i="11"/>
  <c r="AE105" i="7" s="1"/>
  <c r="AL104" i="11"/>
  <c r="AC104" i="11"/>
  <c r="S104" i="11"/>
  <c r="AB103" i="11"/>
  <c r="C105" i="11"/>
  <c r="AK104" i="11"/>
  <c r="AC103" i="11"/>
  <c r="Z103" i="11"/>
  <c r="H104" i="11"/>
  <c r="K104" i="11"/>
  <c r="AB104" i="11"/>
  <c r="K103" i="11"/>
  <c r="L103" i="11"/>
  <c r="AE104" i="11"/>
  <c r="AE104" i="7" s="1"/>
  <c r="V104" i="11"/>
  <c r="AI104" i="11"/>
  <c r="AK105" i="11"/>
  <c r="Y104" i="11"/>
  <c r="H105" i="11"/>
  <c r="L104" i="11"/>
  <c r="Q105" i="11"/>
  <c r="AD104" i="11"/>
  <c r="M104" i="11"/>
  <c r="G105" i="11"/>
  <c r="AI105" i="11"/>
  <c r="AC105" i="11"/>
  <c r="AF104" i="11"/>
  <c r="AG105" i="11"/>
  <c r="V106" i="11"/>
  <c r="R105" i="11"/>
  <c r="D105" i="11"/>
  <c r="F104" i="11"/>
  <c r="AB105" i="11"/>
  <c r="S105" i="11"/>
  <c r="AL106" i="11"/>
  <c r="Y103" i="11"/>
  <c r="AL105" i="11"/>
  <c r="AA105" i="11"/>
  <c r="AJ105" i="11"/>
  <c r="E105" i="11"/>
  <c r="AA104" i="11"/>
  <c r="L105" i="11"/>
  <c r="Z105" i="11"/>
  <c r="AM105" i="11"/>
  <c r="D106" i="11"/>
  <c r="AA106" i="11"/>
  <c r="W105" i="11"/>
  <c r="F107" i="11"/>
  <c r="AF105" i="11"/>
  <c r="C106" i="11"/>
  <c r="Y105" i="11"/>
  <c r="AD106" i="11"/>
  <c r="AI106" i="11"/>
  <c r="N105" i="11"/>
  <c r="M105" i="11"/>
  <c r="AN105" i="11"/>
  <c r="AJ106" i="11"/>
  <c r="AE106" i="11"/>
  <c r="AE106" i="7" s="1"/>
  <c r="AH106" i="11"/>
  <c r="W106" i="11"/>
  <c r="E106" i="11"/>
  <c r="P106" i="11"/>
  <c r="J105" i="11"/>
  <c r="AB106" i="11"/>
  <c r="T105" i="11"/>
  <c r="P105" i="11"/>
  <c r="I106" i="11"/>
  <c r="Y108" i="11"/>
  <c r="AG106" i="11"/>
  <c r="U106" i="11"/>
  <c r="U106" i="7" s="1"/>
  <c r="Q106" i="11"/>
  <c r="AM106" i="11"/>
  <c r="V105" i="11"/>
  <c r="AH105" i="11"/>
  <c r="R106" i="11"/>
  <c r="T106" i="11"/>
  <c r="M106" i="11"/>
  <c r="AD105" i="11"/>
  <c r="AC106" i="11"/>
  <c r="R107" i="11"/>
  <c r="N106" i="11"/>
  <c r="I107" i="11"/>
  <c r="H106" i="11"/>
  <c r="G106" i="11"/>
  <c r="O106" i="11"/>
  <c r="AF107" i="11"/>
  <c r="F106" i="11"/>
  <c r="O107" i="11"/>
  <c r="D107" i="11"/>
  <c r="Y106" i="11"/>
  <c r="AA107" i="11"/>
  <c r="P107" i="11"/>
  <c r="J107" i="11"/>
  <c r="AI107" i="11"/>
  <c r="S106" i="11"/>
  <c r="U105" i="11"/>
  <c r="U105" i="7" s="1"/>
  <c r="Q107" i="11"/>
  <c r="M107" i="11"/>
  <c r="AM108" i="11"/>
  <c r="AK106" i="11"/>
  <c r="L106" i="11"/>
  <c r="T108" i="11"/>
  <c r="AH107" i="11"/>
  <c r="AB107" i="11"/>
  <c r="AM107" i="11"/>
  <c r="AN108" i="11"/>
  <c r="V107" i="11"/>
  <c r="F105" i="11"/>
  <c r="Q109" i="11"/>
  <c r="W108" i="11"/>
  <c r="AK107" i="11"/>
  <c r="AJ107" i="11"/>
  <c r="L107" i="11"/>
  <c r="W107" i="11"/>
  <c r="K106" i="11"/>
  <c r="J106" i="11"/>
  <c r="C108" i="11"/>
  <c r="AD108" i="11"/>
  <c r="AL108" i="11"/>
  <c r="AN107" i="11"/>
  <c r="E108" i="11"/>
  <c r="AM109" i="11"/>
  <c r="M109" i="11"/>
  <c r="N107" i="11"/>
  <c r="AF106" i="11"/>
  <c r="F108" i="11"/>
  <c r="G107" i="11"/>
  <c r="Z106" i="11"/>
  <c r="L108" i="11"/>
  <c r="M108" i="11"/>
  <c r="N109" i="11"/>
  <c r="AL107" i="11"/>
  <c r="H107" i="11"/>
  <c r="E107" i="11"/>
  <c r="J108" i="11"/>
  <c r="O108" i="11"/>
  <c r="T107" i="11"/>
  <c r="Y107" i="11"/>
  <c r="P109" i="11"/>
  <c r="AI108" i="11"/>
  <c r="K107" i="11"/>
  <c r="AK108" i="11"/>
  <c r="AG107" i="11"/>
  <c r="U108" i="11"/>
  <c r="U108" i="7" s="1"/>
  <c r="AH108" i="11"/>
  <c r="S108" i="11"/>
  <c r="C107" i="11"/>
  <c r="AE108" i="11"/>
  <c r="AE108" i="7" s="1"/>
  <c r="U107" i="11"/>
  <c r="U107" i="7" s="1"/>
  <c r="S107" i="11"/>
  <c r="AJ108" i="11"/>
  <c r="K108" i="11"/>
  <c r="AA109" i="11"/>
  <c r="AF109" i="11"/>
  <c r="AL109" i="11"/>
  <c r="L109" i="11"/>
  <c r="E109" i="11"/>
  <c r="AF108" i="11"/>
  <c r="Z107" i="11"/>
  <c r="V108" i="11"/>
  <c r="AD107" i="11"/>
  <c r="K109" i="11"/>
  <c r="AF110" i="11"/>
  <c r="S109" i="11"/>
  <c r="AC107" i="11"/>
  <c r="AG108" i="11"/>
  <c r="AC109" i="11"/>
  <c r="AN109" i="11"/>
  <c r="I109" i="11"/>
  <c r="C109" i="11"/>
  <c r="Q108" i="11"/>
  <c r="AB109" i="11"/>
  <c r="I110" i="11"/>
  <c r="N108" i="11"/>
  <c r="D108" i="11"/>
  <c r="K110" i="11"/>
  <c r="AC108" i="11"/>
  <c r="T109" i="11"/>
  <c r="Z108" i="11"/>
  <c r="R109" i="11"/>
  <c r="AB110" i="11"/>
  <c r="H109" i="11"/>
  <c r="V110" i="11"/>
  <c r="AB108" i="11"/>
  <c r="AH109" i="11"/>
  <c r="AE107" i="11"/>
  <c r="AE107" i="7" s="1"/>
  <c r="AA108" i="11"/>
  <c r="D109" i="11"/>
  <c r="U110" i="11"/>
  <c r="U110" i="7" s="1"/>
  <c r="AD109" i="11"/>
  <c r="R110" i="11"/>
  <c r="AI110" i="11"/>
  <c r="G109" i="11"/>
  <c r="U109" i="11"/>
  <c r="U109" i="7" s="1"/>
  <c r="Y110" i="11"/>
  <c r="AL111" i="11"/>
  <c r="I108" i="11"/>
  <c r="Z109" i="11"/>
  <c r="V109" i="11"/>
  <c r="S110" i="11"/>
  <c r="AK109" i="11"/>
  <c r="AN110" i="11"/>
  <c r="AJ109" i="11"/>
  <c r="W110" i="11"/>
  <c r="D111" i="11"/>
  <c r="H110" i="11"/>
  <c r="I111" i="11"/>
  <c r="R108" i="11"/>
  <c r="AE109" i="11"/>
  <c r="AE109" i="7" s="1"/>
  <c r="N110" i="11"/>
  <c r="U111" i="11"/>
  <c r="U111" i="7" s="1"/>
  <c r="AJ111" i="11"/>
  <c r="W109" i="11"/>
  <c r="AI109" i="11"/>
  <c r="P108" i="11"/>
  <c r="F109" i="11"/>
  <c r="Z110" i="11"/>
  <c r="AJ110" i="11"/>
  <c r="O109" i="11"/>
  <c r="H108" i="11"/>
  <c r="J110" i="11"/>
  <c r="G108" i="11"/>
  <c r="AL110" i="11"/>
  <c r="AK110" i="11"/>
  <c r="AK111" i="11"/>
  <c r="AH111" i="11"/>
  <c r="AG110" i="11"/>
  <c r="M110" i="11"/>
  <c r="L110" i="11"/>
  <c r="T111" i="11"/>
  <c r="AA110" i="11"/>
  <c r="AD111" i="11"/>
  <c r="J109" i="11"/>
  <c r="AG112" i="11"/>
  <c r="E110" i="11"/>
  <c r="U112" i="11"/>
  <c r="U112" i="7" s="1"/>
  <c r="O110" i="11"/>
  <c r="F111" i="11"/>
  <c r="Z111" i="11"/>
  <c r="AM110" i="11"/>
  <c r="Q110" i="11"/>
  <c r="AE110" i="11"/>
  <c r="AE110" i="7" s="1"/>
  <c r="G110" i="11"/>
  <c r="AD110" i="11"/>
  <c r="AG109" i="11"/>
  <c r="AC110" i="11"/>
  <c r="F110" i="11"/>
  <c r="AB111" i="11"/>
  <c r="T112" i="11"/>
  <c r="R111" i="11"/>
  <c r="H111" i="11"/>
  <c r="C110" i="11"/>
  <c r="Y109" i="11"/>
  <c r="AC111" i="11"/>
  <c r="W111" i="11"/>
  <c r="L111" i="11"/>
  <c r="S113" i="11"/>
  <c r="S112" i="11"/>
  <c r="AI111" i="11"/>
  <c r="Q112" i="11"/>
  <c r="G111" i="11"/>
  <c r="J112" i="11"/>
  <c r="V112" i="11"/>
  <c r="AE112" i="11"/>
  <c r="AE112" i="7" s="1"/>
  <c r="P111" i="11"/>
  <c r="L113" i="11"/>
  <c r="V111" i="11"/>
  <c r="AE111" i="11"/>
  <c r="AE111" i="7" s="1"/>
  <c r="K112" i="11"/>
  <c r="AK113" i="11"/>
  <c r="G112" i="11"/>
  <c r="D112" i="11"/>
  <c r="AN111" i="11"/>
  <c r="AA112" i="11"/>
  <c r="T110" i="11"/>
  <c r="P110" i="11"/>
  <c r="D110" i="11"/>
  <c r="AM111" i="11"/>
  <c r="AL112" i="11"/>
  <c r="P113" i="11"/>
  <c r="Y113" i="11"/>
  <c r="M112" i="11"/>
  <c r="F112" i="11"/>
  <c r="O112" i="11"/>
  <c r="N111" i="11"/>
  <c r="AF111" i="11"/>
  <c r="AD112" i="11"/>
  <c r="AG111" i="11"/>
  <c r="M111" i="11"/>
  <c r="Y111" i="11"/>
  <c r="AN112" i="11"/>
  <c r="AH110" i="11"/>
  <c r="AM112" i="11"/>
  <c r="AI112" i="11"/>
  <c r="P112" i="11"/>
  <c r="E112" i="11"/>
  <c r="AF112" i="11"/>
  <c r="H112" i="11"/>
  <c r="Y112" i="11"/>
  <c r="E111" i="11"/>
  <c r="Q111" i="11"/>
  <c r="AJ112" i="11"/>
  <c r="N112" i="11"/>
  <c r="L112" i="11"/>
  <c r="AB113" i="11"/>
  <c r="K111" i="11"/>
  <c r="AH112" i="11"/>
  <c r="AF113" i="11"/>
  <c r="N113" i="11"/>
  <c r="E113" i="11"/>
  <c r="H113" i="11"/>
  <c r="AA113" i="11"/>
  <c r="AA111" i="11"/>
  <c r="AB112" i="11"/>
  <c r="V113" i="11"/>
  <c r="D113" i="11"/>
  <c r="C112" i="11"/>
  <c r="S111" i="11"/>
  <c r="I112" i="11"/>
  <c r="G113" i="11"/>
  <c r="AI113" i="11"/>
  <c r="W113" i="11"/>
  <c r="E114" i="11"/>
  <c r="R113" i="11"/>
  <c r="O113" i="11"/>
  <c r="C111" i="11"/>
  <c r="AG114" i="11"/>
  <c r="Z114" i="11"/>
  <c r="AK112" i="11"/>
  <c r="AK114" i="11"/>
  <c r="J111" i="11"/>
  <c r="O111" i="11"/>
  <c r="Z112" i="11"/>
  <c r="W112" i="11"/>
  <c r="T113" i="11"/>
  <c r="AC112" i="11"/>
  <c r="J113" i="11"/>
  <c r="Q113" i="11"/>
  <c r="AC113" i="11"/>
  <c r="C113" i="11"/>
  <c r="AN114" i="11"/>
  <c r="AB114" i="11"/>
  <c r="AH115" i="11"/>
  <c r="J114" i="11"/>
  <c r="N115" i="11"/>
  <c r="AN113" i="11"/>
  <c r="F113" i="11"/>
  <c r="L114" i="11"/>
  <c r="AL113" i="11"/>
  <c r="AA114" i="11"/>
  <c r="AJ115" i="11"/>
  <c r="AD113" i="11"/>
  <c r="K114" i="11"/>
  <c r="AL114" i="11"/>
  <c r="I114" i="11"/>
  <c r="R114" i="11"/>
  <c r="AA115" i="11"/>
  <c r="K115" i="11"/>
  <c r="AN115" i="11"/>
  <c r="Q114" i="11"/>
  <c r="AJ113" i="11"/>
  <c r="AC115" i="11"/>
  <c r="AI115" i="11"/>
  <c r="AD115" i="11"/>
  <c r="AG113" i="11"/>
  <c r="Z113" i="11"/>
  <c r="H115" i="11"/>
  <c r="N114" i="11"/>
  <c r="AM115" i="11"/>
  <c r="U114" i="11"/>
  <c r="U114" i="7" s="1"/>
  <c r="D114" i="11"/>
  <c r="E115" i="11"/>
  <c r="H114" i="11"/>
  <c r="I113" i="11"/>
  <c r="S114" i="11"/>
  <c r="AM113" i="11"/>
  <c r="AI114" i="11"/>
  <c r="O114" i="11"/>
  <c r="M113" i="11"/>
  <c r="U113" i="11"/>
  <c r="U113" i="7" s="1"/>
  <c r="AH113" i="11"/>
  <c r="F114" i="11"/>
  <c r="K113" i="11"/>
  <c r="R112" i="11"/>
  <c r="AE114" i="11"/>
  <c r="AE114" i="7" s="1"/>
  <c r="D115" i="11"/>
  <c r="P114" i="11"/>
  <c r="AH114" i="11"/>
  <c r="AF114" i="11"/>
  <c r="AE113" i="11"/>
  <c r="AE113" i="7" s="1"/>
  <c r="AJ114" i="11"/>
  <c r="S115" i="11"/>
  <c r="H116" i="11"/>
  <c r="T115" i="11"/>
  <c r="G116" i="11"/>
  <c r="AG115" i="11"/>
  <c r="T116" i="11"/>
  <c r="J115" i="11"/>
  <c r="AK116" i="11"/>
  <c r="U116" i="11"/>
  <c r="U116" i="7" s="1"/>
  <c r="M115" i="11"/>
  <c r="N116" i="11"/>
  <c r="AI116" i="11"/>
  <c r="M114" i="11"/>
  <c r="L115" i="11"/>
  <c r="Q115" i="11"/>
  <c r="W114" i="11"/>
  <c r="AL116" i="11"/>
  <c r="L116" i="11"/>
  <c r="AB116" i="11"/>
  <c r="AF115" i="11"/>
  <c r="J116" i="11"/>
  <c r="I116" i="11"/>
  <c r="AD116" i="11"/>
  <c r="AK115" i="11"/>
  <c r="Y114" i="11"/>
  <c r="P115" i="11"/>
  <c r="F115" i="11"/>
  <c r="S116" i="11"/>
  <c r="AC114" i="11"/>
  <c r="AE116" i="11"/>
  <c r="AE116" i="7" s="1"/>
  <c r="I115" i="11"/>
  <c r="T114" i="11"/>
  <c r="AB115" i="11"/>
  <c r="Z115" i="11"/>
  <c r="V114" i="11"/>
  <c r="AF116" i="11"/>
  <c r="V115" i="11"/>
  <c r="AD114" i="11"/>
  <c r="AM114" i="11"/>
  <c r="AM116" i="11"/>
  <c r="C116" i="11"/>
  <c r="AA117" i="11"/>
  <c r="G115" i="11"/>
  <c r="Y115" i="11"/>
  <c r="W115" i="11"/>
  <c r="V116" i="11"/>
  <c r="E116" i="11"/>
  <c r="AH117" i="11"/>
  <c r="C117" i="11"/>
  <c r="AN116" i="11"/>
  <c r="R115" i="11"/>
  <c r="AL117" i="11"/>
  <c r="P116" i="11"/>
  <c r="AM117" i="11"/>
  <c r="AG117" i="11"/>
  <c r="F116" i="11"/>
  <c r="V117" i="11"/>
  <c r="M117" i="11"/>
  <c r="M116" i="11"/>
  <c r="AE117" i="11"/>
  <c r="AE117" i="7" s="1"/>
  <c r="C114" i="11"/>
  <c r="G114" i="11"/>
  <c r="AJ116" i="11"/>
  <c r="O115" i="11"/>
  <c r="U115" i="11"/>
  <c r="U115" i="7" s="1"/>
  <c r="C115" i="11"/>
  <c r="W116" i="11"/>
  <c r="AA116" i="11"/>
  <c r="AH118" i="11"/>
  <c r="W117" i="11"/>
  <c r="AL115" i="11"/>
  <c r="G118" i="11"/>
  <c r="N117" i="11"/>
  <c r="O117" i="11"/>
  <c r="O116" i="11"/>
  <c r="AE115" i="11"/>
  <c r="AE115" i="7" s="1"/>
  <c r="D116" i="11"/>
  <c r="K117" i="11"/>
  <c r="AD117" i="11"/>
  <c r="J117" i="11"/>
  <c r="N118" i="11"/>
  <c r="AK117" i="11"/>
  <c r="AC116" i="11"/>
  <c r="AH116" i="11"/>
  <c r="AG118" i="11"/>
  <c r="R117" i="11"/>
  <c r="AB117" i="11"/>
  <c r="H118" i="11"/>
  <c r="Y117" i="11"/>
  <c r="Z118" i="11"/>
  <c r="W118" i="11"/>
  <c r="Z117" i="11"/>
  <c r="T117" i="11"/>
  <c r="AF118" i="11"/>
  <c r="R116" i="11"/>
  <c r="Z116" i="11"/>
  <c r="AC117" i="11"/>
  <c r="AJ117" i="11"/>
  <c r="I117" i="11"/>
  <c r="F117" i="11"/>
  <c r="AI118" i="11"/>
  <c r="K116" i="11"/>
  <c r="AG116" i="11"/>
  <c r="Y116" i="11"/>
  <c r="S117" i="11"/>
  <c r="AE118" i="11"/>
  <c r="AE118" i="7" s="1"/>
  <c r="L119" i="11"/>
  <c r="E118" i="11"/>
  <c r="AF117" i="11"/>
  <c r="O118" i="11"/>
  <c r="AM118" i="11"/>
  <c r="Q117" i="11"/>
  <c r="AK118" i="11"/>
  <c r="G117" i="11"/>
  <c r="AD118" i="11"/>
  <c r="V119" i="11"/>
  <c r="AB118" i="11"/>
  <c r="K118" i="11"/>
  <c r="D117" i="11"/>
  <c r="AI117" i="11"/>
  <c r="P118" i="11"/>
  <c r="AC118" i="11"/>
  <c r="L118" i="11"/>
  <c r="Q116" i="11"/>
  <c r="AN117" i="11"/>
  <c r="H117" i="11"/>
  <c r="E119" i="11"/>
  <c r="V118" i="11"/>
  <c r="AK119" i="11"/>
  <c r="L117" i="11"/>
  <c r="AN119" i="11"/>
  <c r="T119" i="11"/>
  <c r="J118" i="11"/>
  <c r="O119" i="11"/>
  <c r="P117" i="11"/>
  <c r="F118" i="11"/>
  <c r="M118" i="11"/>
  <c r="R118" i="11"/>
  <c r="T118" i="11"/>
  <c r="E117" i="11"/>
  <c r="D118" i="11"/>
  <c r="AA118" i="11"/>
  <c r="U118" i="11"/>
  <c r="U118" i="7" s="1"/>
  <c r="V120" i="11"/>
  <c r="AB120" i="11"/>
  <c r="S118" i="11"/>
  <c r="AG119" i="11"/>
  <c r="P120" i="11"/>
  <c r="H120" i="11"/>
  <c r="Y119" i="11"/>
  <c r="S120" i="11"/>
  <c r="AE119" i="11"/>
  <c r="AE119" i="7" s="1"/>
  <c r="Y118" i="11"/>
  <c r="AL118" i="11"/>
  <c r="R120" i="11"/>
  <c r="AJ119" i="11"/>
  <c r="N120" i="11"/>
  <c r="Z119" i="11"/>
  <c r="J119" i="11"/>
  <c r="Z121" i="11"/>
  <c r="D119" i="11"/>
  <c r="Q118" i="11"/>
  <c r="AJ118" i="11"/>
  <c r="AB119" i="11"/>
  <c r="AH119" i="11"/>
  <c r="U117" i="11"/>
  <c r="U117" i="7" s="1"/>
  <c r="Y120" i="11"/>
  <c r="N119" i="11"/>
  <c r="W120" i="11"/>
  <c r="AD119" i="11"/>
  <c r="T120" i="11"/>
  <c r="AI119" i="11"/>
  <c r="AF120" i="11"/>
  <c r="Q121" i="11"/>
  <c r="AC121" i="11"/>
  <c r="C120" i="11"/>
  <c r="H119" i="11"/>
  <c r="I120" i="11"/>
  <c r="AJ120" i="11"/>
  <c r="AB121" i="11"/>
  <c r="AM119" i="11"/>
  <c r="AN120" i="11"/>
  <c r="AC120" i="11"/>
  <c r="E120" i="11"/>
  <c r="C119" i="11"/>
  <c r="AM120" i="11"/>
  <c r="W119" i="11"/>
  <c r="L120" i="11"/>
  <c r="AG120" i="11"/>
  <c r="Q119" i="11"/>
  <c r="AL120" i="11"/>
  <c r="I118" i="11"/>
  <c r="AN118" i="11"/>
  <c r="K119" i="11"/>
  <c r="F119" i="11"/>
  <c r="U119" i="11"/>
  <c r="U119" i="7" s="1"/>
  <c r="AA119" i="11"/>
  <c r="AL119" i="11"/>
  <c r="R119" i="11"/>
  <c r="K120" i="11"/>
  <c r="S119" i="11"/>
  <c r="I119" i="11"/>
  <c r="C118" i="11"/>
  <c r="I121" i="11"/>
  <c r="O121" i="11"/>
  <c r="G121" i="11"/>
  <c r="U120" i="11"/>
  <c r="U120" i="7" s="1"/>
  <c r="G119" i="11"/>
  <c r="T121" i="11"/>
  <c r="T123" i="11"/>
  <c r="AA120" i="11"/>
  <c r="F120" i="11"/>
  <c r="M121" i="11"/>
  <c r="S121" i="11"/>
  <c r="AD122" i="11"/>
  <c r="M120" i="11"/>
  <c r="AD120" i="11"/>
  <c r="Y121" i="11"/>
  <c r="AN122" i="11"/>
  <c r="AA121" i="11"/>
  <c r="AF119" i="11"/>
  <c r="C121" i="11"/>
  <c r="S122" i="11"/>
  <c r="P119" i="11"/>
  <c r="G120" i="11"/>
  <c r="AI120" i="11"/>
  <c r="G122" i="11"/>
  <c r="Z120" i="11"/>
  <c r="AE121" i="11"/>
  <c r="AE121" i="7" s="1"/>
  <c r="U121" i="11"/>
  <c r="U121" i="7" s="1"/>
  <c r="AC119" i="11"/>
  <c r="H121" i="11"/>
  <c r="AJ121" i="11"/>
  <c r="E122" i="11"/>
  <c r="R121" i="11"/>
  <c r="D120" i="11"/>
  <c r="Q120" i="11"/>
  <c r="AD121" i="11"/>
  <c r="P121" i="11"/>
  <c r="M119" i="11"/>
  <c r="V122" i="11"/>
  <c r="AH120" i="11"/>
  <c r="K121" i="11"/>
  <c r="AG121" i="11"/>
  <c r="O120" i="11"/>
  <c r="L121" i="11"/>
  <c r="AC122" i="11"/>
  <c r="E123" i="11"/>
  <c r="Z123" i="11"/>
  <c r="U122" i="11"/>
  <c r="U122" i="7" s="1"/>
  <c r="F121" i="11"/>
  <c r="AH121" i="11"/>
  <c r="AI122" i="11"/>
  <c r="AD123" i="11"/>
  <c r="AL122" i="11"/>
  <c r="O122" i="11"/>
  <c r="W122" i="11"/>
  <c r="I123" i="11"/>
  <c r="M123" i="11"/>
  <c r="H122" i="11"/>
  <c r="AA123" i="11"/>
  <c r="I122" i="11"/>
  <c r="J122" i="11"/>
  <c r="W121" i="11"/>
  <c r="Z122" i="11"/>
  <c r="H123" i="11"/>
  <c r="AI121" i="11"/>
  <c r="W123" i="11"/>
  <c r="AJ122" i="11"/>
  <c r="AM122" i="11"/>
  <c r="N121" i="11"/>
  <c r="J120" i="11"/>
  <c r="D122" i="11"/>
  <c r="J123" i="11"/>
  <c r="AL121" i="11"/>
  <c r="AN123" i="11"/>
  <c r="AN121" i="11"/>
  <c r="AE120" i="11"/>
  <c r="AE120" i="7" s="1"/>
  <c r="AM121" i="11"/>
  <c r="C123" i="11"/>
  <c r="AK120" i="11"/>
  <c r="AB122" i="11"/>
  <c r="L122" i="11"/>
  <c r="AA122" i="11"/>
  <c r="AF123" i="11"/>
  <c r="AH122" i="11"/>
  <c r="C124" i="11"/>
  <c r="AE122" i="11"/>
  <c r="AE122" i="7" s="1"/>
  <c r="T122" i="11"/>
  <c r="AK121" i="11"/>
  <c r="AC123" i="11"/>
  <c r="C122" i="11"/>
  <c r="P122" i="11"/>
  <c r="N123" i="11"/>
  <c r="Q122" i="11"/>
  <c r="AH124" i="11"/>
  <c r="O123" i="11"/>
  <c r="L123" i="11"/>
  <c r="AG122" i="11"/>
  <c r="M122" i="11"/>
  <c r="AG123" i="11"/>
  <c r="AC124" i="11"/>
  <c r="AF121" i="11"/>
  <c r="AK122" i="11"/>
  <c r="J121" i="11"/>
  <c r="D121" i="11"/>
  <c r="Y123" i="11"/>
  <c r="R123" i="11"/>
  <c r="G123" i="11"/>
  <c r="AF122" i="11"/>
  <c r="K122" i="11"/>
  <c r="AB123" i="11"/>
  <c r="AM123" i="11"/>
  <c r="R122" i="11"/>
  <c r="E121" i="11"/>
  <c r="V121" i="11"/>
  <c r="V123" i="11"/>
  <c r="U123" i="11"/>
  <c r="U123" i="7" s="1"/>
  <c r="AK123" i="11"/>
  <c r="Q124" i="11"/>
  <c r="AN124" i="11"/>
  <c r="AK124" i="11"/>
  <c r="T124" i="11"/>
  <c r="AB124" i="11"/>
  <c r="D123" i="11"/>
  <c r="M124" i="11"/>
  <c r="AI123" i="11"/>
  <c r="Y124" i="11"/>
  <c r="S123" i="11"/>
  <c r="F122" i="11"/>
  <c r="W124" i="11"/>
  <c r="K123" i="11"/>
  <c r="M125" i="11"/>
  <c r="I124" i="11"/>
  <c r="AE124" i="11"/>
  <c r="AE124" i="7" s="1"/>
  <c r="V124" i="11"/>
  <c r="AI124" i="11"/>
  <c r="AE125" i="11"/>
  <c r="AE125" i="7" s="1"/>
  <c r="P124" i="11"/>
  <c r="E124" i="11"/>
  <c r="AJ123" i="11"/>
  <c r="N122" i="11"/>
  <c r="J124" i="11"/>
  <c r="Q123" i="11"/>
  <c r="L124" i="11"/>
  <c r="AM124" i="11"/>
  <c r="AG125" i="11"/>
  <c r="AG124" i="11"/>
  <c r="N124" i="11"/>
  <c r="K124" i="11"/>
  <c r="R125" i="11"/>
  <c r="AL123" i="11"/>
  <c r="P123" i="11"/>
  <c r="H124" i="11"/>
  <c r="N125" i="11"/>
  <c r="AH123" i="11"/>
  <c r="AA124" i="11"/>
  <c r="Q125" i="11"/>
  <c r="S124" i="11"/>
  <c r="D124" i="11"/>
  <c r="AL124" i="11"/>
  <c r="AE123" i="11"/>
  <c r="AE123" i="7" s="1"/>
  <c r="AB125" i="11"/>
  <c r="AA125" i="11"/>
  <c r="F123" i="11"/>
  <c r="O125" i="11"/>
  <c r="G124" i="11"/>
  <c r="J125" i="11"/>
  <c r="D126" i="11"/>
  <c r="AD124" i="11"/>
  <c r="Y122" i="11"/>
  <c r="AK125" i="11"/>
  <c r="AK126" i="11"/>
  <c r="O124" i="11"/>
  <c r="Z124" i="11"/>
  <c r="AF124" i="11"/>
  <c r="U126" i="11"/>
  <c r="U126" i="7" s="1"/>
  <c r="J126" i="11"/>
  <c r="F124" i="11"/>
  <c r="AD125" i="11"/>
  <c r="R124" i="11"/>
  <c r="AH126" i="11"/>
  <c r="AL126" i="11"/>
  <c r="AH125" i="11"/>
  <c r="S125" i="11"/>
  <c r="AC126" i="11"/>
  <c r="W125" i="11"/>
  <c r="AJ124" i="11"/>
  <c r="U124" i="11"/>
  <c r="U124" i="7" s="1"/>
  <c r="AE126" i="11"/>
  <c r="AE126" i="7" s="1"/>
  <c r="V126" i="11"/>
  <c r="T125" i="11"/>
  <c r="Z126" i="11"/>
  <c r="L127" i="11"/>
  <c r="G126" i="11"/>
  <c r="H125" i="11"/>
  <c r="O126" i="11"/>
  <c r="AM126" i="11"/>
  <c r="R126" i="11"/>
  <c r="M127" i="11"/>
  <c r="K125" i="11"/>
  <c r="AF126" i="11"/>
  <c r="L125" i="11"/>
  <c r="F126" i="11"/>
  <c r="AJ126" i="11"/>
  <c r="C127" i="11"/>
  <c r="AF127" i="11"/>
  <c r="F127" i="11"/>
  <c r="AC125" i="11"/>
  <c r="E125" i="11"/>
  <c r="AI126" i="11"/>
  <c r="Y126" i="11"/>
  <c r="Z125" i="11"/>
  <c r="V127" i="11"/>
  <c r="AA126" i="11"/>
  <c r="U125" i="11"/>
  <c r="U125" i="7" s="1"/>
  <c r="G125" i="11"/>
  <c r="I125" i="11"/>
  <c r="AF125" i="11"/>
  <c r="W126" i="11"/>
  <c r="Q126" i="11"/>
  <c r="AC128" i="11"/>
  <c r="AA127" i="11"/>
  <c r="AN125" i="11"/>
  <c r="AC127" i="11"/>
  <c r="AL125" i="11"/>
  <c r="AI125" i="11"/>
  <c r="L126" i="11"/>
  <c r="AE127" i="11"/>
  <c r="AE127" i="7" s="1"/>
  <c r="S126" i="11"/>
  <c r="I126" i="11"/>
  <c r="Y125" i="11"/>
  <c r="V125" i="11"/>
  <c r="AJ125" i="11"/>
  <c r="AG126" i="11"/>
  <c r="AN126" i="11"/>
  <c r="W127" i="11"/>
  <c r="D127" i="11"/>
  <c r="AD126" i="11"/>
  <c r="I128" i="11"/>
  <c r="V128" i="11"/>
  <c r="T126" i="11"/>
  <c r="AI127" i="11"/>
  <c r="H126" i="11"/>
  <c r="AM127" i="11"/>
  <c r="AB126" i="11"/>
  <c r="M126" i="11"/>
  <c r="Y127" i="11"/>
  <c r="AG128" i="11"/>
  <c r="S127" i="11"/>
  <c r="C125" i="11"/>
  <c r="R127" i="11"/>
  <c r="I127" i="11"/>
  <c r="E126" i="11"/>
  <c r="D125" i="11"/>
  <c r="K127" i="11"/>
  <c r="F125" i="11"/>
  <c r="K126" i="11"/>
  <c r="P125" i="11"/>
  <c r="H127" i="11"/>
  <c r="AM125" i="11"/>
  <c r="P127" i="11"/>
  <c r="AN127" i="11"/>
  <c r="C126" i="11"/>
  <c r="AD127" i="11"/>
  <c r="AB127" i="11"/>
  <c r="AK128" i="11"/>
  <c r="D129" i="11"/>
  <c r="Q127" i="11"/>
  <c r="AK127" i="11"/>
  <c r="AN129" i="11"/>
  <c r="AG129" i="11"/>
  <c r="N126" i="11"/>
  <c r="U128" i="11"/>
  <c r="U128" i="7" s="1"/>
  <c r="AE128" i="11"/>
  <c r="AE128" i="7" s="1"/>
  <c r="P126" i="11"/>
  <c r="R129" i="11"/>
  <c r="AJ127" i="11"/>
  <c r="P128" i="11"/>
  <c r="AH127" i="11"/>
  <c r="J127" i="11"/>
  <c r="L128" i="11"/>
  <c r="N127" i="11"/>
  <c r="AL128" i="11"/>
  <c r="G127" i="11"/>
  <c r="R128" i="11"/>
  <c r="E127" i="11"/>
  <c r="H129" i="11"/>
  <c r="E128" i="11"/>
  <c r="AG127" i="11"/>
  <c r="M129" i="11"/>
  <c r="O128" i="11"/>
  <c r="AN128" i="11"/>
  <c r="O127" i="11"/>
  <c r="G128" i="11"/>
  <c r="W128" i="11"/>
  <c r="U127" i="11"/>
  <c r="U127" i="7" s="1"/>
  <c r="K128" i="11"/>
  <c r="D128" i="11"/>
  <c r="AA128" i="11"/>
  <c r="M128" i="11"/>
  <c r="F128" i="11"/>
  <c r="AH128" i="11"/>
  <c r="AF129" i="11"/>
  <c r="Z127" i="11"/>
  <c r="G129" i="11"/>
  <c r="Q129" i="11"/>
  <c r="Z128" i="11"/>
  <c r="AL127" i="11"/>
  <c r="J128" i="11"/>
  <c r="N128" i="11"/>
  <c r="C130" i="11"/>
  <c r="T129" i="11"/>
  <c r="W129" i="11"/>
  <c r="G130" i="11"/>
  <c r="S129" i="11"/>
  <c r="AF128" i="11"/>
  <c r="C131" i="11"/>
  <c r="AI128" i="11"/>
  <c r="Y128" i="11"/>
  <c r="T127" i="11"/>
  <c r="AL129" i="11"/>
  <c r="U129" i="11"/>
  <c r="U129" i="7" s="1"/>
  <c r="F129" i="11"/>
  <c r="E129" i="11"/>
  <c r="AB128" i="11"/>
  <c r="Q128" i="11"/>
  <c r="AM128" i="11"/>
  <c r="AH129" i="11"/>
  <c r="H128" i="11"/>
  <c r="L129" i="11"/>
  <c r="T128" i="11"/>
  <c r="AF130" i="11"/>
  <c r="D130" i="11"/>
  <c r="P129" i="11"/>
  <c r="C128" i="11"/>
  <c r="V131" i="11"/>
  <c r="AA129" i="11"/>
  <c r="Y129" i="11"/>
  <c r="K129" i="11"/>
  <c r="AI131" i="11"/>
  <c r="AD130" i="11"/>
  <c r="E131" i="11"/>
  <c r="AJ129" i="11"/>
  <c r="V129" i="11"/>
  <c r="AJ128" i="11"/>
  <c r="AL131" i="11"/>
  <c r="AE129" i="11"/>
  <c r="AE129" i="7" s="1"/>
  <c r="Q130" i="11"/>
  <c r="S128" i="11"/>
  <c r="Y130" i="11"/>
  <c r="L130" i="11"/>
  <c r="V130" i="11"/>
  <c r="AB130" i="11"/>
  <c r="N130" i="11"/>
  <c r="AL130" i="11"/>
  <c r="W130" i="11"/>
  <c r="AM130" i="11"/>
  <c r="AI130" i="11"/>
  <c r="J129" i="11"/>
  <c r="AC129" i="11"/>
  <c r="I129" i="11"/>
  <c r="AK130" i="11"/>
  <c r="AN130" i="11"/>
  <c r="O129" i="11"/>
  <c r="F131" i="11"/>
  <c r="AM129" i="11"/>
  <c r="N129" i="11"/>
  <c r="H130" i="11"/>
  <c r="AI129" i="11"/>
  <c r="AD128" i="11"/>
  <c r="AE130" i="11"/>
  <c r="AE130" i="7" s="1"/>
  <c r="AK129" i="11"/>
  <c r="U130" i="11"/>
  <c r="U130" i="7" s="1"/>
  <c r="R133" i="11"/>
  <c r="O130" i="11"/>
  <c r="AH131" i="11"/>
  <c r="Z131" i="11"/>
  <c r="AC130" i="11"/>
  <c r="T130" i="11"/>
  <c r="O131" i="11"/>
  <c r="AE132" i="11"/>
  <c r="AE132" i="7" s="1"/>
  <c r="F132" i="11"/>
  <c r="H131" i="11"/>
  <c r="R132" i="11"/>
  <c r="Z129" i="11"/>
  <c r="T131" i="11"/>
  <c r="C129" i="11"/>
  <c r="J131" i="11"/>
  <c r="S131" i="11"/>
  <c r="AA131" i="11"/>
  <c r="AM131" i="11"/>
  <c r="AG130" i="11"/>
  <c r="K130" i="11"/>
  <c r="AJ131" i="11"/>
  <c r="AD131" i="11"/>
  <c r="AJ130" i="11"/>
  <c r="AH130" i="11"/>
  <c r="AB129" i="11"/>
  <c r="AB131" i="11"/>
  <c r="V132" i="11"/>
  <c r="AK131" i="11"/>
  <c r="I130" i="11"/>
  <c r="N131" i="11"/>
  <c r="S130" i="11"/>
  <c r="E130" i="11"/>
  <c r="AD129" i="11"/>
  <c r="D131" i="11"/>
  <c r="F130" i="11"/>
  <c r="U131" i="11"/>
  <c r="U131" i="7" s="1"/>
  <c r="Y132" i="11"/>
  <c r="J130" i="11"/>
  <c r="AC132" i="11"/>
  <c r="AA130" i="11"/>
  <c r="Y131" i="11"/>
  <c r="Z130" i="11"/>
  <c r="M133" i="11"/>
  <c r="P130" i="11"/>
  <c r="W132" i="11"/>
  <c r="K131" i="11"/>
  <c r="AC133" i="11"/>
  <c r="L132" i="11"/>
  <c r="I132" i="11"/>
  <c r="M130" i="11"/>
  <c r="AE131" i="11"/>
  <c r="AE131" i="7" s="1"/>
  <c r="D132" i="11"/>
  <c r="AC131" i="11"/>
  <c r="G131" i="11"/>
  <c r="AG131" i="11"/>
  <c r="N132" i="11"/>
  <c r="P131" i="11"/>
  <c r="Q131" i="11"/>
  <c r="S132" i="11"/>
  <c r="K132" i="11"/>
  <c r="AD132" i="11"/>
  <c r="I131" i="11"/>
  <c r="N133" i="11"/>
  <c r="AB132" i="11"/>
  <c r="M132" i="11"/>
  <c r="AG133" i="11"/>
  <c r="AB133" i="11"/>
  <c r="AD133" i="11"/>
  <c r="AH132" i="11"/>
  <c r="AF131" i="11"/>
  <c r="AM132" i="11"/>
  <c r="R130" i="11"/>
  <c r="F133" i="11"/>
  <c r="M131" i="11"/>
  <c r="AF132" i="11"/>
  <c r="G132" i="11"/>
  <c r="L131" i="11"/>
  <c r="J132" i="11"/>
  <c r="R131" i="11"/>
  <c r="U132" i="11"/>
  <c r="U132" i="7" s="1"/>
  <c r="D133" i="11"/>
  <c r="W131" i="11"/>
  <c r="Z132" i="11"/>
  <c r="E132" i="11"/>
  <c r="S133" i="11"/>
  <c r="G133" i="11"/>
  <c r="AC134" i="11"/>
  <c r="AI132" i="11"/>
  <c r="J133" i="11"/>
  <c r="U133" i="11"/>
  <c r="U133" i="7" s="1"/>
  <c r="AM133" i="11"/>
  <c r="AL133" i="11"/>
  <c r="T132" i="11"/>
  <c r="AJ133" i="11"/>
  <c r="AJ132" i="11"/>
  <c r="AI134" i="11"/>
  <c r="Q132" i="11"/>
  <c r="AN133" i="11"/>
  <c r="AA133" i="11"/>
  <c r="O133" i="11"/>
  <c r="AK132" i="11"/>
  <c r="C132" i="11"/>
  <c r="S134" i="11"/>
  <c r="T133" i="11"/>
  <c r="AG132" i="11"/>
  <c r="L133" i="11"/>
  <c r="AJ134" i="11"/>
  <c r="H132" i="11"/>
  <c r="AK133" i="11"/>
  <c r="AH134" i="11"/>
  <c r="AI133" i="11"/>
  <c r="AN131" i="11"/>
  <c r="C134" i="11"/>
  <c r="K133" i="11"/>
  <c r="I134" i="11"/>
  <c r="T134" i="11"/>
  <c r="F135" i="11"/>
  <c r="N134" i="11"/>
  <c r="AB134" i="11"/>
  <c r="AD135" i="11"/>
  <c r="V133" i="11"/>
  <c r="P132" i="11"/>
  <c r="I133" i="11"/>
  <c r="Z133" i="11"/>
  <c r="C133" i="11"/>
  <c r="U134" i="11"/>
  <c r="U134" i="7" s="1"/>
  <c r="AL135" i="11"/>
  <c r="AA135" i="11"/>
  <c r="R135" i="11"/>
  <c r="J134" i="11"/>
  <c r="M134" i="11"/>
  <c r="AK135" i="11"/>
  <c r="L134" i="11"/>
  <c r="D134" i="11"/>
  <c r="O135" i="11"/>
  <c r="AF133" i="11"/>
  <c r="AE133" i="11"/>
  <c r="AE133" i="7" s="1"/>
  <c r="AL132" i="11"/>
  <c r="R134" i="11"/>
  <c r="AN132" i="11"/>
  <c r="C135" i="11"/>
  <c r="L135" i="11"/>
  <c r="S135" i="11"/>
  <c r="Z134" i="11"/>
  <c r="Z135" i="11"/>
  <c r="AB135" i="11"/>
  <c r="AL134" i="11"/>
  <c r="P134" i="11"/>
  <c r="I135" i="11"/>
  <c r="O134" i="11"/>
  <c r="K135" i="11"/>
  <c r="O132" i="11"/>
  <c r="W133" i="11"/>
  <c r="E133" i="11"/>
  <c r="AA132" i="11"/>
  <c r="F134" i="11"/>
  <c r="V135" i="11"/>
  <c r="AF134" i="11"/>
  <c r="AE134" i="11"/>
  <c r="AE134" i="7" s="1"/>
  <c r="AM135" i="11"/>
  <c r="AA134" i="11"/>
  <c r="Y135" i="11"/>
  <c r="AN134" i="11"/>
  <c r="Q133" i="11"/>
  <c r="Y133" i="11"/>
  <c r="H133" i="11"/>
  <c r="AH133" i="11"/>
  <c r="W135" i="11"/>
  <c r="G135" i="11"/>
  <c r="E135" i="11"/>
  <c r="AE135" i="11"/>
  <c r="AE135" i="7" s="1"/>
  <c r="C137" i="11"/>
  <c r="U136" i="11"/>
  <c r="U136" i="7" s="1"/>
  <c r="J136" i="11"/>
  <c r="K134" i="11"/>
  <c r="AE136" i="11"/>
  <c r="AE136" i="7" s="1"/>
  <c r="L136" i="11"/>
  <c r="N136" i="11"/>
  <c r="W134" i="11"/>
  <c r="H136" i="11"/>
  <c r="AN135" i="11"/>
  <c r="J135" i="11"/>
  <c r="AG134" i="11"/>
  <c r="O136" i="11"/>
  <c r="P136" i="11"/>
  <c r="AA136" i="11"/>
  <c r="T135" i="11"/>
  <c r="Q136" i="11"/>
  <c r="AD134" i="11"/>
  <c r="AI135" i="11"/>
  <c r="Q135" i="11"/>
  <c r="P135" i="11"/>
  <c r="Y134" i="11"/>
  <c r="M135" i="11"/>
  <c r="Z136" i="11"/>
  <c r="AK134" i="11"/>
  <c r="E136" i="11"/>
  <c r="AM134" i="11"/>
  <c r="AC135" i="11"/>
  <c r="Y136" i="11"/>
  <c r="AL136" i="11"/>
  <c r="H135" i="11"/>
  <c r="AG135" i="11"/>
  <c r="AF136" i="11"/>
  <c r="AI136" i="11"/>
  <c r="AM136" i="11"/>
  <c r="F136" i="11"/>
  <c r="AG136" i="11"/>
  <c r="H134" i="11"/>
  <c r="AJ135" i="11"/>
  <c r="AF135" i="11"/>
  <c r="P133" i="11"/>
  <c r="C136" i="11"/>
  <c r="K136" i="11"/>
  <c r="U135" i="11"/>
  <c r="U135" i="7" s="1"/>
  <c r="W136" i="11"/>
  <c r="R136" i="11"/>
  <c r="AH135" i="11"/>
  <c r="G134" i="11"/>
  <c r="S136" i="11"/>
  <c r="D135" i="11"/>
  <c r="V136" i="11"/>
  <c r="V134" i="11"/>
  <c r="Q134" i="11"/>
  <c r="E134" i="11"/>
  <c r="N138" i="11"/>
  <c r="AC136" i="11"/>
  <c r="AK136" i="11"/>
  <c r="AJ136" i="11"/>
  <c r="U137" i="11"/>
  <c r="U137" i="7" s="1"/>
  <c r="AD136" i="11"/>
  <c r="D136" i="11"/>
  <c r="Y137" i="11"/>
  <c r="AL137" i="11"/>
  <c r="N137" i="11"/>
  <c r="N135" i="11"/>
  <c r="AK137" i="11"/>
  <c r="M136" i="11"/>
  <c r="AB137" i="11"/>
  <c r="AF137" i="11"/>
  <c r="AE137" i="11"/>
  <c r="AE137" i="7" s="1"/>
  <c r="E137" i="11"/>
  <c r="Z137" i="11"/>
  <c r="O137" i="11"/>
  <c r="G137" i="11"/>
  <c r="T136" i="11"/>
  <c r="D137" i="11"/>
  <c r="W137" i="11"/>
  <c r="I137" i="11"/>
  <c r="AN136" i="11"/>
  <c r="AB136" i="11"/>
  <c r="I136" i="11"/>
  <c r="H137" i="11"/>
  <c r="J137" i="11"/>
  <c r="T137" i="11"/>
  <c r="G136" i="11"/>
  <c r="AH136" i="11"/>
  <c r="AJ137" i="11"/>
  <c r="P139" i="11"/>
  <c r="AG138" i="11"/>
  <c r="S138" i="11"/>
  <c r="J138" i="11"/>
  <c r="AN137" i="11"/>
  <c r="G138" i="11"/>
  <c r="C138" i="11"/>
  <c r="AF138" i="11"/>
  <c r="AA137" i="11"/>
  <c r="AD138" i="11"/>
  <c r="AJ138" i="11"/>
  <c r="P137" i="11"/>
  <c r="S137" i="11"/>
  <c r="L137" i="11"/>
  <c r="K138" i="11"/>
  <c r="F137" i="11"/>
  <c r="R137" i="11"/>
  <c r="AE138" i="11"/>
  <c r="AE138" i="7" s="1"/>
  <c r="AK138" i="11"/>
  <c r="Q137" i="11"/>
  <c r="V137" i="11"/>
  <c r="Q138" i="11"/>
  <c r="F138" i="11"/>
  <c r="AM137" i="11"/>
  <c r="AH137" i="11"/>
  <c r="AN138" i="11"/>
  <c r="M138" i="11"/>
  <c r="Y138" i="11"/>
  <c r="K137" i="11"/>
  <c r="T138" i="11"/>
  <c r="L138" i="11"/>
  <c r="AD137" i="11"/>
  <c r="Z138" i="11"/>
  <c r="I138" i="11"/>
  <c r="AB138" i="11"/>
  <c r="P138" i="11"/>
  <c r="AC138" i="11"/>
  <c r="U138" i="11"/>
  <c r="U138" i="7" s="1"/>
  <c r="D138" i="11"/>
  <c r="M137" i="11"/>
  <c r="E138" i="11"/>
  <c r="AI138" i="11"/>
  <c r="AL138" i="11"/>
  <c r="AG137" i="11"/>
  <c r="R138" i="11"/>
  <c r="AA138" i="11"/>
  <c r="AM138" i="11"/>
  <c r="V138" i="11"/>
  <c r="AH138" i="11"/>
  <c r="O138" i="11"/>
  <c r="H138" i="11"/>
  <c r="AI137" i="11"/>
  <c r="AC137" i="11"/>
  <c r="W138" i="11"/>
  <c r="K139" i="11"/>
  <c r="Y139" i="11"/>
  <c r="M139" i="11"/>
  <c r="V139" i="11"/>
  <c r="Z139" i="11"/>
  <c r="Q139" i="11"/>
  <c r="AJ139" i="11"/>
  <c r="R139" i="11"/>
  <c r="U139" i="11"/>
  <c r="U139" i="7" s="1"/>
  <c r="S139" i="11"/>
  <c r="AM139" i="11"/>
  <c r="AK139" i="11"/>
  <c r="L139" i="11"/>
  <c r="AG139" i="11"/>
  <c r="W139" i="11"/>
  <c r="AN139" i="11"/>
  <c r="D139" i="11"/>
  <c r="T139" i="11"/>
  <c r="C139" i="11"/>
  <c r="G139" i="11"/>
  <c r="AF139" i="11"/>
  <c r="N139" i="11"/>
  <c r="AB139" i="11"/>
  <c r="AC139" i="11"/>
  <c r="I139" i="11"/>
  <c r="F139" i="11"/>
  <c r="O139" i="11"/>
  <c r="E139" i="11"/>
  <c r="J139" i="11"/>
  <c r="AL139" i="11"/>
  <c r="AD139" i="11"/>
  <c r="AI139" i="11"/>
  <c r="AA139" i="11"/>
  <c r="AE139" i="11"/>
  <c r="AE139" i="7" s="1"/>
  <c r="H139" i="11"/>
  <c r="AH139" i="11"/>
  <c r="AI140" i="11"/>
  <c r="AA140" i="11"/>
  <c r="Z140" i="11"/>
  <c r="N140" i="11"/>
  <c r="AH140" i="11"/>
  <c r="AD140" i="11"/>
  <c r="C140" i="11"/>
  <c r="P140" i="11"/>
  <c r="G140" i="11"/>
  <c r="K140" i="11"/>
  <c r="C141" i="11"/>
  <c r="H140" i="11"/>
  <c r="Y140" i="11"/>
  <c r="L140" i="11"/>
  <c r="AB140" i="11"/>
  <c r="F140" i="11"/>
  <c r="AF140" i="11"/>
  <c r="AL140" i="11"/>
  <c r="AG140" i="11"/>
  <c r="Q140" i="11"/>
  <c r="J140" i="11"/>
  <c r="AC140" i="11"/>
  <c r="M140" i="11"/>
  <c r="T140" i="11"/>
  <c r="E140" i="11"/>
  <c r="U140" i="11"/>
  <c r="U140" i="7" s="1"/>
  <c r="O140" i="11"/>
  <c r="I140" i="11"/>
  <c r="W140" i="11"/>
  <c r="AJ140" i="11"/>
  <c r="R140" i="11"/>
  <c r="AN140" i="11"/>
  <c r="D140" i="11"/>
  <c r="V140" i="11"/>
  <c r="AK140" i="11"/>
  <c r="S140" i="11"/>
  <c r="AM140" i="11"/>
  <c r="AE140" i="11"/>
  <c r="AE140" i="7" s="1"/>
  <c r="G141" i="11"/>
  <c r="AM141" i="11"/>
  <c r="Y141" i="11"/>
  <c r="AG141" i="11"/>
  <c r="AF141" i="11"/>
  <c r="J141" i="11"/>
  <c r="AA141" i="11"/>
  <c r="AL141" i="11"/>
  <c r="AK142" i="11"/>
  <c r="N141" i="11"/>
  <c r="AN141" i="11"/>
  <c r="AE141" i="11"/>
  <c r="AE141" i="7" s="1"/>
  <c r="AH141" i="11"/>
  <c r="T141" i="11"/>
  <c r="H141" i="11"/>
  <c r="E141" i="11"/>
  <c r="M141" i="11"/>
  <c r="AI141" i="11"/>
  <c r="AJ141" i="11"/>
  <c r="Z141" i="11"/>
  <c r="S141" i="11"/>
  <c r="AB141" i="11"/>
  <c r="D141" i="11"/>
  <c r="Q141" i="11"/>
  <c r="V141" i="11"/>
  <c r="F141" i="11"/>
  <c r="L141" i="11"/>
  <c r="AD141" i="11"/>
  <c r="AK141" i="11"/>
  <c r="O141" i="11"/>
  <c r="AC141" i="11"/>
  <c r="W141" i="11"/>
  <c r="P141" i="11"/>
  <c r="U141" i="11"/>
  <c r="U141" i="7" s="1"/>
  <c r="K141" i="11"/>
  <c r="I141" i="11"/>
  <c r="R141" i="11"/>
  <c r="H142" i="11"/>
  <c r="W142" i="11"/>
  <c r="Z142" i="11"/>
  <c r="T142" i="11"/>
  <c r="R142" i="11"/>
  <c r="AL142" i="11"/>
  <c r="AH142" i="11"/>
  <c r="AN142" i="11"/>
  <c r="AG142" i="11"/>
  <c r="F142" i="11"/>
  <c r="Q142" i="11"/>
  <c r="AJ142" i="11"/>
  <c r="AF142" i="11"/>
  <c r="AD142" i="11"/>
  <c r="C142" i="11"/>
  <c r="Y142" i="11"/>
  <c r="N142" i="11"/>
  <c r="V142" i="11"/>
  <c r="G142" i="11"/>
  <c r="AC142" i="11"/>
  <c r="P142" i="11"/>
  <c r="K142" i="11"/>
  <c r="I142" i="11"/>
  <c r="S142" i="11"/>
  <c r="AM142" i="11"/>
  <c r="AB142" i="11"/>
  <c r="L142" i="11"/>
  <c r="M142" i="11"/>
  <c r="J142" i="11"/>
  <c r="AA142" i="11"/>
  <c r="D142" i="11"/>
  <c r="E142" i="11"/>
  <c r="AI142" i="11"/>
  <c r="AF144" i="11"/>
  <c r="K143" i="11"/>
  <c r="AF143" i="11"/>
  <c r="U142" i="11"/>
  <c r="U142" i="7" s="1"/>
  <c r="AC143" i="11"/>
  <c r="N143" i="11"/>
  <c r="J143" i="11"/>
  <c r="AG143" i="11"/>
  <c r="D143" i="11"/>
  <c r="AM143" i="11"/>
  <c r="C143" i="11"/>
  <c r="R143" i="11"/>
  <c r="Q143" i="11"/>
  <c r="AE142" i="11"/>
  <c r="AE142" i="7" s="1"/>
  <c r="E143" i="11"/>
  <c r="U143" i="11"/>
  <c r="U143" i="7" s="1"/>
  <c r="V143" i="11"/>
  <c r="AJ143" i="11"/>
  <c r="AL143" i="11"/>
  <c r="AB143" i="11"/>
  <c r="O143" i="11"/>
  <c r="AK143" i="11"/>
  <c r="F143" i="11"/>
  <c r="T143" i="11"/>
  <c r="I143" i="11"/>
  <c r="L143" i="11"/>
  <c r="P143" i="11"/>
  <c r="AA143" i="11"/>
  <c r="H143" i="11"/>
  <c r="AD143" i="11"/>
  <c r="AN143" i="11"/>
  <c r="AH143" i="11"/>
  <c r="O142" i="11"/>
  <c r="Z143" i="11"/>
  <c r="W143" i="11"/>
  <c r="G143" i="11"/>
  <c r="S143" i="11"/>
  <c r="AI143" i="11"/>
  <c r="M143" i="11"/>
  <c r="J144" i="11"/>
  <c r="Y144" i="11"/>
  <c r="AM144" i="11"/>
  <c r="Q144" i="11"/>
  <c r="V144" i="11"/>
  <c r="AA144" i="11"/>
  <c r="N144" i="11"/>
  <c r="K144" i="11"/>
  <c r="AE143" i="11"/>
  <c r="AE143" i="7" s="1"/>
  <c r="W144" i="11"/>
  <c r="AB144" i="11"/>
  <c r="T144" i="11"/>
  <c r="Y143" i="11"/>
  <c r="L144" i="11"/>
  <c r="F144" i="11"/>
  <c r="H144" i="11"/>
  <c r="AJ144" i="11"/>
  <c r="AN144" i="11"/>
  <c r="M145" i="11"/>
  <c r="AL144" i="11"/>
  <c r="AK144" i="11"/>
  <c r="G144" i="11"/>
  <c r="R144" i="11"/>
  <c r="AC144" i="11"/>
  <c r="AD144" i="11"/>
  <c r="D144" i="11"/>
  <c r="U144" i="11"/>
  <c r="U144" i="7" s="1"/>
  <c r="O144" i="11"/>
  <c r="I144" i="11"/>
  <c r="S144" i="11"/>
  <c r="C144" i="11"/>
  <c r="M144" i="11"/>
  <c r="AH144" i="11"/>
  <c r="Z144" i="11"/>
  <c r="AI144" i="11"/>
  <c r="AG144" i="11"/>
  <c r="E144" i="11"/>
  <c r="P145" i="11"/>
  <c r="L145" i="11"/>
  <c r="Z145" i="11"/>
  <c r="K145" i="11"/>
  <c r="F145" i="11"/>
  <c r="AB145" i="11"/>
  <c r="AM145" i="11"/>
  <c r="AH145" i="11"/>
  <c r="AN145" i="11"/>
  <c r="AI145" i="11"/>
  <c r="AA145" i="11"/>
  <c r="AL145" i="11"/>
  <c r="V145" i="11"/>
  <c r="R145" i="11"/>
  <c r="AF145" i="11"/>
  <c r="P144" i="11"/>
  <c r="S145" i="11"/>
  <c r="C145" i="11"/>
  <c r="O145" i="11"/>
  <c r="J145" i="11"/>
  <c r="N145" i="11"/>
  <c r="AK145" i="11"/>
  <c r="G145" i="11"/>
  <c r="AC145" i="11"/>
  <c r="I145" i="11"/>
  <c r="T145" i="11"/>
  <c r="AJ145" i="11"/>
  <c r="AE144" i="11"/>
  <c r="AE144" i="7" s="1"/>
  <c r="D145" i="11"/>
  <c r="H145" i="11"/>
  <c r="AG145" i="11"/>
  <c r="U145" i="11"/>
  <c r="U145" i="7" s="1"/>
  <c r="AE145" i="11"/>
  <c r="AE145" i="7" s="1"/>
  <c r="AH146" i="11"/>
  <c r="J146" i="11"/>
  <c r="AE146" i="11"/>
  <c r="AE146" i="7" s="1"/>
  <c r="H146" i="11"/>
  <c r="P146" i="11"/>
  <c r="AD145" i="11"/>
  <c r="R146" i="11"/>
  <c r="AJ146" i="11"/>
  <c r="AM146" i="11"/>
  <c r="Q146" i="11"/>
  <c r="E146" i="11"/>
  <c r="M146" i="11"/>
  <c r="N146" i="11"/>
  <c r="S146" i="11"/>
  <c r="AN146" i="11"/>
  <c r="U146" i="11"/>
  <c r="U146" i="7" s="1"/>
  <c r="L146" i="11"/>
  <c r="AD146" i="11"/>
  <c r="AK146" i="11"/>
  <c r="W145" i="11"/>
  <c r="Y146" i="11"/>
  <c r="Z146" i="11"/>
  <c r="AI146" i="11"/>
  <c r="K146" i="11"/>
  <c r="O146" i="11"/>
  <c r="AF146" i="11"/>
  <c r="W146" i="11"/>
  <c r="F146" i="11"/>
  <c r="C146" i="11"/>
  <c r="V146" i="11"/>
  <c r="AL146" i="11"/>
  <c r="T146" i="11"/>
  <c r="I146" i="11"/>
  <c r="AA146" i="11"/>
  <c r="E145" i="11"/>
  <c r="Y145" i="11"/>
  <c r="Q145" i="11"/>
  <c r="AB146" i="11"/>
  <c r="AC146" i="11"/>
  <c r="AG146" i="11"/>
  <c r="R147" i="11"/>
  <c r="G146" i="11"/>
  <c r="AG147" i="11"/>
  <c r="AL147" i="11"/>
  <c r="AM147" i="11"/>
  <c r="AD147" i="11"/>
  <c r="N147" i="11"/>
  <c r="F147" i="11"/>
  <c r="AF147" i="11"/>
  <c r="AG148" i="11"/>
  <c r="AI147" i="11"/>
  <c r="G147" i="11"/>
  <c r="AN147" i="11"/>
  <c r="M147" i="11"/>
  <c r="D146" i="11"/>
  <c r="E147" i="11"/>
  <c r="AH147" i="11"/>
  <c r="K148" i="11"/>
  <c r="AB147" i="11"/>
  <c r="K147" i="11"/>
  <c r="O147" i="11"/>
  <c r="AK147" i="11"/>
  <c r="Q147" i="11"/>
  <c r="U147" i="11"/>
  <c r="U147" i="7" s="1"/>
  <c r="Z147" i="11"/>
  <c r="I147" i="11"/>
  <c r="L147" i="11"/>
  <c r="AE147" i="11"/>
  <c r="AE147" i="7" s="1"/>
  <c r="S147" i="11"/>
  <c r="W147" i="11"/>
  <c r="D147" i="11"/>
  <c r="J147" i="11"/>
  <c r="T147" i="11"/>
  <c r="Y147" i="11"/>
  <c r="AN148" i="11"/>
  <c r="AD148" i="11"/>
  <c r="N148" i="11"/>
  <c r="AB148" i="11"/>
  <c r="U148" i="11"/>
  <c r="U148" i="7" s="1"/>
  <c r="Z148" i="11"/>
  <c r="R148" i="11"/>
  <c r="AJ148" i="11"/>
  <c r="AJ147" i="11"/>
  <c r="M148" i="11"/>
  <c r="G148" i="11"/>
  <c r="W148" i="11"/>
  <c r="H148" i="11"/>
  <c r="AC147" i="11"/>
  <c r="AF148" i="11"/>
  <c r="AA147" i="11"/>
  <c r="AL148" i="11"/>
  <c r="C148" i="11"/>
  <c r="AE148" i="11"/>
  <c r="AE148" i="7" s="1"/>
  <c r="AI148" i="11"/>
  <c r="C147" i="11"/>
  <c r="E148" i="11"/>
  <c r="P148" i="11"/>
  <c r="L148" i="11"/>
  <c r="V148" i="11"/>
  <c r="D148" i="11"/>
  <c r="V147" i="11"/>
  <c r="Q148" i="11"/>
  <c r="AK148" i="11"/>
  <c r="H147" i="11"/>
  <c r="AM148" i="11"/>
  <c r="I148" i="11"/>
  <c r="J148" i="11"/>
  <c r="P147" i="11"/>
  <c r="T148" i="11"/>
  <c r="AC148" i="11"/>
  <c r="Y148" i="11"/>
  <c r="S148" i="11"/>
  <c r="AH148" i="11"/>
  <c r="P149" i="11"/>
  <c r="Q149" i="11"/>
  <c r="C149" i="11"/>
  <c r="AG149" i="11"/>
  <c r="F148" i="11"/>
  <c r="T149" i="11"/>
  <c r="I149" i="11"/>
  <c r="N149" i="11"/>
  <c r="AF149" i="11"/>
  <c r="L149" i="11"/>
  <c r="O148" i="11"/>
  <c r="S149" i="11"/>
  <c r="K149" i="11"/>
  <c r="AK149" i="11"/>
  <c r="AH149" i="11"/>
  <c r="V149" i="11"/>
  <c r="AE149" i="11"/>
  <c r="AE149" i="7" s="1"/>
  <c r="U149" i="11"/>
  <c r="U149" i="7" s="1"/>
  <c r="G149" i="11"/>
  <c r="M149" i="11"/>
  <c r="AD149" i="11"/>
  <c r="AB149" i="11"/>
  <c r="Y149" i="11"/>
  <c r="AN149" i="11"/>
  <c r="D149" i="11"/>
  <c r="AL149" i="11"/>
  <c r="Z149" i="11"/>
  <c r="AA148" i="11"/>
  <c r="AJ149" i="11"/>
  <c r="E149" i="11"/>
  <c r="O149" i="11"/>
  <c r="J149" i="11"/>
  <c r="AA149" i="11"/>
  <c r="AM149" i="11"/>
  <c r="W149" i="11"/>
  <c r="F149" i="11"/>
  <c r="AI149" i="11"/>
  <c r="R149" i="11"/>
  <c r="AC149" i="11"/>
  <c r="AH150" i="11"/>
  <c r="AK150" i="11"/>
  <c r="AB150" i="11"/>
  <c r="K150" i="11"/>
  <c r="L150" i="11"/>
  <c r="Q150" i="11"/>
  <c r="M150" i="11"/>
  <c r="AL150" i="11"/>
  <c r="H150" i="11"/>
  <c r="O150" i="11"/>
  <c r="AJ150" i="11"/>
  <c r="C150" i="11"/>
  <c r="H149" i="11"/>
  <c r="N150" i="11"/>
  <c r="Z150" i="11"/>
  <c r="I150" i="11"/>
  <c r="AD150" i="11"/>
  <c r="E150" i="11"/>
  <c r="AF150" i="11"/>
  <c r="AM150" i="11"/>
  <c r="AC150" i="11"/>
  <c r="T150" i="11"/>
  <c r="AE150" i="11"/>
  <c r="AE150" i="7" s="1"/>
  <c r="V150" i="11"/>
  <c r="AG150" i="11"/>
  <c r="Y150" i="11"/>
  <c r="AI150" i="11"/>
  <c r="P150" i="11"/>
  <c r="G150" i="11"/>
  <c r="F150" i="11"/>
  <c r="U150" i="11"/>
  <c r="U150" i="7" s="1"/>
  <c r="AA150" i="11"/>
  <c r="AN150" i="11"/>
  <c r="W150" i="11"/>
  <c r="S150" i="11"/>
  <c r="J150" i="11"/>
  <c r="AK151" i="11"/>
  <c r="V151" i="11"/>
  <c r="S151" i="11"/>
  <c r="H151" i="11"/>
  <c r="AB151" i="11"/>
  <c r="AJ151" i="11"/>
  <c r="I151" i="11"/>
  <c r="E151" i="11"/>
  <c r="AA151" i="11"/>
  <c r="D150" i="11"/>
  <c r="M151" i="11"/>
  <c r="C151" i="11"/>
  <c r="F151" i="11"/>
  <c r="N151" i="11"/>
  <c r="Y151" i="11"/>
  <c r="AC151" i="11"/>
  <c r="AM151" i="11"/>
  <c r="Q151" i="11"/>
  <c r="P151" i="11"/>
  <c r="G151" i="11"/>
  <c r="Z151" i="11"/>
  <c r="AE151" i="11"/>
  <c r="AE151" i="7" s="1"/>
  <c r="AN151" i="11"/>
  <c r="J151" i="11"/>
  <c r="O151" i="11"/>
  <c r="AH151" i="11"/>
  <c r="AF151" i="11"/>
  <c r="AG151" i="11"/>
  <c r="D151" i="11"/>
  <c r="AI151" i="11"/>
  <c r="W151" i="11"/>
  <c r="AL151" i="11"/>
  <c r="K151" i="11"/>
  <c r="U151" i="11"/>
  <c r="U151" i="7" s="1"/>
  <c r="L151" i="11"/>
  <c r="R150" i="11"/>
  <c r="AD151" i="11"/>
  <c r="R151" i="11"/>
  <c r="E152" i="11"/>
  <c r="G154" i="11"/>
  <c r="W152" i="11"/>
  <c r="AC152" i="11"/>
  <c r="D152" i="11"/>
  <c r="N152" i="11"/>
  <c r="AN152" i="11"/>
  <c r="C152" i="11"/>
  <c r="Z152" i="11"/>
  <c r="J152" i="11"/>
  <c r="AF152" i="11"/>
  <c r="AI152" i="11"/>
  <c r="H152" i="11"/>
  <c r="AL152" i="11"/>
  <c r="AA152" i="11"/>
  <c r="K152" i="11"/>
  <c r="AK152" i="11"/>
  <c r="T151" i="11"/>
  <c r="V152" i="11"/>
  <c r="AH152" i="11"/>
  <c r="AG152" i="11"/>
  <c r="M152" i="11"/>
  <c r="P152" i="11"/>
  <c r="I152" i="11"/>
  <c r="U152" i="11"/>
  <c r="U152" i="7" s="1"/>
  <c r="Q152" i="11"/>
  <c r="AM152" i="11"/>
  <c r="S152" i="11"/>
  <c r="AJ152" i="11"/>
  <c r="R152" i="11"/>
  <c r="T152" i="11"/>
  <c r="AB152" i="11"/>
  <c r="L152" i="11"/>
  <c r="O152" i="11"/>
  <c r="AD152" i="11"/>
  <c r="F152" i="11"/>
  <c r="G152" i="11"/>
  <c r="AE152" i="11"/>
  <c r="AE152" i="7" s="1"/>
  <c r="Y152" i="11"/>
  <c r="K153" i="11"/>
  <c r="S153" i="11"/>
  <c r="L153" i="11"/>
  <c r="I153" i="11"/>
  <c r="Q153" i="11"/>
  <c r="T153" i="11"/>
  <c r="AG153" i="11"/>
  <c r="AA153" i="11"/>
  <c r="E153" i="11"/>
  <c r="Z153" i="11"/>
  <c r="AI153" i="11"/>
  <c r="AE153" i="11"/>
  <c r="AE153" i="7" s="1"/>
  <c r="M153" i="11"/>
  <c r="H153" i="11"/>
  <c r="O153" i="11"/>
  <c r="AN153" i="11"/>
  <c r="R153" i="11"/>
  <c r="G153" i="11"/>
  <c r="F153" i="11"/>
  <c r="C153" i="11"/>
  <c r="U153" i="11"/>
  <c r="U153" i="7" s="1"/>
  <c r="V153" i="11"/>
  <c r="N153" i="11"/>
  <c r="AM153" i="11"/>
  <c r="AF153" i="11"/>
  <c r="P153" i="11"/>
  <c r="AL153" i="11"/>
  <c r="Y153" i="11"/>
  <c r="AJ153" i="11"/>
  <c r="D153" i="11"/>
  <c r="AH153" i="11"/>
  <c r="AK153" i="11"/>
  <c r="AD153" i="11"/>
  <c r="L154" i="11"/>
  <c r="K154" i="11"/>
  <c r="AJ154" i="11"/>
  <c r="AD154" i="11"/>
  <c r="Z154" i="11"/>
  <c r="AI154" i="11"/>
  <c r="AL154" i="11"/>
  <c r="O154" i="11"/>
  <c r="U154" i="11"/>
  <c r="U154" i="7" s="1"/>
  <c r="AF154" i="11"/>
  <c r="N154" i="11"/>
  <c r="W153" i="11"/>
  <c r="AC153" i="11"/>
  <c r="R154" i="11"/>
  <c r="J154" i="11"/>
  <c r="E154" i="11"/>
  <c r="C154" i="11"/>
  <c r="AN154" i="11"/>
  <c r="M154" i="11"/>
  <c r="AK154" i="11"/>
  <c r="AB154" i="11"/>
  <c r="V154" i="11"/>
  <c r="AM154" i="11"/>
  <c r="J153" i="11"/>
  <c r="AB153" i="11"/>
  <c r="Q154" i="11"/>
  <c r="AE154" i="11"/>
  <c r="AE154" i="7" s="1"/>
  <c r="I154" i="11"/>
  <c r="D154" i="11"/>
  <c r="AH154" i="11"/>
  <c r="AA154" i="11"/>
  <c r="T154" i="11"/>
  <c r="AN155" i="11"/>
  <c r="K155" i="11"/>
  <c r="AG154" i="11"/>
  <c r="N155" i="11"/>
  <c r="AM155" i="11"/>
  <c r="Q155" i="11"/>
  <c r="P155" i="11"/>
  <c r="H155" i="11"/>
  <c r="AC155" i="11"/>
  <c r="Y155" i="11"/>
  <c r="G156" i="11"/>
  <c r="AI155" i="11"/>
  <c r="W155" i="11"/>
  <c r="W154" i="11"/>
  <c r="AH155" i="11"/>
  <c r="J155" i="11"/>
  <c r="G155" i="11"/>
  <c r="AC154" i="11"/>
  <c r="H154" i="11"/>
  <c r="D155" i="11"/>
  <c r="AA155" i="11"/>
  <c r="AB155" i="11"/>
  <c r="S155" i="11"/>
  <c r="P154" i="11"/>
  <c r="AL155" i="11"/>
  <c r="I155" i="11"/>
  <c r="AF155" i="11"/>
  <c r="E155" i="11"/>
  <c r="F154" i="11"/>
  <c r="O155" i="11"/>
  <c r="Z155" i="11"/>
  <c r="AK155" i="11"/>
  <c r="S154" i="11"/>
  <c r="Y154" i="11"/>
  <c r="C155" i="11"/>
  <c r="U155" i="11"/>
  <c r="U155" i="7" s="1"/>
  <c r="AD155" i="11"/>
  <c r="F156" i="11"/>
  <c r="AB156" i="11"/>
  <c r="Z156" i="11"/>
  <c r="V156" i="11"/>
  <c r="AL156" i="11"/>
  <c r="Q156" i="11"/>
  <c r="F155" i="11"/>
  <c r="AK156" i="11"/>
  <c r="P156" i="11"/>
  <c r="T155" i="11"/>
  <c r="D156" i="11"/>
  <c r="W156" i="11"/>
  <c r="AI156" i="11"/>
  <c r="AG156" i="11"/>
  <c r="C156" i="11"/>
  <c r="U156" i="11"/>
  <c r="U156" i="7" s="1"/>
  <c r="AE155" i="11"/>
  <c r="AE155" i="7" s="1"/>
  <c r="N156" i="11"/>
  <c r="L155" i="11"/>
  <c r="M156" i="11"/>
  <c r="T156" i="11"/>
  <c r="M155" i="11"/>
  <c r="I156" i="11"/>
  <c r="S156" i="11"/>
  <c r="AG155" i="11"/>
  <c r="R155" i="11"/>
  <c r="V155" i="11"/>
  <c r="AJ155" i="11"/>
  <c r="AM156" i="11"/>
  <c r="Y156" i="11"/>
  <c r="H157" i="11"/>
  <c r="AK157" i="11"/>
  <c r="H156" i="11"/>
  <c r="F157" i="11"/>
  <c r="O156" i="11"/>
  <c r="W157" i="11"/>
  <c r="AA156" i="11"/>
  <c r="AN156" i="11"/>
  <c r="V157" i="11"/>
  <c r="AG157" i="11"/>
  <c r="T157" i="11"/>
  <c r="AH157" i="11"/>
  <c r="U157" i="11"/>
  <c r="U157" i="7" s="1"/>
  <c r="M157" i="11"/>
  <c r="Q157" i="11"/>
  <c r="AJ156" i="11"/>
  <c r="L156" i="11"/>
  <c r="AA157" i="11"/>
  <c r="AI158" i="11"/>
  <c r="J156" i="11"/>
  <c r="AF157" i="11"/>
  <c r="R157" i="11"/>
  <c r="Z157" i="11"/>
  <c r="O157" i="11"/>
  <c r="J157" i="11"/>
  <c r="AC156" i="11"/>
  <c r="E157" i="11"/>
  <c r="K157" i="11"/>
  <c r="E156" i="11"/>
  <c r="AI157" i="11"/>
  <c r="I157" i="11"/>
  <c r="K156" i="11"/>
  <c r="AC157" i="11"/>
  <c r="S157" i="11"/>
  <c r="AD156" i="11"/>
  <c r="AF156" i="11"/>
  <c r="AD157" i="11"/>
  <c r="AN157" i="11"/>
  <c r="AE157" i="11"/>
  <c r="AE157" i="7" s="1"/>
  <c r="C157" i="11"/>
  <c r="Y157" i="11"/>
  <c r="AH156" i="11"/>
  <c r="AE156" i="11"/>
  <c r="AE156" i="7" s="1"/>
  <c r="AM157" i="11"/>
  <c r="AL157" i="11"/>
  <c r="G157" i="11"/>
  <c r="N157" i="11"/>
  <c r="AB157" i="11"/>
  <c r="R156" i="11"/>
  <c r="P157" i="11"/>
  <c r="R158" i="11"/>
  <c r="M158" i="11"/>
  <c r="AH158" i="11"/>
  <c r="K158" i="11"/>
  <c r="L158" i="11"/>
  <c r="AL158" i="11"/>
  <c r="AM158" i="11"/>
  <c r="H158" i="11"/>
  <c r="L157" i="11"/>
  <c r="AJ157" i="11"/>
  <c r="E158" i="11"/>
  <c r="D158" i="11"/>
  <c r="P158" i="11"/>
  <c r="AF158" i="11"/>
  <c r="U158" i="11"/>
  <c r="U158" i="7" s="1"/>
  <c r="AK158" i="11"/>
  <c r="V158" i="11"/>
  <c r="I158" i="11"/>
  <c r="AA158" i="11"/>
  <c r="J158" i="11"/>
  <c r="W158" i="11"/>
  <c r="Y158" i="11"/>
  <c r="AC158" i="11"/>
  <c r="F158" i="11"/>
  <c r="Q158" i="11"/>
  <c r="D157" i="11"/>
  <c r="AE158" i="11"/>
  <c r="AE158" i="7" s="1"/>
  <c r="N158" i="11"/>
  <c r="AG158" i="11"/>
  <c r="O158" i="11"/>
  <c r="T158" i="11"/>
  <c r="R160" i="11"/>
  <c r="Z158" i="11"/>
  <c r="M159" i="11"/>
  <c r="AI159" i="11"/>
  <c r="Y159" i="11"/>
  <c r="C158" i="11"/>
  <c r="AB159" i="11"/>
  <c r="AE159" i="11"/>
  <c r="AE159" i="7" s="1"/>
  <c r="T159" i="11"/>
  <c r="AD158" i="11"/>
  <c r="AJ159" i="11"/>
  <c r="AM159" i="11"/>
  <c r="F159" i="11"/>
  <c r="AH159" i="11"/>
  <c r="I159" i="11"/>
  <c r="U159" i="11"/>
  <c r="U159" i="7" s="1"/>
  <c r="AN158" i="11"/>
  <c r="L159" i="11"/>
  <c r="S158" i="11"/>
  <c r="AJ158" i="11"/>
  <c r="P159" i="11"/>
  <c r="J159" i="11"/>
  <c r="C159" i="11"/>
  <c r="G159" i="11"/>
  <c r="H159" i="11"/>
  <c r="K159" i="11"/>
  <c r="AA159" i="11"/>
  <c r="AG159" i="11"/>
  <c r="N159" i="11"/>
  <c r="AC159" i="11"/>
  <c r="V159" i="11"/>
  <c r="AF159" i="11"/>
  <c r="D159" i="11"/>
  <c r="AD159" i="11"/>
  <c r="R159" i="11"/>
  <c r="G158" i="11"/>
  <c r="AB158" i="11"/>
  <c r="S159" i="11"/>
  <c r="Q159" i="11"/>
  <c r="W159" i="11"/>
  <c r="Z159" i="11"/>
  <c r="I160" i="11"/>
  <c r="AH160" i="11"/>
  <c r="AE160" i="11"/>
  <c r="AE160" i="7" s="1"/>
  <c r="V160" i="11"/>
  <c r="AD160" i="11"/>
  <c r="D160" i="11"/>
  <c r="O160" i="11"/>
  <c r="Y160" i="11"/>
  <c r="N160" i="11"/>
  <c r="Z160" i="11"/>
  <c r="H160" i="11"/>
  <c r="K160" i="11"/>
  <c r="AM160" i="11"/>
  <c r="AJ160" i="11"/>
  <c r="M160" i="11"/>
  <c r="AL159" i="11"/>
  <c r="S160" i="11"/>
  <c r="AI160" i="11"/>
  <c r="AG160" i="11"/>
  <c r="AN159" i="11"/>
  <c r="AN160" i="11"/>
  <c r="E160" i="11"/>
  <c r="AB160" i="11"/>
  <c r="AA160" i="11"/>
  <c r="C160" i="11"/>
  <c r="O159" i="11"/>
  <c r="J160" i="11"/>
  <c r="F160" i="11"/>
  <c r="AF160" i="11"/>
  <c r="L160" i="11"/>
  <c r="P160" i="11"/>
  <c r="AK159" i="11"/>
  <c r="W160" i="11"/>
  <c r="E159" i="11"/>
  <c r="AC160" i="11"/>
  <c r="AL160" i="11"/>
  <c r="G160" i="11"/>
  <c r="Q160" i="11"/>
  <c r="T160" i="11"/>
  <c r="U160" i="11"/>
  <c r="U160" i="7" s="1"/>
  <c r="AK160" i="11"/>
  <c r="Y161" i="11"/>
  <c r="AN161" i="11"/>
  <c r="H161" i="11"/>
  <c r="F161" i="11"/>
  <c r="AD161" i="11"/>
  <c r="N161" i="11"/>
  <c r="S161" i="11"/>
  <c r="L161" i="11"/>
  <c r="M162" i="11"/>
  <c r="K161" i="11"/>
  <c r="J161" i="11"/>
  <c r="O161" i="11"/>
  <c r="AA161" i="11"/>
  <c r="U161" i="11"/>
  <c r="U161" i="7" s="1"/>
  <c r="AG161" i="11"/>
  <c r="AE161" i="11"/>
  <c r="AE161" i="7" s="1"/>
  <c r="E161" i="11"/>
  <c r="AF161" i="11"/>
  <c r="R161" i="11"/>
  <c r="V161" i="11"/>
  <c r="W161" i="11"/>
  <c r="AC161" i="11"/>
  <c r="AL161" i="11"/>
  <c r="Z161" i="11"/>
  <c r="I161" i="11"/>
  <c r="M161" i="11"/>
  <c r="G161" i="11"/>
  <c r="AB161" i="11"/>
  <c r="AI161" i="11"/>
  <c r="AJ161" i="11"/>
  <c r="D161" i="11"/>
  <c r="Q161" i="11"/>
  <c r="AH161" i="11"/>
  <c r="T161" i="11"/>
  <c r="P161" i="11"/>
  <c r="AK161" i="11"/>
  <c r="N162" i="11"/>
  <c r="AM162" i="11"/>
  <c r="Z162" i="11"/>
  <c r="AM161" i="11"/>
  <c r="H162" i="11"/>
  <c r="R162" i="11"/>
  <c r="G162" i="11"/>
  <c r="K162" i="11"/>
  <c r="W162" i="11"/>
  <c r="Y162" i="11"/>
  <c r="O162" i="11"/>
  <c r="AN162" i="11"/>
  <c r="P163" i="11"/>
  <c r="AL162" i="11"/>
  <c r="AG162" i="11"/>
  <c r="AF162" i="11"/>
  <c r="AJ162" i="11"/>
  <c r="V162" i="11"/>
  <c r="L162" i="11"/>
  <c r="F162" i="11"/>
  <c r="T162" i="11"/>
  <c r="E162" i="11"/>
  <c r="AK162" i="11"/>
  <c r="D162" i="11"/>
  <c r="C161" i="11"/>
  <c r="AC162" i="11"/>
  <c r="P162" i="11"/>
  <c r="AA162" i="11"/>
  <c r="C162" i="11"/>
  <c r="S162" i="11"/>
  <c r="AB162" i="11"/>
  <c r="I162" i="11"/>
  <c r="Q162" i="11"/>
  <c r="S163" i="11"/>
  <c r="AN163" i="11"/>
  <c r="E163" i="11"/>
  <c r="AK163" i="11"/>
  <c r="H163" i="11"/>
  <c r="AB163" i="11"/>
  <c r="L163" i="11"/>
  <c r="AG163" i="11"/>
  <c r="Z163" i="11"/>
  <c r="U162" i="11"/>
  <c r="U162" i="7" s="1"/>
  <c r="AH162" i="11"/>
  <c r="O163" i="11"/>
  <c r="W163" i="11"/>
  <c r="AJ163" i="11"/>
  <c r="I163" i="11"/>
  <c r="R163" i="11"/>
  <c r="N163" i="11"/>
  <c r="F163" i="11"/>
  <c r="M163" i="11"/>
  <c r="V163" i="11"/>
  <c r="AD163" i="11"/>
  <c r="T163" i="11"/>
  <c r="J162" i="11"/>
  <c r="AH163" i="11"/>
  <c r="Q163" i="11"/>
  <c r="C163" i="11"/>
  <c r="AI162" i="11"/>
  <c r="AA163" i="11"/>
  <c r="Y163" i="11"/>
  <c r="AE163" i="11"/>
  <c r="AE163" i="7" s="1"/>
  <c r="AE162" i="11"/>
  <c r="AE162" i="7" s="1"/>
  <c r="G163" i="11"/>
  <c r="AC163" i="11"/>
  <c r="J163" i="11"/>
  <c r="AD162" i="11"/>
  <c r="AM164" i="11"/>
  <c r="L164" i="11"/>
  <c r="C164" i="11"/>
  <c r="S164" i="11"/>
  <c r="AM163" i="11"/>
  <c r="K164" i="11"/>
  <c r="AK164" i="11"/>
  <c r="Q164" i="11"/>
  <c r="P164" i="11"/>
  <c r="AI163" i="11"/>
  <c r="D163" i="11"/>
  <c r="V164" i="11"/>
  <c r="E164" i="11"/>
  <c r="F164" i="11"/>
  <c r="K163" i="11"/>
  <c r="AA164" i="11"/>
  <c r="AN164" i="11"/>
  <c r="U164" i="11"/>
  <c r="U164" i="7" s="1"/>
  <c r="Y164" i="11"/>
  <c r="W164" i="11"/>
  <c r="AF163" i="11"/>
  <c r="I164" i="11"/>
  <c r="AE164" i="11"/>
  <c r="AE164" i="7" s="1"/>
  <c r="AD164" i="11"/>
  <c r="AC164" i="11"/>
  <c r="U163" i="11"/>
  <c r="U163" i="7" s="1"/>
  <c r="N164" i="11"/>
  <c r="AL164" i="11"/>
  <c r="M164" i="11"/>
  <c r="Z164" i="11"/>
  <c r="D164" i="11"/>
  <c r="AG164" i="11"/>
  <c r="J164" i="11"/>
  <c r="AH164" i="11"/>
  <c r="AL163" i="11"/>
  <c r="AF164" i="11"/>
  <c r="AJ164" i="11"/>
  <c r="O164" i="11"/>
  <c r="R164" i="11"/>
  <c r="AI164" i="11"/>
  <c r="T164" i="11"/>
  <c r="AB164" i="11"/>
  <c r="G164" i="11"/>
  <c r="R165" i="11"/>
  <c r="H165" i="11"/>
  <c r="G165" i="11"/>
  <c r="S165" i="11"/>
  <c r="U165" i="11"/>
  <c r="U165" i="7" s="1"/>
  <c r="AA165" i="11"/>
  <c r="P165" i="11"/>
  <c r="I165" i="11"/>
  <c r="AE165" i="11"/>
  <c r="AE165" i="7" s="1"/>
  <c r="AM165" i="11"/>
  <c r="K165" i="11"/>
  <c r="AL165" i="11"/>
  <c r="H164" i="11"/>
  <c r="AK165" i="11"/>
  <c r="AH165" i="11"/>
  <c r="AI165" i="11"/>
  <c r="D165" i="11"/>
  <c r="AD165" i="11"/>
  <c r="M165" i="11"/>
  <c r="C165" i="11"/>
  <c r="AC165" i="11"/>
  <c r="AG165" i="11"/>
  <c r="AJ165" i="11"/>
  <c r="Q165" i="11"/>
  <c r="V165" i="11"/>
  <c r="AN165" i="11"/>
  <c r="J165" i="11"/>
  <c r="F165" i="11"/>
  <c r="Z165" i="11"/>
  <c r="Y165" i="11"/>
  <c r="L165" i="11"/>
  <c r="T165" i="11"/>
  <c r="O165" i="11"/>
  <c r="W165" i="11"/>
  <c r="N165" i="11"/>
  <c r="AC167" i="11"/>
  <c r="P166" i="11"/>
  <c r="Q166" i="11"/>
  <c r="AF166" i="11"/>
  <c r="H166" i="11"/>
  <c r="T166" i="11"/>
  <c r="M166" i="11"/>
  <c r="AE166" i="11"/>
  <c r="AE166" i="7" s="1"/>
  <c r="N166" i="11"/>
  <c r="AD166" i="11"/>
  <c r="W166" i="11"/>
  <c r="AH166" i="11"/>
  <c r="AG166" i="11"/>
  <c r="U166" i="11"/>
  <c r="U166" i="7" s="1"/>
  <c r="V166" i="11"/>
  <c r="E166" i="11"/>
  <c r="AL166" i="11"/>
  <c r="F166" i="11"/>
  <c r="K166" i="11"/>
  <c r="AB166" i="11"/>
  <c r="AI166" i="11"/>
  <c r="J166" i="11"/>
  <c r="Z166" i="11"/>
  <c r="Y166" i="11"/>
  <c r="AK166" i="11"/>
  <c r="L166" i="11"/>
  <c r="I166" i="11"/>
  <c r="C166" i="11"/>
  <c r="D166" i="11"/>
  <c r="AN166" i="11"/>
  <c r="AA166" i="11"/>
  <c r="S166" i="11"/>
  <c r="R166" i="11"/>
  <c r="AC166" i="11"/>
  <c r="G166" i="11"/>
  <c r="AM166" i="11"/>
  <c r="AF165" i="11"/>
  <c r="E165" i="11"/>
  <c r="AB165" i="11"/>
  <c r="AJ166" i="11"/>
  <c r="O166" i="11"/>
  <c r="L167" i="11"/>
  <c r="H167" i="11"/>
  <c r="AK167" i="11"/>
  <c r="AG167" i="11"/>
  <c r="O167" i="11"/>
  <c r="AA167" i="11"/>
  <c r="C167" i="11"/>
  <c r="K167" i="11"/>
  <c r="AL167" i="11"/>
  <c r="AH167" i="11"/>
  <c r="R167" i="11"/>
  <c r="Z167" i="11"/>
  <c r="AJ167" i="11"/>
  <c r="D167" i="11"/>
  <c r="AE167" i="11"/>
  <c r="AE167" i="7" s="1"/>
  <c r="G167" i="11"/>
  <c r="W167" i="11"/>
  <c r="U167" i="11"/>
  <c r="U167" i="7" s="1"/>
  <c r="AN167" i="11"/>
  <c r="T167" i="11"/>
  <c r="Y167" i="11"/>
  <c r="F167" i="11"/>
  <c r="AI167" i="11"/>
  <c r="I167" i="11"/>
  <c r="M167" i="11"/>
  <c r="AB167" i="11"/>
  <c r="P167" i="11"/>
  <c r="AF167" i="11"/>
  <c r="V167" i="11"/>
  <c r="N167" i="11"/>
  <c r="E167" i="11"/>
  <c r="AD167" i="11"/>
  <c r="Q167" i="11"/>
  <c r="S167" i="11"/>
  <c r="AM167" i="11"/>
  <c r="J167" i="11"/>
  <c r="U168" i="11"/>
  <c r="U168" i="7" s="1"/>
  <c r="S168" i="11"/>
  <c r="D168" i="11"/>
  <c r="AH168" i="11"/>
  <c r="AC168" i="11"/>
  <c r="G168" i="11"/>
  <c r="Y168" i="11"/>
  <c r="K168" i="11"/>
  <c r="AJ168" i="11"/>
  <c r="AG168" i="11"/>
  <c r="U169" i="11"/>
  <c r="U169" i="7" s="1"/>
  <c r="C168" i="11"/>
  <c r="Q168" i="11"/>
  <c r="F168" i="11"/>
  <c r="AD168" i="11"/>
  <c r="AF168" i="11"/>
  <c r="AM168" i="11"/>
  <c r="O168" i="11"/>
  <c r="J168" i="11"/>
  <c r="I168" i="11"/>
  <c r="AB168" i="11"/>
  <c r="M168" i="11"/>
  <c r="P168" i="11"/>
  <c r="AL168" i="11"/>
  <c r="AK168" i="11"/>
  <c r="T168" i="11"/>
  <c r="N168" i="11"/>
  <c r="E168" i="11"/>
  <c r="L168" i="11"/>
  <c r="R168" i="11"/>
  <c r="V168" i="11"/>
  <c r="W168" i="11"/>
  <c r="AA168" i="11"/>
  <c r="AE168" i="11"/>
  <c r="AE168" i="7" s="1"/>
  <c r="AI168" i="11"/>
  <c r="H168" i="11"/>
  <c r="AN168" i="11"/>
  <c r="L169" i="11"/>
  <c r="AM169" i="11"/>
  <c r="Y169" i="11"/>
  <c r="Q169" i="11"/>
  <c r="P169" i="11"/>
  <c r="AE169" i="11"/>
  <c r="AE169" i="7" s="1"/>
  <c r="AN169" i="11"/>
  <c r="J169" i="11"/>
  <c r="AJ169" i="11"/>
  <c r="S169" i="11"/>
  <c r="G169" i="11"/>
  <c r="R169" i="11"/>
  <c r="AD169" i="11"/>
  <c r="V169" i="11"/>
  <c r="K169" i="11"/>
  <c r="M169" i="11"/>
  <c r="AL169" i="11"/>
  <c r="AA169" i="11"/>
  <c r="J170" i="11"/>
  <c r="Z169" i="11"/>
  <c r="H169" i="11"/>
  <c r="E169" i="11"/>
  <c r="T169" i="11"/>
  <c r="I169" i="11"/>
  <c r="AH169" i="11"/>
  <c r="AF169" i="11"/>
  <c r="AG169" i="11"/>
  <c r="AC169" i="11"/>
  <c r="D169" i="11"/>
  <c r="O169" i="11"/>
  <c r="AK169" i="11"/>
  <c r="N169" i="11"/>
  <c r="AB169" i="11"/>
  <c r="W169" i="11"/>
  <c r="C169" i="11"/>
  <c r="Z168" i="11"/>
  <c r="F169" i="11"/>
  <c r="S170" i="11"/>
  <c r="AH170" i="11"/>
  <c r="AM170" i="11"/>
  <c r="AA170" i="11"/>
  <c r="AI169" i="11"/>
  <c r="M170" i="11"/>
  <c r="I170" i="11"/>
  <c r="G170" i="11"/>
  <c r="AK170" i="11"/>
  <c r="AE170" i="11"/>
  <c r="AE170" i="7" s="1"/>
  <c r="H170" i="11"/>
  <c r="F170" i="11"/>
  <c r="W171" i="11"/>
  <c r="AL170" i="11"/>
  <c r="AF170" i="11"/>
  <c r="AG170" i="11"/>
  <c r="E170" i="11"/>
  <c r="Z170" i="11"/>
  <c r="Y170" i="11"/>
  <c r="AI170" i="11"/>
  <c r="P170" i="11"/>
  <c r="C170" i="11"/>
  <c r="V170" i="11"/>
  <c r="R170" i="11"/>
  <c r="AB170" i="11"/>
  <c r="D170" i="11"/>
  <c r="W170" i="11"/>
  <c r="U170" i="11"/>
  <c r="U170" i="7" s="1"/>
  <c r="AC170" i="11"/>
  <c r="AN170" i="11"/>
  <c r="T170" i="11"/>
  <c r="Q170" i="11"/>
  <c r="K170" i="11"/>
  <c r="AD172" i="11"/>
  <c r="J171" i="11"/>
  <c r="P171" i="11"/>
  <c r="Z171" i="11"/>
  <c r="V171" i="11"/>
  <c r="C171" i="11"/>
  <c r="AJ171" i="11"/>
  <c r="N170" i="11"/>
  <c r="E171" i="11"/>
  <c r="O170" i="11"/>
  <c r="N171" i="11"/>
  <c r="AC171" i="11"/>
  <c r="AN171" i="11"/>
  <c r="AM171" i="11"/>
  <c r="Q171" i="11"/>
  <c r="T171" i="11"/>
  <c r="AD171" i="11"/>
  <c r="AF171" i="11"/>
  <c r="AG171" i="11"/>
  <c r="M171" i="11"/>
  <c r="O171" i="11"/>
  <c r="AA171" i="11"/>
  <c r="AH171" i="11"/>
  <c r="D171" i="11"/>
  <c r="L171" i="11"/>
  <c r="G171" i="11"/>
  <c r="AE171" i="11"/>
  <c r="AE171" i="7" s="1"/>
  <c r="K171" i="11"/>
  <c r="S171" i="11"/>
  <c r="AD170" i="11"/>
  <c r="AJ170" i="11"/>
  <c r="AB171" i="11"/>
  <c r="Y171" i="11"/>
  <c r="U171" i="11"/>
  <c r="U171" i="7" s="1"/>
  <c r="AK171" i="11"/>
  <c r="I171" i="11"/>
  <c r="H171" i="11"/>
  <c r="L170" i="11"/>
  <c r="AI171" i="11"/>
  <c r="AL171" i="11"/>
  <c r="F171" i="11"/>
  <c r="R171" i="11"/>
  <c r="F172" i="11"/>
  <c r="K172" i="11"/>
  <c r="AI172" i="11"/>
  <c r="Z172" i="11"/>
  <c r="AK172" i="11"/>
  <c r="AH172" i="11"/>
  <c r="I172" i="11"/>
  <c r="P172" i="11"/>
  <c r="C172" i="11"/>
  <c r="S172" i="11"/>
  <c r="AM172" i="11"/>
  <c r="AJ172" i="11"/>
  <c r="G172" i="11"/>
  <c r="O172" i="11"/>
  <c r="N172" i="11"/>
  <c r="AA172" i="11"/>
  <c r="J172" i="11"/>
  <c r="AB172" i="11"/>
  <c r="R172" i="11"/>
  <c r="AL172" i="11"/>
  <c r="Q172" i="11"/>
  <c r="V172" i="11"/>
  <c r="AN172" i="11"/>
  <c r="AF172" i="11"/>
  <c r="U172" i="11"/>
  <c r="U172" i="7" s="1"/>
  <c r="L172" i="11"/>
  <c r="AE172" i="11"/>
  <c r="AE172" i="7" s="1"/>
  <c r="AG172" i="11"/>
  <c r="M172" i="11"/>
  <c r="E172" i="11"/>
  <c r="H172" i="11"/>
  <c r="AC172" i="11"/>
  <c r="W172" i="11"/>
  <c r="Y172" i="11"/>
  <c r="D172" i="11"/>
  <c r="F174" i="11"/>
  <c r="G173" i="11"/>
  <c r="M173" i="11"/>
  <c r="AL173" i="11"/>
  <c r="Q173" i="11"/>
  <c r="S173" i="11"/>
  <c r="U173" i="11"/>
  <c r="U173" i="7" s="1"/>
  <c r="R173" i="11"/>
  <c r="Y173" i="11"/>
  <c r="AF173" i="11"/>
  <c r="D173" i="11"/>
  <c r="AB173" i="11"/>
  <c r="P173" i="11"/>
  <c r="AA173" i="11"/>
  <c r="AC173" i="11"/>
  <c r="T173" i="11"/>
  <c r="V173" i="11"/>
  <c r="AD173" i="11"/>
  <c r="I173" i="11"/>
  <c r="L173" i="11"/>
  <c r="H173" i="11"/>
  <c r="AH173" i="11"/>
  <c r="J173" i="11"/>
  <c r="C173" i="11"/>
  <c r="AG173" i="11"/>
  <c r="K173" i="11"/>
  <c r="N173" i="11"/>
  <c r="T172" i="11"/>
  <c r="AE173" i="11"/>
  <c r="AE173" i="7" s="1"/>
  <c r="AK173" i="11"/>
  <c r="Z173" i="11"/>
  <c r="E173" i="11"/>
  <c r="AM173" i="11"/>
  <c r="AJ173" i="11"/>
  <c r="O173" i="11"/>
  <c r="AI173" i="11"/>
  <c r="AN173" i="11"/>
  <c r="W174" i="11"/>
  <c r="AI174" i="11"/>
  <c r="AF174" i="11"/>
  <c r="W173" i="11"/>
  <c r="AG174" i="11"/>
  <c r="U174" i="11"/>
  <c r="U174" i="7" s="1"/>
  <c r="K174" i="11"/>
  <c r="V174" i="11"/>
  <c r="I174" i="11"/>
  <c r="S174" i="11"/>
  <c r="J174" i="11"/>
  <c r="AH174" i="11"/>
  <c r="F173" i="11"/>
  <c r="AA174" i="11"/>
  <c r="AJ174" i="11"/>
  <c r="C174" i="11"/>
  <c r="Q174" i="11"/>
  <c r="O174" i="11"/>
  <c r="R174" i="11"/>
  <c r="AM174" i="11"/>
  <c r="N174" i="11"/>
  <c r="AE174" i="11"/>
  <c r="AE174" i="7" s="1"/>
  <c r="Y174" i="11"/>
  <c r="AB174" i="11"/>
  <c r="AC174" i="11"/>
  <c r="G174" i="11"/>
  <c r="E174" i="11"/>
  <c r="P174" i="11"/>
  <c r="Z174" i="11"/>
  <c r="D174" i="11"/>
  <c r="T174" i="11"/>
  <c r="M174" i="11"/>
  <c r="AD174" i="11"/>
  <c r="AN174" i="11"/>
  <c r="AK174" i="11"/>
  <c r="L174" i="11"/>
  <c r="AB175" i="11"/>
  <c r="K175" i="11"/>
  <c r="P175" i="11"/>
  <c r="AJ175" i="11"/>
  <c r="U175" i="11"/>
  <c r="U175" i="7" s="1"/>
  <c r="AG175" i="11"/>
  <c r="R175" i="11"/>
  <c r="R176" i="11"/>
  <c r="D175" i="11"/>
  <c r="H174" i="11"/>
  <c r="AI175" i="11"/>
  <c r="AD175" i="11"/>
  <c r="AH175" i="11"/>
  <c r="N175" i="11"/>
  <c r="AN175" i="11"/>
  <c r="M175" i="11"/>
  <c r="S175" i="11"/>
  <c r="E175" i="11"/>
  <c r="AF175" i="11"/>
  <c r="J175" i="11"/>
  <c r="Z175" i="11"/>
  <c r="Y175" i="11"/>
  <c r="H175" i="11"/>
  <c r="AM175" i="11"/>
  <c r="I175" i="11"/>
  <c r="AA175" i="11"/>
  <c r="C175" i="11"/>
  <c r="L175" i="11"/>
  <c r="AE175" i="11"/>
  <c r="AE175" i="7" s="1"/>
  <c r="AL174" i="11"/>
  <c r="AC175" i="11"/>
  <c r="AK175" i="11"/>
  <c r="Q175" i="11"/>
  <c r="G175" i="11"/>
  <c r="O175" i="11"/>
  <c r="V175" i="11"/>
  <c r="T176" i="11"/>
  <c r="Z176" i="11"/>
  <c r="W176" i="11"/>
  <c r="H176" i="11"/>
  <c r="K176" i="11"/>
  <c r="AM176" i="11"/>
  <c r="AF176" i="11"/>
  <c r="AE176" i="11"/>
  <c r="AE176" i="7" s="1"/>
  <c r="M176" i="11"/>
  <c r="AL176" i="11"/>
  <c r="L177" i="11"/>
  <c r="T175" i="11"/>
  <c r="D176" i="11"/>
  <c r="Q176" i="11"/>
  <c r="L176" i="11"/>
  <c r="V176" i="11"/>
  <c r="G176" i="11"/>
  <c r="AB176" i="11"/>
  <c r="W175" i="11"/>
  <c r="AA176" i="11"/>
  <c r="O176" i="11"/>
  <c r="E176" i="11"/>
  <c r="P176" i="11"/>
  <c r="AJ176" i="11"/>
  <c r="Y176" i="11"/>
  <c r="F176" i="11"/>
  <c r="AH176" i="11"/>
  <c r="AK176" i="11"/>
  <c r="N176" i="11"/>
  <c r="AI176" i="11"/>
  <c r="C176" i="11"/>
  <c r="AC176" i="11"/>
  <c r="AL175" i="11"/>
  <c r="U176" i="11"/>
  <c r="U176" i="7" s="1"/>
  <c r="AD176" i="11"/>
  <c r="J176" i="11"/>
  <c r="S176" i="11"/>
  <c r="I176" i="11"/>
  <c r="AN176" i="11"/>
  <c r="F175" i="11"/>
  <c r="AE177" i="11"/>
  <c r="AE177" i="7" s="1"/>
  <c r="H177" i="11"/>
  <c r="AG176" i="11"/>
  <c r="V177" i="11"/>
  <c r="F177" i="11"/>
  <c r="M177" i="11"/>
  <c r="Y177" i="11"/>
  <c r="AI177" i="11"/>
  <c r="D179" i="11"/>
  <c r="O177" i="11"/>
  <c r="C177" i="11"/>
  <c r="N177" i="11"/>
  <c r="AJ177" i="11"/>
  <c r="AM177" i="11"/>
  <c r="AN177" i="11"/>
  <c r="K177" i="11"/>
  <c r="E177" i="11"/>
  <c r="G177" i="11"/>
  <c r="AL177" i="11"/>
  <c r="U177" i="11"/>
  <c r="U177" i="7" s="1"/>
  <c r="AG177" i="11"/>
  <c r="AA177" i="11"/>
  <c r="P177" i="11"/>
  <c r="J177" i="11"/>
  <c r="AC177" i="11"/>
  <c r="D177" i="11"/>
  <c r="AF179" i="11"/>
  <c r="S177" i="11"/>
  <c r="C178" i="11"/>
  <c r="AF177" i="11"/>
  <c r="AJ178" i="11"/>
  <c r="G178" i="11"/>
  <c r="O178" i="11"/>
  <c r="L178" i="11"/>
  <c r="E178" i="11"/>
  <c r="W178" i="11"/>
  <c r="AM178" i="11"/>
  <c r="Y178" i="11"/>
  <c r="R177" i="11"/>
  <c r="T177" i="11"/>
  <c r="AB178" i="11"/>
  <c r="AI178" i="11"/>
  <c r="AC178" i="11"/>
  <c r="U178" i="11"/>
  <c r="U178" i="7" s="1"/>
  <c r="Q178" i="11"/>
  <c r="AB177" i="11"/>
  <c r="Z177" i="11"/>
  <c r="Q177" i="11"/>
  <c r="AG178" i="11"/>
  <c r="AE178" i="11"/>
  <c r="AE178" i="7" s="1"/>
  <c r="J178" i="11"/>
  <c r="AL178" i="11"/>
  <c r="AA178" i="11"/>
  <c r="AF178" i="11"/>
  <c r="W177" i="11"/>
  <c r="AD177" i="11"/>
  <c r="I177" i="11"/>
  <c r="AK177" i="11"/>
  <c r="N178" i="11"/>
  <c r="AK178" i="11"/>
  <c r="S178" i="11"/>
  <c r="M178" i="11"/>
  <c r="AH177" i="11"/>
  <c r="I178" i="11"/>
  <c r="D178" i="11"/>
  <c r="K178" i="11"/>
  <c r="H178" i="11"/>
  <c r="T178" i="11"/>
  <c r="AC179" i="11"/>
  <c r="C179" i="11"/>
  <c r="L179" i="11"/>
  <c r="AK179" i="11"/>
  <c r="AI179" i="11"/>
  <c r="F179" i="11"/>
  <c r="J179" i="11"/>
  <c r="O179" i="11"/>
  <c r="AE179" i="11"/>
  <c r="AE179" i="7" s="1"/>
  <c r="AN178" i="11"/>
  <c r="Z178" i="11"/>
  <c r="R179" i="11"/>
  <c r="AA179" i="11"/>
  <c r="V178" i="11"/>
  <c r="U179" i="11"/>
  <c r="U179" i="7" s="1"/>
  <c r="M179" i="11"/>
  <c r="V179" i="11"/>
  <c r="N179" i="11"/>
  <c r="AH178" i="11"/>
  <c r="H179" i="11"/>
  <c r="F178" i="11"/>
  <c r="G179" i="11"/>
  <c r="P178" i="11"/>
  <c r="Z179" i="11"/>
  <c r="W179" i="11"/>
  <c r="AB179" i="11"/>
  <c r="E179" i="11"/>
  <c r="AN179" i="11"/>
  <c r="I179" i="11"/>
  <c r="R178" i="11"/>
  <c r="P179" i="11"/>
  <c r="T179" i="11"/>
  <c r="AD178" i="11"/>
  <c r="AG179" i="11"/>
  <c r="Y179" i="11"/>
  <c r="M180" i="11"/>
  <c r="O180" i="11"/>
  <c r="F180" i="11"/>
  <c r="D180" i="11"/>
  <c r="U180" i="11"/>
  <c r="U180" i="7" s="1"/>
  <c r="AJ179" i="11"/>
  <c r="C180" i="11"/>
  <c r="L180" i="11"/>
  <c r="Z181" i="11"/>
  <c r="AG180" i="11"/>
  <c r="AL179" i="11"/>
  <c r="AI180" i="11"/>
  <c r="R180" i="11"/>
  <c r="S179" i="11"/>
  <c r="Z180" i="11"/>
  <c r="P180" i="11"/>
  <c r="G180" i="11"/>
  <c r="Q180" i="11"/>
  <c r="Y180" i="11"/>
  <c r="AD179" i="11"/>
  <c r="AM179" i="11"/>
  <c r="V180" i="11"/>
  <c r="T180" i="11"/>
  <c r="E180" i="11"/>
  <c r="K179" i="11"/>
  <c r="AN180" i="11"/>
  <c r="AK180" i="11"/>
  <c r="W180" i="11"/>
  <c r="Q179" i="11"/>
  <c r="J180" i="11"/>
  <c r="K180" i="11"/>
  <c r="AL180" i="11"/>
  <c r="AH180" i="11"/>
  <c r="AH179" i="11"/>
  <c r="AM180" i="11"/>
  <c r="AJ180" i="11"/>
  <c r="S180" i="11"/>
  <c r="D181" i="11"/>
  <c r="AA181" i="11"/>
  <c r="O181" i="11"/>
  <c r="AE180" i="11"/>
  <c r="AE180" i="7" s="1"/>
  <c r="AF181" i="11"/>
  <c r="AM181" i="11"/>
  <c r="AJ181" i="11"/>
  <c r="AE181" i="11"/>
  <c r="AE181" i="7" s="1"/>
  <c r="K181" i="11"/>
  <c r="S181" i="11"/>
  <c r="H180" i="11"/>
  <c r="AG181" i="11"/>
  <c r="Y181" i="11"/>
  <c r="AI181" i="11"/>
  <c r="AN181" i="11"/>
  <c r="AD180" i="11"/>
  <c r="E181" i="11"/>
  <c r="P181" i="11"/>
  <c r="AC181" i="11"/>
  <c r="I181" i="11"/>
  <c r="AB180" i="11"/>
  <c r="V181" i="11"/>
  <c r="AL181" i="11"/>
  <c r="F181" i="11"/>
  <c r="J181" i="11"/>
  <c r="Q181" i="11"/>
  <c r="W181" i="11"/>
  <c r="N180" i="11"/>
  <c r="T181" i="11"/>
  <c r="AH181" i="11"/>
  <c r="AF180" i="11"/>
  <c r="AB181" i="11"/>
  <c r="AA180" i="11"/>
  <c r="AK181" i="11"/>
  <c r="N181" i="11"/>
  <c r="I180" i="11"/>
  <c r="AD181" i="11"/>
  <c r="G181" i="11"/>
  <c r="H181" i="11"/>
  <c r="U181" i="11"/>
  <c r="U181" i="7" s="1"/>
  <c r="AC180" i="11"/>
  <c r="L181" i="11"/>
  <c r="M181" i="11"/>
  <c r="R181" i="11"/>
  <c r="N182" i="11"/>
  <c r="AL182" i="11"/>
  <c r="AG182" i="11"/>
  <c r="AB182" i="11"/>
  <c r="U182" i="11"/>
  <c r="U182" i="7" s="1"/>
  <c r="K182" i="11"/>
  <c r="C182" i="11"/>
  <c r="O182" i="11"/>
  <c r="Y182" i="11"/>
  <c r="W182" i="11"/>
  <c r="H182" i="11"/>
  <c r="I182" i="11"/>
  <c r="M182" i="11"/>
  <c r="AH182" i="11"/>
  <c r="V182" i="11"/>
  <c r="R182" i="11"/>
  <c r="AA182" i="11"/>
  <c r="AD182" i="11"/>
  <c r="Z182" i="11"/>
  <c r="AC182" i="11"/>
  <c r="D182" i="11"/>
  <c r="F182" i="11"/>
  <c r="L182" i="11"/>
  <c r="Q182" i="11"/>
  <c r="T182" i="11"/>
  <c r="C181" i="11"/>
  <c r="AE182" i="11"/>
  <c r="AE182" i="7" s="1"/>
  <c r="AF182" i="11"/>
  <c r="G182" i="11"/>
  <c r="AM182" i="11"/>
  <c r="AN182" i="11"/>
  <c r="S182" i="11"/>
  <c r="J182" i="11"/>
  <c r="E182" i="11"/>
  <c r="AK182" i="11"/>
  <c r="P182" i="11"/>
  <c r="AI182" i="11"/>
  <c r="AA183" i="11"/>
  <c r="C183" i="11"/>
  <c r="F183" i="11"/>
  <c r="S183" i="11"/>
  <c r="Z183" i="11"/>
  <c r="AG183" i="11"/>
  <c r="AM183" i="11"/>
  <c r="AI183" i="11"/>
  <c r="AH183" i="11"/>
  <c r="U183" i="11"/>
  <c r="U183" i="7" s="1"/>
  <c r="AB183" i="11"/>
  <c r="L183" i="11"/>
  <c r="AJ183" i="11"/>
  <c r="AL183" i="11"/>
  <c r="W183" i="11"/>
  <c r="AC183" i="11"/>
  <c r="R183" i="11"/>
  <c r="D183" i="11"/>
  <c r="AE183" i="11"/>
  <c r="AE183" i="7" s="1"/>
  <c r="I183" i="11"/>
  <c r="O183" i="11"/>
  <c r="AJ182" i="11"/>
  <c r="AF183" i="11"/>
  <c r="E183" i="11"/>
  <c r="T183" i="11"/>
  <c r="Q183" i="11"/>
  <c r="J183" i="11"/>
  <c r="G183" i="11"/>
  <c r="AN183" i="11"/>
  <c r="V183" i="11"/>
  <c r="AD183" i="11"/>
  <c r="P183" i="11"/>
  <c r="K183" i="11"/>
  <c r="Y183" i="11"/>
  <c r="M183" i="11"/>
  <c r="AK183" i="11"/>
  <c r="H183" i="11"/>
  <c r="N183" i="11"/>
  <c r="O184" i="11"/>
  <c r="Q184" i="11"/>
  <c r="AN184" i="11"/>
  <c r="AH184" i="11"/>
  <c r="AL184" i="11"/>
  <c r="U184" i="11"/>
  <c r="U184" i="7" s="1"/>
  <c r="N184" i="11"/>
  <c r="D184" i="11"/>
  <c r="AG184" i="11"/>
  <c r="E184" i="11"/>
  <c r="Z184" i="11"/>
  <c r="K184" i="11"/>
  <c r="R184" i="11"/>
  <c r="F184" i="11"/>
  <c r="T184" i="11"/>
  <c r="AA184" i="11"/>
  <c r="AE184" i="11"/>
  <c r="AE184" i="7" s="1"/>
  <c r="AF184" i="11"/>
  <c r="J184" i="11"/>
  <c r="M184" i="11"/>
  <c r="W184" i="11"/>
  <c r="G184" i="11"/>
  <c r="AC184" i="11"/>
  <c r="I184" i="11"/>
  <c r="Y184" i="11"/>
  <c r="H184" i="11"/>
  <c r="AJ184" i="11"/>
  <c r="AI184" i="11"/>
  <c r="AM184" i="11"/>
  <c r="S184" i="11"/>
  <c r="C184" i="11"/>
  <c r="AB184" i="11"/>
  <c r="V184" i="11"/>
  <c r="AK184" i="11"/>
  <c r="AD184" i="11"/>
  <c r="P184" i="11"/>
  <c r="L184" i="11"/>
  <c r="D185" i="11"/>
  <c r="N185" i="11"/>
  <c r="AM185" i="11"/>
  <c r="H185" i="11"/>
  <c r="R185" i="11"/>
  <c r="AN185" i="11"/>
  <c r="F185" i="11"/>
  <c r="O185" i="11"/>
  <c r="U185" i="11"/>
  <c r="U185" i="7" s="1"/>
  <c r="L185" i="11"/>
  <c r="W185" i="11"/>
  <c r="P185" i="11"/>
  <c r="AL185" i="11"/>
  <c r="M185" i="11"/>
  <c r="AJ185" i="11"/>
  <c r="G185" i="11"/>
  <c r="E185" i="11"/>
  <c r="AD185" i="11"/>
  <c r="Q185" i="11"/>
  <c r="AH185" i="11"/>
  <c r="Z185" i="11"/>
  <c r="N186" i="11"/>
  <c r="C185" i="11"/>
  <c r="AC185" i="11"/>
  <c r="AG185" i="11"/>
  <c r="AF185" i="11"/>
  <c r="K185" i="11"/>
  <c r="T185" i="11"/>
  <c r="V185" i="11"/>
  <c r="S185" i="11"/>
  <c r="J185" i="11"/>
  <c r="I185" i="11"/>
  <c r="AK185" i="11"/>
  <c r="Y185" i="11"/>
  <c r="AE185" i="11"/>
  <c r="AE185" i="7" s="1"/>
  <c r="AI185" i="11"/>
  <c r="AA185" i="11"/>
  <c r="AB185" i="11"/>
  <c r="AC186" i="11"/>
  <c r="AN186" i="11"/>
  <c r="E186" i="11"/>
  <c r="AE186" i="11"/>
  <c r="AE186" i="7" s="1"/>
  <c r="L187" i="11"/>
  <c r="Q186" i="11"/>
  <c r="AD186" i="11"/>
  <c r="AL186" i="11"/>
  <c r="Y186" i="11"/>
  <c r="J186" i="11"/>
  <c r="D186" i="11"/>
  <c r="AB186" i="11"/>
  <c r="AM186" i="11"/>
  <c r="AK186" i="11"/>
  <c r="AA186" i="11"/>
  <c r="F186" i="11"/>
  <c r="W186" i="11"/>
  <c r="V186" i="11"/>
  <c r="M186" i="11"/>
  <c r="T186" i="11"/>
  <c r="G186" i="11"/>
  <c r="AF186" i="11"/>
  <c r="O186" i="11"/>
  <c r="AJ186" i="11"/>
  <c r="L186" i="11"/>
  <c r="AG186" i="11"/>
  <c r="H186" i="11"/>
  <c r="AI186" i="11"/>
  <c r="Z186" i="11"/>
  <c r="I186" i="11"/>
  <c r="K186" i="11"/>
  <c r="S186" i="11"/>
  <c r="P186" i="11"/>
  <c r="C186" i="11"/>
  <c r="U186" i="11"/>
  <c r="U186" i="7" s="1"/>
  <c r="V187" i="11"/>
  <c r="S187" i="11"/>
  <c r="S2" i="11" s="1"/>
  <c r="AD187" i="11"/>
  <c r="AM187" i="11"/>
  <c r="AC187" i="11"/>
  <c r="U187" i="11"/>
  <c r="U187" i="7" s="1"/>
  <c r="R187" i="11"/>
  <c r="K187" i="11"/>
  <c r="Z187" i="11"/>
  <c r="AJ187" i="11"/>
  <c r="T187" i="11"/>
  <c r="G187" i="11"/>
  <c r="AA187" i="11"/>
  <c r="AK187" i="11"/>
  <c r="W187" i="11"/>
  <c r="E187" i="11"/>
  <c r="AL187" i="11"/>
  <c r="F187" i="11"/>
  <c r="Q187" i="11"/>
  <c r="O187" i="11"/>
  <c r="AH187" i="11"/>
  <c r="AE187" i="11"/>
  <c r="AE187" i="7" s="1"/>
  <c r="R186" i="11"/>
  <c r="AH186" i="11"/>
  <c r="J187" i="11"/>
  <c r="D187" i="11"/>
  <c r="AF187" i="11"/>
  <c r="M187" i="11"/>
  <c r="AN187" i="11"/>
  <c r="AG187" i="11"/>
  <c r="AI187" i="11"/>
  <c r="I187" i="11"/>
  <c r="N187" i="11"/>
  <c r="H187" i="11"/>
  <c r="C187" i="11"/>
  <c r="P187" i="11"/>
  <c r="AB187" i="11"/>
  <c r="Y187" i="11"/>
  <c r="G224" i="31" l="1"/>
  <c r="J207" i="31"/>
  <c r="G159" i="31"/>
  <c r="J195" i="31"/>
  <c r="J202" i="31"/>
  <c r="J187" i="31"/>
  <c r="G176" i="31"/>
  <c r="G209" i="31"/>
  <c r="G186" i="31"/>
  <c r="J200" i="31"/>
  <c r="J167" i="31"/>
  <c r="G205" i="31"/>
  <c r="G214" i="31"/>
  <c r="J163" i="31"/>
  <c r="J229" i="31"/>
  <c r="J204" i="31"/>
  <c r="G227" i="31"/>
  <c r="J211" i="31"/>
  <c r="J182" i="31"/>
  <c r="G185" i="31"/>
  <c r="G162" i="31"/>
  <c r="J196" i="31"/>
  <c r="G192" i="31"/>
  <c r="J197" i="31"/>
  <c r="J164" i="31"/>
  <c r="G166" i="31"/>
  <c r="G212" i="31"/>
  <c r="J192" i="31"/>
  <c r="G178" i="31"/>
  <c r="G184" i="31"/>
  <c r="G219" i="31"/>
  <c r="J189" i="31"/>
  <c r="G183" i="31"/>
  <c r="J221" i="31"/>
  <c r="J193" i="31"/>
  <c r="G171" i="31"/>
  <c r="G170" i="31"/>
  <c r="G195" i="31"/>
  <c r="G182" i="31"/>
  <c r="J183" i="31"/>
  <c r="G217" i="31"/>
  <c r="J228" i="31"/>
  <c r="G189" i="31"/>
  <c r="J166" i="31"/>
  <c r="G168" i="31"/>
  <c r="J210" i="31"/>
  <c r="J205" i="31"/>
  <c r="G174" i="31"/>
  <c r="J223" i="31"/>
  <c r="G228" i="31"/>
  <c r="J174" i="31"/>
  <c r="J199" i="31"/>
  <c r="G216" i="31"/>
  <c r="J175" i="31"/>
  <c r="J191" i="31"/>
  <c r="G160" i="31"/>
  <c r="J227" i="31"/>
  <c r="G172" i="31"/>
  <c r="G193" i="31"/>
  <c r="G222" i="31"/>
  <c r="G211" i="31"/>
  <c r="G213" i="31"/>
  <c r="G191" i="31"/>
  <c r="G173" i="31"/>
  <c r="J224" i="31"/>
  <c r="J206" i="31"/>
  <c r="G165" i="31"/>
  <c r="G207" i="31"/>
  <c r="J168" i="31"/>
  <c r="G203" i="31"/>
  <c r="G221" i="31"/>
  <c r="G220" i="31"/>
  <c r="G230" i="31"/>
  <c r="G167" i="31"/>
  <c r="G208" i="31"/>
  <c r="G190" i="31"/>
  <c r="G194" i="31"/>
  <c r="G157" i="31"/>
  <c r="G199" i="31"/>
  <c r="J157" i="31"/>
  <c r="G223" i="31"/>
  <c r="G158" i="31"/>
  <c r="J177" i="31"/>
  <c r="J156" i="31"/>
  <c r="J158" i="31"/>
  <c r="G218" i="31"/>
  <c r="G179" i="31"/>
  <c r="J173" i="31"/>
  <c r="J162" i="31"/>
  <c r="G202" i="31"/>
  <c r="J170" i="31"/>
  <c r="J208" i="31"/>
  <c r="G177" i="31"/>
  <c r="G226" i="31"/>
  <c r="J203" i="31"/>
  <c r="J220" i="31"/>
  <c r="J185" i="31"/>
  <c r="J179" i="31"/>
  <c r="G200" i="31"/>
  <c r="G210" i="31"/>
  <c r="G169" i="31"/>
  <c r="G225" i="31"/>
  <c r="J161" i="31"/>
  <c r="J186" i="31"/>
  <c r="G181" i="31"/>
  <c r="J219" i="31"/>
  <c r="J215" i="31"/>
  <c r="J216" i="31"/>
  <c r="J217" i="31"/>
  <c r="J188" i="31"/>
  <c r="J172" i="31"/>
  <c r="J218" i="31"/>
  <c r="J222" i="31"/>
  <c r="J198" i="31"/>
  <c r="J225" i="31"/>
  <c r="G196" i="31"/>
  <c r="G163" i="31"/>
  <c r="J226" i="31"/>
  <c r="J184" i="31"/>
  <c r="J230" i="31"/>
  <c r="J176" i="31"/>
  <c r="J165" i="31"/>
  <c r="G198" i="31"/>
  <c r="G229" i="31"/>
  <c r="J212" i="31"/>
  <c r="G187" i="31"/>
  <c r="G197" i="31"/>
  <c r="J160" i="31"/>
  <c r="J171" i="31"/>
  <c r="J180" i="31"/>
  <c r="J169" i="31"/>
  <c r="J159" i="31"/>
  <c r="J209" i="31"/>
  <c r="G161" i="31"/>
  <c r="G175" i="31"/>
  <c r="G164" i="31"/>
  <c r="J201" i="31"/>
  <c r="J214" i="31"/>
  <c r="G188" i="31"/>
  <c r="G215" i="31"/>
  <c r="G156" i="31"/>
  <c r="J190" i="31"/>
  <c r="G206" i="31"/>
  <c r="G180" i="31"/>
  <c r="J213" i="31"/>
  <c r="J181" i="31"/>
  <c r="G201" i="31"/>
  <c r="J178" i="31"/>
  <c r="G204" i="31"/>
  <c r="J194" i="31"/>
  <c r="AJ12" i="10"/>
  <c r="L12" i="10"/>
  <c r="AF12" i="10"/>
  <c r="I12" i="10"/>
  <c r="T12" i="10"/>
  <c r="T12" i="7" s="1"/>
  <c r="AA12" i="10"/>
  <c r="AB12" i="10"/>
  <c r="Y12" i="10"/>
  <c r="R12" i="10"/>
  <c r="R12" i="7" s="1"/>
  <c r="G12" i="10"/>
  <c r="M12" i="10"/>
  <c r="W12" i="10"/>
  <c r="W12" i="7" s="1"/>
  <c r="Q12" i="10"/>
  <c r="P12" i="10"/>
  <c r="P12" i="7" s="1"/>
  <c r="AH12" i="10"/>
  <c r="E12" i="10"/>
  <c r="V12" i="10"/>
  <c r="V12" i="7" s="1"/>
  <c r="D12" i="10"/>
  <c r="C12" i="10"/>
  <c r="AD12" i="10"/>
  <c r="Z12" i="10"/>
  <c r="AL12" i="10"/>
  <c r="AN12" i="10"/>
  <c r="O12" i="10"/>
  <c r="S12" i="10"/>
  <c r="M13" i="10"/>
  <c r="M13" i="7" s="1"/>
  <c r="Z13" i="10"/>
  <c r="D13" i="10"/>
  <c r="F12" i="10"/>
  <c r="F12" i="7" s="1"/>
  <c r="AN13" i="10"/>
  <c r="AD13" i="10"/>
  <c r="K14" i="10"/>
  <c r="V13" i="10"/>
  <c r="V13" i="7" s="1"/>
  <c r="G13" i="10"/>
  <c r="AC13" i="10"/>
  <c r="AB13" i="10"/>
  <c r="H12" i="10"/>
  <c r="AK13" i="10"/>
  <c r="AK13" i="7" s="1"/>
  <c r="AM12" i="10"/>
  <c r="I13" i="10"/>
  <c r="AI12" i="10"/>
  <c r="AM13" i="10"/>
  <c r="W13" i="10"/>
  <c r="P13" i="10"/>
  <c r="Q13" i="10"/>
  <c r="Q13" i="7" s="1"/>
  <c r="AK12" i="10"/>
  <c r="O13" i="10"/>
  <c r="J12" i="10"/>
  <c r="F13" i="10"/>
  <c r="R13" i="10"/>
  <c r="Y13" i="10"/>
  <c r="AJ13" i="10"/>
  <c r="K13" i="10"/>
  <c r="K15" i="10"/>
  <c r="P15" i="10"/>
  <c r="V15" i="10"/>
  <c r="Q14" i="10"/>
  <c r="V14" i="10"/>
  <c r="AK14" i="10"/>
  <c r="T14" i="10"/>
  <c r="AA14" i="10"/>
  <c r="AA13" i="10"/>
  <c r="AF13" i="10"/>
  <c r="AJ15" i="10"/>
  <c r="I15" i="10"/>
  <c r="I15" i="7" s="1"/>
  <c r="N13" i="10"/>
  <c r="AL15" i="10"/>
  <c r="S13" i="10"/>
  <c r="Q15" i="10"/>
  <c r="AC14" i="10"/>
  <c r="S14" i="10"/>
  <c r="AK15" i="10"/>
  <c r="Z15" i="10"/>
  <c r="Z15" i="7" s="1"/>
  <c r="AN14" i="10"/>
  <c r="AN14" i="7" s="1"/>
  <c r="C15" i="10"/>
  <c r="AH15" i="10"/>
  <c r="E13" i="10"/>
  <c r="K12" i="10"/>
  <c r="AG13" i="10"/>
  <c r="E14" i="10"/>
  <c r="I14" i="10"/>
  <c r="J15" i="10"/>
  <c r="G14" i="10"/>
  <c r="AI13" i="10"/>
  <c r="E15" i="10"/>
  <c r="E15" i="7" s="1"/>
  <c r="AL14" i="10"/>
  <c r="AL14" i="7" s="1"/>
  <c r="AL13" i="10"/>
  <c r="R14" i="10"/>
  <c r="H15" i="10"/>
  <c r="H15" i="7" s="1"/>
  <c r="N12" i="10"/>
  <c r="N12" i="7" s="1"/>
  <c r="AC12" i="10"/>
  <c r="L13" i="10"/>
  <c r="AG12" i="10"/>
  <c r="J14" i="10"/>
  <c r="J14" i="7" s="1"/>
  <c r="Y14" i="10"/>
  <c r="AC15" i="10"/>
  <c r="F15" i="10"/>
  <c r="F15" i="7" s="1"/>
  <c r="C13" i="10"/>
  <c r="C13" i="7" s="1"/>
  <c r="AH14" i="10"/>
  <c r="P14" i="10"/>
  <c r="AF15" i="10"/>
  <c r="D14" i="10"/>
  <c r="D14" i="7" s="1"/>
  <c r="AG14" i="10"/>
  <c r="E16" i="10"/>
  <c r="J13" i="10"/>
  <c r="M15" i="10"/>
  <c r="AN15" i="10"/>
  <c r="O14" i="10"/>
  <c r="N16" i="10"/>
  <c r="T13" i="10"/>
  <c r="AA15" i="10"/>
  <c r="T15" i="10"/>
  <c r="AG16" i="10"/>
  <c r="AG16" i="7" s="1"/>
  <c r="S15" i="10"/>
  <c r="AH13" i="10"/>
  <c r="O15" i="10"/>
  <c r="D16" i="10"/>
  <c r="W15" i="10"/>
  <c r="G15" i="10"/>
  <c r="L15" i="10"/>
  <c r="D15" i="10"/>
  <c r="D15" i="7" s="1"/>
  <c r="AI15" i="10"/>
  <c r="AI14" i="10"/>
  <c r="N15" i="10"/>
  <c r="C14" i="10"/>
  <c r="C14" i="7" s="1"/>
  <c r="AM14" i="10"/>
  <c r="AM14" i="7" s="1"/>
  <c r="AM15" i="10"/>
  <c r="W16" i="10"/>
  <c r="F14" i="10"/>
  <c r="F14" i="7" s="1"/>
  <c r="J16" i="10"/>
  <c r="J16" i="7" s="1"/>
  <c r="AA16" i="10"/>
  <c r="P16" i="10"/>
  <c r="H17" i="10"/>
  <c r="H17" i="7" s="1"/>
  <c r="AM16" i="10"/>
  <c r="H14" i="10"/>
  <c r="T16" i="10"/>
  <c r="AB14" i="10"/>
  <c r="AB14" i="7" s="1"/>
  <c r="W14" i="10"/>
  <c r="AK16" i="10"/>
  <c r="AB16" i="10"/>
  <c r="J17" i="10"/>
  <c r="S17" i="10"/>
  <c r="H16" i="10"/>
  <c r="AJ17" i="10"/>
  <c r="L14" i="10"/>
  <c r="Y15" i="10"/>
  <c r="AD14" i="10"/>
  <c r="M14" i="10"/>
  <c r="AF16" i="10"/>
  <c r="AL16" i="10"/>
  <c r="AC16" i="10"/>
  <c r="N14" i="10"/>
  <c r="H13" i="10"/>
  <c r="AN16" i="10"/>
  <c r="AN16" i="7" s="1"/>
  <c r="AM17" i="10"/>
  <c r="I17" i="10"/>
  <c r="Y16" i="10"/>
  <c r="Y16" i="7" s="1"/>
  <c r="AD15" i="10"/>
  <c r="AJ14" i="10"/>
  <c r="AF14" i="10"/>
  <c r="Z14" i="10"/>
  <c r="Z16" i="10"/>
  <c r="Z16" i="7" s="1"/>
  <c r="L16" i="10"/>
  <c r="AG15" i="10"/>
  <c r="AB15" i="10"/>
  <c r="R15" i="10"/>
  <c r="K16" i="10"/>
  <c r="V16" i="10"/>
  <c r="D17" i="10"/>
  <c r="AI16" i="10"/>
  <c r="K17" i="10"/>
  <c r="AD16" i="10"/>
  <c r="S16" i="10"/>
  <c r="S16" i="7" s="1"/>
  <c r="O16" i="10"/>
  <c r="T18" i="10"/>
  <c r="Q17" i="10"/>
  <c r="AI18" i="10"/>
  <c r="K18" i="10"/>
  <c r="AG17" i="10"/>
  <c r="M17" i="10"/>
  <c r="AH17" i="10"/>
  <c r="AH17" i="7" s="1"/>
  <c r="Q16" i="10"/>
  <c r="Q16" i="7" s="1"/>
  <c r="Y17" i="10"/>
  <c r="AC18" i="10"/>
  <c r="R16" i="10"/>
  <c r="I18" i="10"/>
  <c r="Y18" i="10"/>
  <c r="F17" i="10"/>
  <c r="AB17" i="10"/>
  <c r="AB17" i="7" s="1"/>
  <c r="AI17" i="10"/>
  <c r="AI17" i="7" s="1"/>
  <c r="AG18" i="10"/>
  <c r="C17" i="10"/>
  <c r="AL17" i="10"/>
  <c r="E18" i="10"/>
  <c r="E17" i="10"/>
  <c r="AH16" i="10"/>
  <c r="AA17" i="10"/>
  <c r="G16" i="10"/>
  <c r="F18" i="10"/>
  <c r="C18" i="10"/>
  <c r="P18" i="10"/>
  <c r="P18" i="7" s="1"/>
  <c r="G17" i="10"/>
  <c r="R17" i="10"/>
  <c r="O17" i="10"/>
  <c r="AA18" i="10"/>
  <c r="AA18" i="7" s="1"/>
  <c r="V18" i="10"/>
  <c r="C16" i="10"/>
  <c r="J18" i="10"/>
  <c r="W17" i="10"/>
  <c r="AB18" i="10"/>
  <c r="AJ16" i="10"/>
  <c r="T17" i="10"/>
  <c r="I16" i="10"/>
  <c r="L17" i="10"/>
  <c r="AK17" i="10"/>
  <c r="AH18" i="10"/>
  <c r="M18" i="10"/>
  <c r="M16" i="10"/>
  <c r="M16" i="7" s="1"/>
  <c r="F16" i="10"/>
  <c r="AD17" i="10"/>
  <c r="Y19" i="10"/>
  <c r="Z18" i="10"/>
  <c r="AJ19" i="10"/>
  <c r="O18" i="10"/>
  <c r="S18" i="10"/>
  <c r="S18" i="7" s="1"/>
  <c r="R18" i="10"/>
  <c r="AC17" i="10"/>
  <c r="AL18" i="10"/>
  <c r="G18" i="10"/>
  <c r="N17" i="10"/>
  <c r="N17" i="7" s="1"/>
  <c r="AF19" i="10"/>
  <c r="AN18" i="10"/>
  <c r="AH19" i="10"/>
  <c r="AH19" i="7" s="1"/>
  <c r="AF17" i="10"/>
  <c r="T19" i="10"/>
  <c r="H18" i="10"/>
  <c r="J19" i="10"/>
  <c r="P17" i="10"/>
  <c r="Z19" i="10"/>
  <c r="S19" i="10"/>
  <c r="K19" i="10"/>
  <c r="N18" i="10"/>
  <c r="N18" i="7" s="1"/>
  <c r="AF18" i="10"/>
  <c r="E19" i="10"/>
  <c r="AJ18" i="10"/>
  <c r="AJ18" i="7" s="1"/>
  <c r="AC19" i="10"/>
  <c r="AK18" i="10"/>
  <c r="L19" i="10"/>
  <c r="I19" i="10"/>
  <c r="AK19" i="10"/>
  <c r="AK19" i="7" s="1"/>
  <c r="AM19" i="10"/>
  <c r="V17" i="10"/>
  <c r="W18" i="10"/>
  <c r="W18" i="7" s="1"/>
  <c r="AN17" i="10"/>
  <c r="Z17" i="10"/>
  <c r="AM18" i="10"/>
  <c r="D18" i="10"/>
  <c r="D18" i="7" s="1"/>
  <c r="L18" i="10"/>
  <c r="L18" i="7" s="1"/>
  <c r="C19" i="10"/>
  <c r="AC20" i="10"/>
  <c r="C20" i="10"/>
  <c r="AG20" i="10"/>
  <c r="AG20" i="7" s="1"/>
  <c r="AJ20" i="10"/>
  <c r="Z20" i="10"/>
  <c r="N20" i="10"/>
  <c r="N19" i="10"/>
  <c r="M20" i="10"/>
  <c r="O19" i="10"/>
  <c r="AD18" i="10"/>
  <c r="H19" i="10"/>
  <c r="H19" i="7" s="1"/>
  <c r="V20" i="10"/>
  <c r="W19" i="10"/>
  <c r="R19" i="10"/>
  <c r="W20" i="10"/>
  <c r="W20" i="7" s="1"/>
  <c r="Y20" i="10"/>
  <c r="J20" i="10"/>
  <c r="T20" i="10"/>
  <c r="I20" i="10"/>
  <c r="AA20" i="10"/>
  <c r="Q18" i="10"/>
  <c r="S20" i="10"/>
  <c r="AN19" i="10"/>
  <c r="P19" i="10"/>
  <c r="AF20" i="10"/>
  <c r="AG19" i="10"/>
  <c r="AG19" i="7" s="1"/>
  <c r="AD20" i="10"/>
  <c r="AD20" i="7" s="1"/>
  <c r="G19" i="10"/>
  <c r="AK20" i="10"/>
  <c r="D20" i="10"/>
  <c r="D19" i="10"/>
  <c r="V21" i="10"/>
  <c r="H20" i="10"/>
  <c r="AI19" i="10"/>
  <c r="Q20" i="10"/>
  <c r="AN20" i="10"/>
  <c r="G20" i="10"/>
  <c r="AL20" i="10"/>
  <c r="F19" i="10"/>
  <c r="F19" i="7" s="1"/>
  <c r="AH21" i="10"/>
  <c r="AH20" i="10"/>
  <c r="AK21" i="10"/>
  <c r="AL19" i="10"/>
  <c r="AI21" i="10"/>
  <c r="Y21" i="10"/>
  <c r="I21" i="10"/>
  <c r="H21" i="10"/>
  <c r="V19" i="10"/>
  <c r="AD19" i="10"/>
  <c r="AI20" i="10"/>
  <c r="AI20" i="7" s="1"/>
  <c r="K21" i="10"/>
  <c r="O21" i="10"/>
  <c r="N21" i="10"/>
  <c r="O20" i="10"/>
  <c r="F20" i="10"/>
  <c r="AB20" i="10"/>
  <c r="AA19" i="10"/>
  <c r="Q19" i="10"/>
  <c r="Q19" i="7" s="1"/>
  <c r="AM20" i="10"/>
  <c r="AM20" i="7" s="1"/>
  <c r="E20" i="10"/>
  <c r="AD22" i="10"/>
  <c r="D21" i="10"/>
  <c r="D21" i="7" s="1"/>
  <c r="AD21" i="10"/>
  <c r="AD21" i="7" s="1"/>
  <c r="F21" i="10"/>
  <c r="C21" i="10"/>
  <c r="P20" i="10"/>
  <c r="P20" i="7" s="1"/>
  <c r="AB19" i="10"/>
  <c r="L20" i="10"/>
  <c r="M19" i="10"/>
  <c r="R20" i="10"/>
  <c r="R20" i="7" s="1"/>
  <c r="K20" i="10"/>
  <c r="P21" i="10"/>
  <c r="AC21" i="10"/>
  <c r="I22" i="10"/>
  <c r="I22" i="7" s="1"/>
  <c r="AK22" i="10"/>
  <c r="AK22" i="7" s="1"/>
  <c r="AB21" i="10"/>
  <c r="J21" i="10"/>
  <c r="AM22" i="10"/>
  <c r="Z21" i="10"/>
  <c r="Z21" i="7" s="1"/>
  <c r="P22" i="10"/>
  <c r="AH22" i="10"/>
  <c r="AC22" i="10"/>
  <c r="J22" i="10"/>
  <c r="T21" i="10"/>
  <c r="AN22" i="10"/>
  <c r="M21" i="10"/>
  <c r="AF21" i="10"/>
  <c r="C22" i="10"/>
  <c r="R21" i="10"/>
  <c r="AL21" i="10"/>
  <c r="E21" i="10"/>
  <c r="AI22" i="10"/>
  <c r="N22" i="10"/>
  <c r="S21" i="10"/>
  <c r="V22" i="10"/>
  <c r="Y22" i="10"/>
  <c r="AA21" i="10"/>
  <c r="AK23" i="10"/>
  <c r="W21" i="10"/>
  <c r="AJ21" i="10"/>
  <c r="AG21" i="10"/>
  <c r="AJ22" i="10"/>
  <c r="Q21" i="10"/>
  <c r="Q21" i="7" s="1"/>
  <c r="L21" i="10"/>
  <c r="AN21" i="10"/>
  <c r="G21" i="10"/>
  <c r="W23" i="10"/>
  <c r="AM21" i="10"/>
  <c r="T22" i="10"/>
  <c r="R22" i="10"/>
  <c r="AI24" i="10"/>
  <c r="AI24" i="7" s="1"/>
  <c r="AF23" i="10"/>
  <c r="AB23" i="10"/>
  <c r="E23" i="10"/>
  <c r="O23" i="10"/>
  <c r="I23" i="10"/>
  <c r="F22" i="10"/>
  <c r="M22" i="10"/>
  <c r="M22" i="7" s="1"/>
  <c r="K23" i="10"/>
  <c r="G22" i="10"/>
  <c r="H23" i="10"/>
  <c r="Q23" i="10"/>
  <c r="Q23" i="7" s="1"/>
  <c r="K22" i="10"/>
  <c r="D23" i="10"/>
  <c r="Q22" i="10"/>
  <c r="O22" i="10"/>
  <c r="O22" i="7" s="1"/>
  <c r="S22" i="10"/>
  <c r="AJ23" i="10"/>
  <c r="AG22" i="10"/>
  <c r="H22" i="10"/>
  <c r="H22" i="7" s="1"/>
  <c r="AB22" i="10"/>
  <c r="E22" i="10"/>
  <c r="AA23" i="10"/>
  <c r="F23" i="10"/>
  <c r="F23" i="7" s="1"/>
  <c r="AA22" i="10"/>
  <c r="AC23" i="10"/>
  <c r="V23" i="10"/>
  <c r="S23" i="10"/>
  <c r="AH23" i="10"/>
  <c r="Y23" i="10"/>
  <c r="D22" i="10"/>
  <c r="W22" i="10"/>
  <c r="W22" i="7" s="1"/>
  <c r="AF22" i="10"/>
  <c r="M23" i="10"/>
  <c r="R23" i="10"/>
  <c r="AD23" i="10"/>
  <c r="AL22" i="10"/>
  <c r="N23" i="10"/>
  <c r="Z22" i="10"/>
  <c r="AL23" i="10"/>
  <c r="AL23" i="7" s="1"/>
  <c r="C23" i="10"/>
  <c r="L22" i="10"/>
  <c r="J23" i="10"/>
  <c r="O24" i="10"/>
  <c r="AJ24" i="10"/>
  <c r="H24" i="10"/>
  <c r="G24" i="10"/>
  <c r="R24" i="10"/>
  <c r="R24" i="7" s="1"/>
  <c r="AC24" i="10"/>
  <c r="AC24" i="7" s="1"/>
  <c r="G23" i="10"/>
  <c r="N24" i="10"/>
  <c r="D24" i="10"/>
  <c r="F24" i="10"/>
  <c r="F24" i="7" s="1"/>
  <c r="Z23" i="10"/>
  <c r="V24" i="10"/>
  <c r="I24" i="10"/>
  <c r="I24" i="7" s="1"/>
  <c r="AN24" i="10"/>
  <c r="AM24" i="10"/>
  <c r="K24" i="10"/>
  <c r="O25" i="10"/>
  <c r="O25" i="7" s="1"/>
  <c r="L24" i="10"/>
  <c r="AF24" i="10"/>
  <c r="AM23" i="10"/>
  <c r="T24" i="10"/>
  <c r="T24" i="7" s="1"/>
  <c r="AA24" i="10"/>
  <c r="T23" i="10"/>
  <c r="AG23" i="10"/>
  <c r="AB24" i="10"/>
  <c r="AG24" i="10"/>
  <c r="E24" i="10"/>
  <c r="AD24" i="10"/>
  <c r="AH24" i="10"/>
  <c r="AH24" i="7" s="1"/>
  <c r="AI23" i="10"/>
  <c r="Y24" i="10"/>
  <c r="M24" i="10"/>
  <c r="Z24" i="10"/>
  <c r="P24" i="10"/>
  <c r="S24" i="10"/>
  <c r="W24" i="10"/>
  <c r="AK24" i="10"/>
  <c r="AK24" i="7" s="1"/>
  <c r="C24" i="10"/>
  <c r="L23" i="10"/>
  <c r="AL24" i="10"/>
  <c r="P23" i="10"/>
  <c r="J24" i="10"/>
  <c r="J24" i="7" s="1"/>
  <c r="AN23" i="10"/>
  <c r="Q24" i="10"/>
  <c r="V25" i="10"/>
  <c r="V25" i="7" s="1"/>
  <c r="AD25" i="10"/>
  <c r="AD25" i="7" s="1"/>
  <c r="M25" i="10"/>
  <c r="Z25" i="10"/>
  <c r="R25" i="10"/>
  <c r="AF25" i="10"/>
  <c r="N25" i="10"/>
  <c r="L25" i="10"/>
  <c r="D25" i="10"/>
  <c r="AG25" i="10"/>
  <c r="AG25" i="7" s="1"/>
  <c r="W25" i="10"/>
  <c r="S25" i="10"/>
  <c r="AI25" i="10"/>
  <c r="Y25" i="10"/>
  <c r="Y25" i="7" s="1"/>
  <c r="F25" i="10"/>
  <c r="AL25" i="10"/>
  <c r="T25" i="10"/>
  <c r="AC25" i="10"/>
  <c r="AK25" i="10"/>
  <c r="AH25" i="10"/>
  <c r="AM25" i="10"/>
  <c r="AM25" i="7" s="1"/>
  <c r="G25" i="10"/>
  <c r="AB25" i="10"/>
  <c r="I25" i="10"/>
  <c r="AA25" i="10"/>
  <c r="Q25" i="10"/>
  <c r="H25" i="10"/>
  <c r="AN25" i="10"/>
  <c r="E25" i="10"/>
  <c r="E25" i="7" s="1"/>
  <c r="J25" i="10"/>
  <c r="J25" i="7" s="1"/>
  <c r="AJ25" i="10"/>
  <c r="K25" i="10"/>
  <c r="K26" i="10"/>
  <c r="Y26" i="10"/>
  <c r="W26" i="10"/>
  <c r="AJ26" i="10"/>
  <c r="AD26" i="10"/>
  <c r="AD26" i="7" s="1"/>
  <c r="N26" i="10"/>
  <c r="R26" i="10"/>
  <c r="M26" i="10"/>
  <c r="E26" i="10"/>
  <c r="D26" i="10"/>
  <c r="AA26" i="10"/>
  <c r="Z26" i="10"/>
  <c r="P26" i="10"/>
  <c r="F26" i="10"/>
  <c r="G26" i="10"/>
  <c r="AL26" i="10"/>
  <c r="C26" i="10"/>
  <c r="AH26" i="10"/>
  <c r="C25" i="10"/>
  <c r="H26" i="10"/>
  <c r="I26" i="10"/>
  <c r="S26" i="10"/>
  <c r="Q26" i="10"/>
  <c r="AK26" i="10"/>
  <c r="K27" i="10"/>
  <c r="Q27" i="10"/>
  <c r="J26" i="10"/>
  <c r="AC26" i="10"/>
  <c r="C27" i="10"/>
  <c r="AA27" i="10"/>
  <c r="N27" i="10"/>
  <c r="AM27" i="10"/>
  <c r="W27" i="10"/>
  <c r="W27" i="7" s="1"/>
  <c r="Y27" i="10"/>
  <c r="Y27" i="7" s="1"/>
  <c r="AD27" i="10"/>
  <c r="V26" i="10"/>
  <c r="O26" i="10"/>
  <c r="F27" i="10"/>
  <c r="F27" i="7" s="1"/>
  <c r="S27" i="10"/>
  <c r="M27" i="10"/>
  <c r="P25" i="10"/>
  <c r="P25" i="7" s="1"/>
  <c r="AG26" i="10"/>
  <c r="T26" i="10"/>
  <c r="AF26" i="10"/>
  <c r="AI26" i="10"/>
  <c r="AM26" i="10"/>
  <c r="AB26" i="10"/>
  <c r="AN26" i="10"/>
  <c r="AK27" i="10"/>
  <c r="AK27" i="7" s="1"/>
  <c r="AC27" i="10"/>
  <c r="Z28" i="10"/>
  <c r="D28" i="10"/>
  <c r="L28" i="10"/>
  <c r="P28" i="10"/>
  <c r="P28" i="7" s="1"/>
  <c r="AF27" i="10"/>
  <c r="AB27" i="10"/>
  <c r="W28" i="10"/>
  <c r="W28" i="7" s="1"/>
  <c r="R28" i="10"/>
  <c r="AN27" i="10"/>
  <c r="G27" i="10"/>
  <c r="AJ27" i="10"/>
  <c r="AH28" i="10"/>
  <c r="AH28" i="7" s="1"/>
  <c r="V27" i="10"/>
  <c r="AG27" i="10"/>
  <c r="V28" i="10"/>
  <c r="V28" i="7" s="1"/>
  <c r="D27" i="10"/>
  <c r="D27" i="7" s="1"/>
  <c r="O27" i="10"/>
  <c r="E27" i="10"/>
  <c r="P27" i="10"/>
  <c r="P27" i="7" s="1"/>
  <c r="AH27" i="10"/>
  <c r="AH27" i="7" s="1"/>
  <c r="I28" i="10"/>
  <c r="AA28" i="10"/>
  <c r="I27" i="10"/>
  <c r="I27" i="7" s="1"/>
  <c r="Z27" i="10"/>
  <c r="AL27" i="10"/>
  <c r="AK28" i="10"/>
  <c r="AG29" i="10"/>
  <c r="AN28" i="10"/>
  <c r="R27" i="10"/>
  <c r="T27" i="10"/>
  <c r="O28" i="10"/>
  <c r="C28" i="10"/>
  <c r="AF28" i="10"/>
  <c r="AB28" i="10"/>
  <c r="Z29" i="10"/>
  <c r="AC28" i="10"/>
  <c r="AC28" i="7" s="1"/>
  <c r="L26" i="10"/>
  <c r="H27" i="10"/>
  <c r="L27" i="10"/>
  <c r="J27" i="10"/>
  <c r="J27" i="7" s="1"/>
  <c r="Y28" i="10"/>
  <c r="AJ28" i="10"/>
  <c r="AL28" i="10"/>
  <c r="AL28" i="7" s="1"/>
  <c r="D29" i="10"/>
  <c r="AI27" i="10"/>
  <c r="AG28" i="10"/>
  <c r="M28" i="10"/>
  <c r="M28" i="7" s="1"/>
  <c r="T28" i="10"/>
  <c r="R30" i="10"/>
  <c r="I30" i="10"/>
  <c r="G28" i="10"/>
  <c r="G28" i="7" s="1"/>
  <c r="K28" i="10"/>
  <c r="H30" i="10"/>
  <c r="I29" i="10"/>
  <c r="AF29" i="10"/>
  <c r="E28" i="10"/>
  <c r="M29" i="10"/>
  <c r="G30" i="10"/>
  <c r="AI29" i="10"/>
  <c r="W29" i="10"/>
  <c r="AH30" i="10"/>
  <c r="J28" i="10"/>
  <c r="AM28" i="10"/>
  <c r="H28" i="10"/>
  <c r="S28" i="10"/>
  <c r="H29" i="10"/>
  <c r="AI28" i="10"/>
  <c r="AI28" i="7" s="1"/>
  <c r="F28" i="10"/>
  <c r="F29" i="10"/>
  <c r="AN30" i="10"/>
  <c r="Q28" i="10"/>
  <c r="Q28" i="7" s="1"/>
  <c r="AK29" i="10"/>
  <c r="AC30" i="10"/>
  <c r="AH29" i="10"/>
  <c r="Y29" i="10"/>
  <c r="AD28" i="10"/>
  <c r="AD28" i="7" s="1"/>
  <c r="D30" i="10"/>
  <c r="O30" i="10"/>
  <c r="N28" i="10"/>
  <c r="T29" i="10"/>
  <c r="AJ29" i="10"/>
  <c r="AM29" i="10"/>
  <c r="G29" i="10"/>
  <c r="G29" i="7" s="1"/>
  <c r="AA29" i="10"/>
  <c r="AA29" i="7" s="1"/>
  <c r="O29" i="10"/>
  <c r="C30" i="10"/>
  <c r="L29" i="10"/>
  <c r="AD29" i="10"/>
  <c r="AB31" i="10"/>
  <c r="J30" i="10"/>
  <c r="P29" i="10"/>
  <c r="V30" i="10"/>
  <c r="AN32" i="10"/>
  <c r="E31" i="10"/>
  <c r="Q29" i="10"/>
  <c r="Q29" i="7" s="1"/>
  <c r="T30" i="10"/>
  <c r="AJ30" i="10"/>
  <c r="V29" i="10"/>
  <c r="E30" i="10"/>
  <c r="S29" i="10"/>
  <c r="S29" i="7" s="1"/>
  <c r="L31" i="10"/>
  <c r="Q30" i="10"/>
  <c r="S31" i="10"/>
  <c r="AC29" i="10"/>
  <c r="AC29" i="7" s="1"/>
  <c r="AN29" i="10"/>
  <c r="AF30" i="10"/>
  <c r="K31" i="10"/>
  <c r="M30" i="10"/>
  <c r="M30" i="7" s="1"/>
  <c r="N30" i="10"/>
  <c r="K30" i="10"/>
  <c r="S30" i="10"/>
  <c r="S30" i="7" s="1"/>
  <c r="L30" i="10"/>
  <c r="E29" i="10"/>
  <c r="W31" i="10"/>
  <c r="M31" i="10"/>
  <c r="M31" i="7" s="1"/>
  <c r="R31" i="10"/>
  <c r="D32" i="10"/>
  <c r="W32" i="10"/>
  <c r="P30" i="10"/>
  <c r="P30" i="7" s="1"/>
  <c r="Z30" i="10"/>
  <c r="Z30" i="7" s="1"/>
  <c r="AK32" i="10"/>
  <c r="AN31" i="10"/>
  <c r="T31" i="10"/>
  <c r="T31" i="7" s="1"/>
  <c r="AL31" i="10"/>
  <c r="AM32" i="10"/>
  <c r="AL29" i="10"/>
  <c r="J29" i="10"/>
  <c r="AB29" i="10"/>
  <c r="N29" i="10"/>
  <c r="R29" i="10"/>
  <c r="AB30" i="10"/>
  <c r="AK30" i="10"/>
  <c r="AL30" i="10"/>
  <c r="Z31" i="10"/>
  <c r="H31" i="10"/>
  <c r="H31" i="7" s="1"/>
  <c r="AD30" i="10"/>
  <c r="W30" i="10"/>
  <c r="C29" i="10"/>
  <c r="AA30" i="10"/>
  <c r="AA30" i="7" s="1"/>
  <c r="AG30" i="10"/>
  <c r="Y30" i="10"/>
  <c r="P31" i="10"/>
  <c r="C31" i="10"/>
  <c r="N32" i="10"/>
  <c r="AF32" i="10"/>
  <c r="AC32" i="10"/>
  <c r="D31" i="10"/>
  <c r="D31" i="7" s="1"/>
  <c r="L32" i="10"/>
  <c r="K29" i="10"/>
  <c r="I31" i="10"/>
  <c r="F30" i="10"/>
  <c r="F30" i="7" s="1"/>
  <c r="J31" i="10"/>
  <c r="J31" i="7" s="1"/>
  <c r="AM30" i="10"/>
  <c r="AI30" i="10"/>
  <c r="AG31" i="10"/>
  <c r="AG31" i="7" s="1"/>
  <c r="N31" i="10"/>
  <c r="F31" i="10"/>
  <c r="Q31" i="10"/>
  <c r="D33" i="10"/>
  <c r="D33" i="7" s="1"/>
  <c r="H32" i="10"/>
  <c r="G31" i="10"/>
  <c r="O32" i="10"/>
  <c r="O31" i="10"/>
  <c r="AM31" i="10"/>
  <c r="AM31" i="7" s="1"/>
  <c r="W34" i="10"/>
  <c r="P32" i="10"/>
  <c r="AA31" i="10"/>
  <c r="AA31" i="7" s="1"/>
  <c r="AF33" i="10"/>
  <c r="Y33" i="10"/>
  <c r="Q32" i="10"/>
  <c r="Y31" i="10"/>
  <c r="Y31" i="7" s="1"/>
  <c r="C33" i="10"/>
  <c r="C33" i="7" s="1"/>
  <c r="AA32" i="10"/>
  <c r="AJ31" i="10"/>
  <c r="M32" i="10"/>
  <c r="M32" i="7" s="1"/>
  <c r="AD33" i="10"/>
  <c r="AD34" i="10"/>
  <c r="AD31" i="10"/>
  <c r="E32" i="10"/>
  <c r="AA33" i="10"/>
  <c r="AA33" i="7" s="1"/>
  <c r="V33" i="10"/>
  <c r="AD32" i="10"/>
  <c r="AK31" i="10"/>
  <c r="AK31" i="7" s="1"/>
  <c r="N33" i="10"/>
  <c r="N33" i="7" s="1"/>
  <c r="AI31" i="10"/>
  <c r="V31" i="10"/>
  <c r="AK33" i="10"/>
  <c r="AK35" i="10"/>
  <c r="AF31" i="10"/>
  <c r="AH31" i="10"/>
  <c r="AL33" i="10"/>
  <c r="AL33" i="7" s="1"/>
  <c r="K33" i="10"/>
  <c r="P34" i="10"/>
  <c r="E34" i="10"/>
  <c r="AI32" i="10"/>
  <c r="K32" i="10"/>
  <c r="AJ32" i="10"/>
  <c r="P33" i="10"/>
  <c r="R32" i="10"/>
  <c r="R32" i="7" s="1"/>
  <c r="L33" i="10"/>
  <c r="L33" i="7" s="1"/>
  <c r="C32" i="10"/>
  <c r="J34" i="10"/>
  <c r="AL32" i="10"/>
  <c r="AL32" i="7" s="1"/>
  <c r="V32" i="10"/>
  <c r="Z32" i="10"/>
  <c r="H33" i="10"/>
  <c r="I32" i="10"/>
  <c r="I32" i="7" s="1"/>
  <c r="F32" i="10"/>
  <c r="F33" i="10"/>
  <c r="AN33" i="10"/>
  <c r="AH33" i="10"/>
  <c r="G34" i="10"/>
  <c r="G34" i="7" s="1"/>
  <c r="AI34" i="10"/>
  <c r="G32" i="10"/>
  <c r="AC31" i="10"/>
  <c r="AC31" i="7" s="1"/>
  <c r="T32" i="10"/>
  <c r="AG33" i="10"/>
  <c r="AM34" i="10"/>
  <c r="Q34" i="10"/>
  <c r="Q34" i="7" s="1"/>
  <c r="Y34" i="10"/>
  <c r="AC33" i="10"/>
  <c r="T33" i="10"/>
  <c r="Z34" i="10"/>
  <c r="AA34" i="10"/>
  <c r="I33" i="10"/>
  <c r="AB32" i="10"/>
  <c r="Z33" i="10"/>
  <c r="Z33" i="7" s="1"/>
  <c r="M33" i="10"/>
  <c r="I34" i="10"/>
  <c r="AH32" i="10"/>
  <c r="N34" i="10"/>
  <c r="W33" i="10"/>
  <c r="W33" i="7" s="1"/>
  <c r="AG34" i="10"/>
  <c r="Y32" i="10"/>
  <c r="AL34" i="10"/>
  <c r="AL34" i="7" s="1"/>
  <c r="O34" i="10"/>
  <c r="AC34" i="10"/>
  <c r="G33" i="10"/>
  <c r="P35" i="10"/>
  <c r="P35" i="7" s="1"/>
  <c r="AF34" i="10"/>
  <c r="AI33" i="10"/>
  <c r="AF35" i="10"/>
  <c r="F34" i="10"/>
  <c r="F34" i="7" s="1"/>
  <c r="AB34" i="10"/>
  <c r="S32" i="10"/>
  <c r="K35" i="10"/>
  <c r="K34" i="10"/>
  <c r="S33" i="10"/>
  <c r="S33" i="7" s="1"/>
  <c r="E33" i="10"/>
  <c r="AJ33" i="10"/>
  <c r="T37" i="10"/>
  <c r="T37" i="7" s="1"/>
  <c r="AL35" i="10"/>
  <c r="Y35" i="10"/>
  <c r="AN34" i="10"/>
  <c r="AG35" i="10"/>
  <c r="AG35" i="7" s="1"/>
  <c r="T34" i="10"/>
  <c r="T34" i="7" s="1"/>
  <c r="T35" i="10"/>
  <c r="E35" i="10"/>
  <c r="J32" i="10"/>
  <c r="J32" i="7" s="1"/>
  <c r="G35" i="10"/>
  <c r="C34" i="10"/>
  <c r="V34" i="10"/>
  <c r="S35" i="10"/>
  <c r="M35" i="10"/>
  <c r="R33" i="10"/>
  <c r="AM33" i="10"/>
  <c r="AG32" i="10"/>
  <c r="AG32" i="7" s="1"/>
  <c r="R34" i="10"/>
  <c r="Q35" i="10"/>
  <c r="AJ35" i="10"/>
  <c r="I35" i="10"/>
  <c r="W35" i="10"/>
  <c r="W35" i="7" s="1"/>
  <c r="N35" i="10"/>
  <c r="AJ34" i="10"/>
  <c r="AM35" i="10"/>
  <c r="AM35" i="7" s="1"/>
  <c r="AA36" i="10"/>
  <c r="AA36" i="7" s="1"/>
  <c r="AB35" i="10"/>
  <c r="J33" i="10"/>
  <c r="AI35" i="10"/>
  <c r="S34" i="10"/>
  <c r="O35" i="10"/>
  <c r="AD36" i="10"/>
  <c r="R35" i="10"/>
  <c r="R35" i="7" s="1"/>
  <c r="D35" i="10"/>
  <c r="D35" i="7" s="1"/>
  <c r="AK34" i="10"/>
  <c r="AB33" i="10"/>
  <c r="Q33" i="10"/>
  <c r="O33" i="10"/>
  <c r="D34" i="10"/>
  <c r="E36" i="10"/>
  <c r="V35" i="10"/>
  <c r="V35" i="7" s="1"/>
  <c r="L35" i="10"/>
  <c r="AM37" i="10"/>
  <c r="AC36" i="10"/>
  <c r="H34" i="10"/>
  <c r="F35" i="10"/>
  <c r="F35" i="7" s="1"/>
  <c r="D37" i="10"/>
  <c r="L34" i="10"/>
  <c r="AN35" i="10"/>
  <c r="AN35" i="7" s="1"/>
  <c r="AD35" i="10"/>
  <c r="AD35" i="7" s="1"/>
  <c r="AL36" i="10"/>
  <c r="AH36" i="10"/>
  <c r="Q36" i="10"/>
  <c r="Q36" i="7" s="1"/>
  <c r="M36" i="10"/>
  <c r="M36" i="7" s="1"/>
  <c r="J35" i="10"/>
  <c r="N36" i="10"/>
  <c r="AA35" i="10"/>
  <c r="AH34" i="10"/>
  <c r="M34" i="10"/>
  <c r="W37" i="10"/>
  <c r="J37" i="10"/>
  <c r="J37" i="7" s="1"/>
  <c r="W36" i="10"/>
  <c r="W36" i="7" s="1"/>
  <c r="C36" i="10"/>
  <c r="C35" i="10"/>
  <c r="H36" i="10"/>
  <c r="AK37" i="10"/>
  <c r="AK37" i="7" s="1"/>
  <c r="AI37" i="10"/>
  <c r="AJ37" i="10"/>
  <c r="K37" i="10"/>
  <c r="AG36" i="10"/>
  <c r="AB36" i="10"/>
  <c r="T36" i="10"/>
  <c r="H35" i="10"/>
  <c r="AN37" i="10"/>
  <c r="AF36" i="10"/>
  <c r="AH35" i="10"/>
  <c r="J36" i="10"/>
  <c r="L36" i="10"/>
  <c r="AM36" i="10"/>
  <c r="Z36" i="10"/>
  <c r="C37" i="10"/>
  <c r="C37" i="7" s="1"/>
  <c r="R36" i="10"/>
  <c r="Y36" i="10"/>
  <c r="AI36" i="10"/>
  <c r="P37" i="10"/>
  <c r="P37" i="7" s="1"/>
  <c r="S36" i="10"/>
  <c r="O36" i="10"/>
  <c r="Z35" i="10"/>
  <c r="AL38" i="10"/>
  <c r="K36" i="10"/>
  <c r="AC35" i="10"/>
  <c r="S37" i="10"/>
  <c r="L38" i="10"/>
  <c r="V36" i="10"/>
  <c r="V36" i="7" s="1"/>
  <c r="AK36" i="10"/>
  <c r="M38" i="10"/>
  <c r="AA38" i="10"/>
  <c r="AK38" i="10"/>
  <c r="AK38" i="7" s="1"/>
  <c r="F39" i="10"/>
  <c r="Z37" i="10"/>
  <c r="AN36" i="10"/>
  <c r="AN36" i="7" s="1"/>
  <c r="AB38" i="10"/>
  <c r="AB38" i="7" s="1"/>
  <c r="J39" i="10"/>
  <c r="Y39" i="10"/>
  <c r="AF37" i="10"/>
  <c r="G36" i="10"/>
  <c r="G36" i="7" s="1"/>
  <c r="AF39" i="10"/>
  <c r="I36" i="10"/>
  <c r="AI38" i="10"/>
  <c r="AI38" i="7" s="1"/>
  <c r="M37" i="10"/>
  <c r="M37" i="7" s="1"/>
  <c r="D38" i="10"/>
  <c r="N37" i="10"/>
  <c r="V38" i="10"/>
  <c r="V38" i="7" s="1"/>
  <c r="AG39" i="10"/>
  <c r="AG39" i="7" s="1"/>
  <c r="G37" i="10"/>
  <c r="O37" i="10"/>
  <c r="R37" i="10"/>
  <c r="T39" i="10"/>
  <c r="Y37" i="10"/>
  <c r="E38" i="10"/>
  <c r="K38" i="10"/>
  <c r="G39" i="10"/>
  <c r="G39" i="7" s="1"/>
  <c r="M39" i="10"/>
  <c r="AD37" i="10"/>
  <c r="I37" i="10"/>
  <c r="P36" i="10"/>
  <c r="P36" i="7" s="1"/>
  <c r="AJ36" i="10"/>
  <c r="V37" i="10"/>
  <c r="AL37" i="10"/>
  <c r="J38" i="10"/>
  <c r="AM38" i="10"/>
  <c r="Q37" i="10"/>
  <c r="AH39" i="10"/>
  <c r="D36" i="10"/>
  <c r="S38" i="10"/>
  <c r="AF38" i="10"/>
  <c r="F37" i="10"/>
  <c r="AH37" i="10"/>
  <c r="AH37" i="7" s="1"/>
  <c r="AA37" i="10"/>
  <c r="H38" i="10"/>
  <c r="AJ38" i="10"/>
  <c r="R38" i="10"/>
  <c r="R38" i="7" s="1"/>
  <c r="AC37" i="10"/>
  <c r="E37" i="10"/>
  <c r="AB37" i="10"/>
  <c r="AG37" i="10"/>
  <c r="AG37" i="7" s="1"/>
  <c r="F36" i="10"/>
  <c r="O38" i="10"/>
  <c r="Y38" i="10"/>
  <c r="C39" i="10"/>
  <c r="C39" i="7" s="1"/>
  <c r="Q39" i="10"/>
  <c r="N38" i="10"/>
  <c r="Z38" i="10"/>
  <c r="Z38" i="7" s="1"/>
  <c r="C38" i="10"/>
  <c r="AM39" i="10"/>
  <c r="AM40" i="10"/>
  <c r="L37" i="10"/>
  <c r="H40" i="10"/>
  <c r="H40" i="7" s="1"/>
  <c r="O40" i="10"/>
  <c r="W39" i="10"/>
  <c r="O39" i="10"/>
  <c r="AN39" i="10"/>
  <c r="AC38" i="10"/>
  <c r="AG38" i="10"/>
  <c r="S39" i="10"/>
  <c r="N39" i="10"/>
  <c r="N39" i="7" s="1"/>
  <c r="F38" i="10"/>
  <c r="AH38" i="10"/>
  <c r="AC39" i="10"/>
  <c r="AC39" i="7" s="1"/>
  <c r="H39" i="10"/>
  <c r="AI39" i="10"/>
  <c r="AN38" i="10"/>
  <c r="L39" i="10"/>
  <c r="L39" i="7" s="1"/>
  <c r="Z39" i="10"/>
  <c r="Z39" i="7" s="1"/>
  <c r="AD38" i="10"/>
  <c r="W40" i="10"/>
  <c r="Q38" i="10"/>
  <c r="Q38" i="7" s="1"/>
  <c r="P40" i="10"/>
  <c r="AA39" i="10"/>
  <c r="E39" i="10"/>
  <c r="AL39" i="10"/>
  <c r="AL39" i="7" s="1"/>
  <c r="D40" i="10"/>
  <c r="T38" i="10"/>
  <c r="W38" i="10"/>
  <c r="AI40" i="10"/>
  <c r="E40" i="10"/>
  <c r="E40" i="7" s="1"/>
  <c r="AK39" i="10"/>
  <c r="G38" i="10"/>
  <c r="H37" i="10"/>
  <c r="H37" i="7" s="1"/>
  <c r="K39" i="10"/>
  <c r="P38" i="10"/>
  <c r="P39" i="10"/>
  <c r="AD39" i="10"/>
  <c r="I38" i="10"/>
  <c r="I38" i="7" s="1"/>
  <c r="I39" i="10"/>
  <c r="R42" i="10"/>
  <c r="F40" i="10"/>
  <c r="F40" i="7" s="1"/>
  <c r="AH40" i="10"/>
  <c r="AH40" i="7" s="1"/>
  <c r="AN40" i="10"/>
  <c r="W41" i="10"/>
  <c r="S40" i="10"/>
  <c r="S40" i="7" s="1"/>
  <c r="Y41" i="10"/>
  <c r="V41" i="10"/>
  <c r="K40" i="10"/>
  <c r="E41" i="10"/>
  <c r="E41" i="7" s="1"/>
  <c r="AJ39" i="10"/>
  <c r="L40" i="10"/>
  <c r="R39" i="10"/>
  <c r="AL40" i="10"/>
  <c r="AL40" i="7" s="1"/>
  <c r="P41" i="10"/>
  <c r="P41" i="7" s="1"/>
  <c r="AI41" i="10"/>
  <c r="N40" i="10"/>
  <c r="Y40" i="10"/>
  <c r="AH41" i="10"/>
  <c r="AC40" i="10"/>
  <c r="T40" i="10"/>
  <c r="R40" i="10"/>
  <c r="R40" i="7" s="1"/>
  <c r="Z41" i="10"/>
  <c r="G40" i="10"/>
  <c r="AK41" i="10"/>
  <c r="AJ41" i="10"/>
  <c r="AJ41" i="7" s="1"/>
  <c r="AA40" i="10"/>
  <c r="AA40" i="7" s="1"/>
  <c r="D39" i="10"/>
  <c r="T41" i="10"/>
  <c r="C40" i="10"/>
  <c r="C40" i="7" s="1"/>
  <c r="J40" i="10"/>
  <c r="F41" i="10"/>
  <c r="AG40" i="10"/>
  <c r="K41" i="10"/>
  <c r="AC42" i="10"/>
  <c r="G42" i="10"/>
  <c r="H41" i="10"/>
  <c r="J41" i="10"/>
  <c r="AJ42" i="10"/>
  <c r="M40" i="10"/>
  <c r="AK40" i="10"/>
  <c r="G41" i="10"/>
  <c r="G41" i="7" s="1"/>
  <c r="O41" i="10"/>
  <c r="AB40" i="10"/>
  <c r="Q41" i="10"/>
  <c r="Q42" i="10"/>
  <c r="Q42" i="7" s="1"/>
  <c r="AM42" i="10"/>
  <c r="S42" i="10"/>
  <c r="AD40" i="10"/>
  <c r="V40" i="10"/>
  <c r="V40" i="7" s="1"/>
  <c r="Q40" i="10"/>
  <c r="M41" i="10"/>
  <c r="AL41" i="10"/>
  <c r="AB41" i="10"/>
  <c r="AB41" i="7" s="1"/>
  <c r="AB39" i="10"/>
  <c r="AB39" i="7" s="1"/>
  <c r="K42" i="10"/>
  <c r="AG42" i="10"/>
  <c r="P42" i="10"/>
  <c r="AL42" i="10"/>
  <c r="C42" i="10"/>
  <c r="AD41" i="10"/>
  <c r="T42" i="10"/>
  <c r="T42" i="7" s="1"/>
  <c r="AG41" i="10"/>
  <c r="I40" i="10"/>
  <c r="Z40" i="10"/>
  <c r="V39" i="10"/>
  <c r="V39" i="7" s="1"/>
  <c r="AJ40" i="10"/>
  <c r="AF40" i="10"/>
  <c r="N41" i="10"/>
  <c r="M42" i="10"/>
  <c r="AF42" i="10"/>
  <c r="Y42" i="10"/>
  <c r="I41" i="10"/>
  <c r="AN41" i="10"/>
  <c r="AN41" i="7" s="1"/>
  <c r="N42" i="10"/>
  <c r="V42" i="10"/>
  <c r="D41" i="10"/>
  <c r="W42" i="10"/>
  <c r="W42" i="7" s="1"/>
  <c r="AB43" i="10"/>
  <c r="F42" i="10"/>
  <c r="AB42" i="10"/>
  <c r="C43" i="10"/>
  <c r="AM41" i="10"/>
  <c r="AM41" i="7" s="1"/>
  <c r="R43" i="10"/>
  <c r="I43" i="10"/>
  <c r="AM43" i="10"/>
  <c r="R41" i="10"/>
  <c r="AC41" i="10"/>
  <c r="AI42" i="10"/>
  <c r="G43" i="10"/>
  <c r="G43" i="7" s="1"/>
  <c r="J43" i="10"/>
  <c r="J43" i="7" s="1"/>
  <c r="Q43" i="10"/>
  <c r="I42" i="10"/>
  <c r="AA41" i="10"/>
  <c r="AD42" i="10"/>
  <c r="AD42" i="7" s="1"/>
  <c r="AL43" i="10"/>
  <c r="O42" i="10"/>
  <c r="AA42" i="10"/>
  <c r="AA42" i="7" s="1"/>
  <c r="C41" i="10"/>
  <c r="C41" i="7" s="1"/>
  <c r="P43" i="10"/>
  <c r="E43" i="10"/>
  <c r="AN43" i="10"/>
  <c r="N45" i="10"/>
  <c r="AH42" i="10"/>
  <c r="J42" i="10"/>
  <c r="AF41" i="10"/>
  <c r="AJ43" i="10"/>
  <c r="D43" i="10"/>
  <c r="F43" i="10"/>
  <c r="E42" i="10"/>
  <c r="D42" i="10"/>
  <c r="L41" i="10"/>
  <c r="H42" i="10"/>
  <c r="AK42" i="10"/>
  <c r="AK42" i="7" s="1"/>
  <c r="O43" i="10"/>
  <c r="AG43" i="10"/>
  <c r="AH43" i="10"/>
  <c r="AC43" i="10"/>
  <c r="AC43" i="7" s="1"/>
  <c r="H44" i="10"/>
  <c r="H44" i="7" s="1"/>
  <c r="AA43" i="10"/>
  <c r="L42" i="10"/>
  <c r="AN42" i="10"/>
  <c r="AN42" i="7" s="1"/>
  <c r="T43" i="10"/>
  <c r="S41" i="10"/>
  <c r="Z42" i="10"/>
  <c r="H43" i="10"/>
  <c r="H43" i="7" s="1"/>
  <c r="Z43" i="10"/>
  <c r="W43" i="10"/>
  <c r="V43" i="10"/>
  <c r="L43" i="10"/>
  <c r="L43" i="7" s="1"/>
  <c r="AI45" i="10"/>
  <c r="AI45" i="7" s="1"/>
  <c r="S43" i="10"/>
  <c r="Z44" i="10"/>
  <c r="AK43" i="10"/>
  <c r="C44" i="10"/>
  <c r="M43" i="10"/>
  <c r="O44" i="10"/>
  <c r="AL44" i="10"/>
  <c r="AL44" i="7" s="1"/>
  <c r="AK45" i="10"/>
  <c r="R44" i="10"/>
  <c r="AJ45" i="10"/>
  <c r="AM44" i="10"/>
  <c r="G44" i="10"/>
  <c r="G44" i="7" s="1"/>
  <c r="AK44" i="10"/>
  <c r="V45" i="10"/>
  <c r="V44" i="10"/>
  <c r="V44" i="7" s="1"/>
  <c r="AI43" i="10"/>
  <c r="E44" i="10"/>
  <c r="AF43" i="10"/>
  <c r="AA44" i="10"/>
  <c r="M44" i="10"/>
  <c r="AJ44" i="10"/>
  <c r="N43" i="10"/>
  <c r="K43" i="10"/>
  <c r="Z45" i="10"/>
  <c r="Z45" i="7" s="1"/>
  <c r="AH44" i="10"/>
  <c r="Y43" i="10"/>
  <c r="Y44" i="10"/>
  <c r="Y44" i="7" s="1"/>
  <c r="AD44" i="10"/>
  <c r="AD43" i="10"/>
  <c r="F44" i="10"/>
  <c r="K44" i="10"/>
  <c r="P44" i="10"/>
  <c r="P44" i="7" s="1"/>
  <c r="D44" i="10"/>
  <c r="AB46" i="10"/>
  <c r="D45" i="10"/>
  <c r="D45" i="7" s="1"/>
  <c r="J45" i="10"/>
  <c r="J45" i="7" s="1"/>
  <c r="H45" i="10"/>
  <c r="Y45" i="10"/>
  <c r="W45" i="10"/>
  <c r="I44" i="10"/>
  <c r="AL45" i="10"/>
  <c r="E45" i="10"/>
  <c r="AA45" i="10"/>
  <c r="AA45" i="7" s="1"/>
  <c r="AL47" i="10"/>
  <c r="AG45" i="10"/>
  <c r="L44" i="10"/>
  <c r="AI44" i="10"/>
  <c r="P45" i="10"/>
  <c r="I45" i="10"/>
  <c r="AH45" i="10"/>
  <c r="AN44" i="10"/>
  <c r="AN44" i="7" s="1"/>
  <c r="O45" i="10"/>
  <c r="O45" i="7" s="1"/>
  <c r="G45" i="10"/>
  <c r="S45" i="10"/>
  <c r="AC45" i="10"/>
  <c r="AC45" i="7" s="1"/>
  <c r="N44" i="10"/>
  <c r="N44" i="7" s="1"/>
  <c r="T46" i="10"/>
  <c r="AJ46" i="10"/>
  <c r="Q44" i="10"/>
  <c r="L45" i="10"/>
  <c r="L45" i="7" s="1"/>
  <c r="S44" i="10"/>
  <c r="K45" i="10"/>
  <c r="AB45" i="10"/>
  <c r="AD45" i="10"/>
  <c r="I46" i="10"/>
  <c r="N47" i="10"/>
  <c r="Z47" i="10"/>
  <c r="AI46" i="10"/>
  <c r="T45" i="10"/>
  <c r="N46" i="10"/>
  <c r="M45" i="10"/>
  <c r="M45" i="7" s="1"/>
  <c r="R45" i="10"/>
  <c r="AF45" i="10"/>
  <c r="AG44" i="10"/>
  <c r="AC44" i="10"/>
  <c r="K46" i="10"/>
  <c r="R46" i="10"/>
  <c r="AA47" i="10"/>
  <c r="AM45" i="10"/>
  <c r="AM45" i="7" s="1"/>
  <c r="F45" i="10"/>
  <c r="E46" i="10"/>
  <c r="AN45" i="10"/>
  <c r="J44" i="10"/>
  <c r="J44" i="7" s="1"/>
  <c r="AK47" i="10"/>
  <c r="C46" i="10"/>
  <c r="T44" i="10"/>
  <c r="G46" i="10"/>
  <c r="G46" i="7" s="1"/>
  <c r="AF44" i="10"/>
  <c r="Q45" i="10"/>
  <c r="W44" i="10"/>
  <c r="C45" i="10"/>
  <c r="AB44" i="10"/>
  <c r="AK46" i="10"/>
  <c r="E47" i="10"/>
  <c r="O46" i="10"/>
  <c r="O46" i="7" s="1"/>
  <c r="M46" i="10"/>
  <c r="M46" i="7" s="1"/>
  <c r="AF46" i="10"/>
  <c r="AG46" i="10"/>
  <c r="AN46" i="10"/>
  <c r="AN46" i="7" s="1"/>
  <c r="S46" i="10"/>
  <c r="S46" i="7" s="1"/>
  <c r="Y48" i="10"/>
  <c r="G48" i="10"/>
  <c r="G47" i="10"/>
  <c r="G47" i="7" s="1"/>
  <c r="AI48" i="10"/>
  <c r="O47" i="10"/>
  <c r="D47" i="10"/>
  <c r="AH46" i="10"/>
  <c r="AH46" i="7" s="1"/>
  <c r="W46" i="10"/>
  <c r="AM46" i="10"/>
  <c r="Q46" i="10"/>
  <c r="F46" i="10"/>
  <c r="F46" i="7" s="1"/>
  <c r="AI47" i="10"/>
  <c r="AC46" i="10"/>
  <c r="AF47" i="10"/>
  <c r="D46" i="10"/>
  <c r="W47" i="10"/>
  <c r="W47" i="7" s="1"/>
  <c r="AD46" i="10"/>
  <c r="V46" i="10"/>
  <c r="AJ47" i="10"/>
  <c r="H47" i="10"/>
  <c r="H47" i="7" s="1"/>
  <c r="Q47" i="10"/>
  <c r="AA46" i="10"/>
  <c r="Y47" i="10"/>
  <c r="Y47" i="7" s="1"/>
  <c r="Z46" i="10"/>
  <c r="Y46" i="10"/>
  <c r="AN47" i="10"/>
  <c r="AL46" i="10"/>
  <c r="AL46" i="7" s="1"/>
  <c r="P46" i="10"/>
  <c r="P46" i="7" s="1"/>
  <c r="H48" i="10"/>
  <c r="O48" i="10"/>
  <c r="L48" i="10"/>
  <c r="L48" i="7" s="1"/>
  <c r="AN49" i="10"/>
  <c r="AN49" i="7" s="1"/>
  <c r="R47" i="10"/>
  <c r="W48" i="10"/>
  <c r="Q48" i="10"/>
  <c r="Q48" i="7" s="1"/>
  <c r="AD48" i="10"/>
  <c r="R48" i="10"/>
  <c r="K47" i="10"/>
  <c r="Z49" i="10"/>
  <c r="Z49" i="7" s="1"/>
  <c r="AM48" i="10"/>
  <c r="AM48" i="7" s="1"/>
  <c r="AM47" i="10"/>
  <c r="V47" i="10"/>
  <c r="AH48" i="10"/>
  <c r="S47" i="10"/>
  <c r="AC47" i="10"/>
  <c r="AB48" i="10"/>
  <c r="AB47" i="10"/>
  <c r="AK48" i="10"/>
  <c r="L47" i="10"/>
  <c r="H46" i="10"/>
  <c r="L46" i="10"/>
  <c r="L46" i="7" s="1"/>
  <c r="T47" i="10"/>
  <c r="T47" i="7" s="1"/>
  <c r="F48" i="10"/>
  <c r="I48" i="10"/>
  <c r="AJ48" i="10"/>
  <c r="AL48" i="10"/>
  <c r="AL48" i="7" s="1"/>
  <c r="V48" i="10"/>
  <c r="M48" i="10"/>
  <c r="AN48" i="10"/>
  <c r="AN48" i="7" s="1"/>
  <c r="I47" i="10"/>
  <c r="J46" i="10"/>
  <c r="K48" i="10"/>
  <c r="AG49" i="10"/>
  <c r="AG49" i="7" s="1"/>
  <c r="AC49" i="10"/>
  <c r="AC49" i="7" s="1"/>
  <c r="P47" i="10"/>
  <c r="M47" i="10"/>
  <c r="E48" i="10"/>
  <c r="E48" i="7" s="1"/>
  <c r="D48" i="10"/>
  <c r="D48" i="7" s="1"/>
  <c r="N48" i="10"/>
  <c r="AD47" i="10"/>
  <c r="P48" i="10"/>
  <c r="AJ49" i="10"/>
  <c r="C47" i="10"/>
  <c r="D49" i="10"/>
  <c r="AD49" i="10"/>
  <c r="AD49" i="7" s="1"/>
  <c r="P49" i="10"/>
  <c r="P49" i="7" s="1"/>
  <c r="C48" i="10"/>
  <c r="AF49" i="10"/>
  <c r="D50" i="10"/>
  <c r="AH49" i="10"/>
  <c r="AH49" i="7" s="1"/>
  <c r="AF48" i="10"/>
  <c r="Z48" i="10"/>
  <c r="AI49" i="10"/>
  <c r="AI49" i="7" s="1"/>
  <c r="F47" i="10"/>
  <c r="AH47" i="10"/>
  <c r="M49" i="10"/>
  <c r="E49" i="10"/>
  <c r="E49" i="7" s="1"/>
  <c r="AK50" i="10"/>
  <c r="AK50" i="7" s="1"/>
  <c r="AC50" i="10"/>
  <c r="AG47" i="10"/>
  <c r="AG50" i="10"/>
  <c r="O49" i="10"/>
  <c r="J47" i="10"/>
  <c r="L49" i="10"/>
  <c r="AG48" i="10"/>
  <c r="AG48" i="7" s="1"/>
  <c r="G49" i="10"/>
  <c r="S49" i="10"/>
  <c r="J48" i="10"/>
  <c r="J49" i="10"/>
  <c r="J49" i="7" s="1"/>
  <c r="AK49" i="10"/>
  <c r="AK49" i="7" s="1"/>
  <c r="Z50" i="10"/>
  <c r="T48" i="10"/>
  <c r="S48" i="10"/>
  <c r="S48" i="7" s="1"/>
  <c r="W49" i="10"/>
  <c r="W49" i="7" s="1"/>
  <c r="Q49" i="10"/>
  <c r="L50" i="10"/>
  <c r="T49" i="10"/>
  <c r="T49" i="7" s="1"/>
  <c r="AB49" i="10"/>
  <c r="AB49" i="7" s="1"/>
  <c r="N49" i="10"/>
  <c r="V49" i="10"/>
  <c r="AH50" i="10"/>
  <c r="AH50" i="7" s="1"/>
  <c r="AA49" i="10"/>
  <c r="AM50" i="10"/>
  <c r="M50" i="10"/>
  <c r="N50" i="10"/>
  <c r="N50" i="7" s="1"/>
  <c r="AC48" i="10"/>
  <c r="AA48" i="10"/>
  <c r="AL50" i="10"/>
  <c r="AB50" i="10"/>
  <c r="AB50" i="7" s="1"/>
  <c r="C49" i="10"/>
  <c r="C49" i="7" s="1"/>
  <c r="AJ51" i="10"/>
  <c r="AF51" i="10"/>
  <c r="I49" i="10"/>
  <c r="I49" i="7" s="1"/>
  <c r="L51" i="10"/>
  <c r="L51" i="7" s="1"/>
  <c r="AD51" i="10"/>
  <c r="F50" i="10"/>
  <c r="AH51" i="10"/>
  <c r="AH51" i="7" s="1"/>
  <c r="AK51" i="10"/>
  <c r="H49" i="10"/>
  <c r="I50" i="10"/>
  <c r="H50" i="10"/>
  <c r="S51" i="10"/>
  <c r="S51" i="7" s="1"/>
  <c r="W50" i="10"/>
  <c r="AA51" i="10"/>
  <c r="S50" i="10"/>
  <c r="S50" i="7" s="1"/>
  <c r="Z51" i="10"/>
  <c r="AN50" i="10"/>
  <c r="Q50" i="10"/>
  <c r="G51" i="10"/>
  <c r="G51" i="7" s="1"/>
  <c r="D51" i="10"/>
  <c r="K51" i="10"/>
  <c r="J50" i="10"/>
  <c r="R50" i="10"/>
  <c r="R50" i="7" s="1"/>
  <c r="G50" i="10"/>
  <c r="AJ50" i="10"/>
  <c r="E50" i="10"/>
  <c r="AC51" i="10"/>
  <c r="AC51" i="7" s="1"/>
  <c r="K49" i="10"/>
  <c r="Y49" i="10"/>
  <c r="P50" i="10"/>
  <c r="O50" i="10"/>
  <c r="O50" i="7" s="1"/>
  <c r="AD50" i="10"/>
  <c r="AI50" i="10"/>
  <c r="Y50" i="10"/>
  <c r="C50" i="10"/>
  <c r="AL49" i="10"/>
  <c r="AL49" i="7" s="1"/>
  <c r="R51" i="10"/>
  <c r="AA50" i="10"/>
  <c r="AM49" i="10"/>
  <c r="AM49" i="7" s="1"/>
  <c r="AF50" i="10"/>
  <c r="V50" i="10"/>
  <c r="T50" i="10"/>
  <c r="K50" i="10"/>
  <c r="N51" i="10"/>
  <c r="C51" i="10"/>
  <c r="F49" i="10"/>
  <c r="E51" i="10"/>
  <c r="E51" i="7" s="1"/>
  <c r="R49" i="10"/>
  <c r="Y51" i="10"/>
  <c r="AG51" i="10"/>
  <c r="T52" i="10"/>
  <c r="T52" i="7" s="1"/>
  <c r="AK52" i="10"/>
  <c r="AK52" i="7" s="1"/>
  <c r="P51" i="10"/>
  <c r="AH52" i="10"/>
  <c r="Q52" i="10"/>
  <c r="Q52" i="7" s="1"/>
  <c r="J52" i="10"/>
  <c r="E52" i="10"/>
  <c r="H52" i="10"/>
  <c r="P52" i="10"/>
  <c r="P52" i="7" s="1"/>
  <c r="Z52" i="10"/>
  <c r="AN51" i="10"/>
  <c r="AC52" i="10"/>
  <c r="I51" i="10"/>
  <c r="F51" i="10"/>
  <c r="K52" i="10"/>
  <c r="AD52" i="10"/>
  <c r="F52" i="10"/>
  <c r="F52" i="7" s="1"/>
  <c r="J51" i="10"/>
  <c r="J51" i="7" s="1"/>
  <c r="S52" i="10"/>
  <c r="AI52" i="10"/>
  <c r="AM52" i="10"/>
  <c r="AM52" i="7" s="1"/>
  <c r="T51" i="10"/>
  <c r="T51" i="7" s="1"/>
  <c r="AM51" i="10"/>
  <c r="R52" i="10"/>
  <c r="AI51" i="10"/>
  <c r="AI51" i="7" s="1"/>
  <c r="AN52" i="10"/>
  <c r="AN52" i="7" s="1"/>
  <c r="C52" i="10"/>
  <c r="M51" i="10"/>
  <c r="V52" i="10"/>
  <c r="V52" i="7" s="1"/>
  <c r="AG52" i="10"/>
  <c r="W52" i="10"/>
  <c r="AL51" i="10"/>
  <c r="AA52" i="10"/>
  <c r="AA52" i="7" s="1"/>
  <c r="G52" i="10"/>
  <c r="G52" i="7" s="1"/>
  <c r="AN53" i="10"/>
  <c r="J53" i="10"/>
  <c r="AB52" i="10"/>
  <c r="O51" i="10"/>
  <c r="V51" i="10"/>
  <c r="AJ52" i="10"/>
  <c r="I52" i="10"/>
  <c r="AB51" i="10"/>
  <c r="D52" i="10"/>
  <c r="L52" i="10"/>
  <c r="T53" i="10"/>
  <c r="T53" i="7" s="1"/>
  <c r="R53" i="10"/>
  <c r="R53" i="7" s="1"/>
  <c r="Q51" i="10"/>
  <c r="H51" i="10"/>
  <c r="W51" i="10"/>
  <c r="W51" i="7" s="1"/>
  <c r="O52" i="10"/>
  <c r="AF52" i="10"/>
  <c r="H53" i="10"/>
  <c r="E53" i="10"/>
  <c r="E53" i="7" s="1"/>
  <c r="AB53" i="10"/>
  <c r="AI53" i="10"/>
  <c r="I53" i="10"/>
  <c r="D53" i="10"/>
  <c r="Y52" i="10"/>
  <c r="M52" i="10"/>
  <c r="AL52" i="10"/>
  <c r="N52" i="10"/>
  <c r="P53" i="10"/>
  <c r="P53" i="7" s="1"/>
  <c r="AA53" i="10"/>
  <c r="L53" i="10"/>
  <c r="S53" i="10"/>
  <c r="S53" i="7" s="1"/>
  <c r="AH53" i="10"/>
  <c r="AH53" i="7" s="1"/>
  <c r="AM53" i="10"/>
  <c r="AJ53" i="10"/>
  <c r="V54" i="10"/>
  <c r="V54" i="7" s="1"/>
  <c r="AJ54" i="10"/>
  <c r="AJ54" i="7" s="1"/>
  <c r="AC53" i="10"/>
  <c r="Y53" i="10"/>
  <c r="F54" i="10"/>
  <c r="AL53" i="10"/>
  <c r="AL53" i="7" s="1"/>
  <c r="M54" i="10"/>
  <c r="N53" i="10"/>
  <c r="Z53" i="10"/>
  <c r="Z53" i="7" s="1"/>
  <c r="AH54" i="10"/>
  <c r="W53" i="10"/>
  <c r="O53" i="10"/>
  <c r="Q53" i="10"/>
  <c r="V53" i="10"/>
  <c r="V53" i="7" s="1"/>
  <c r="AA54" i="10"/>
  <c r="M53" i="10"/>
  <c r="AF53" i="10"/>
  <c r="C53" i="10"/>
  <c r="C53" i="7" s="1"/>
  <c r="F53" i="10"/>
  <c r="G53" i="10"/>
  <c r="AK53" i="10"/>
  <c r="K53" i="10"/>
  <c r="AD53" i="10"/>
  <c r="K54" i="10"/>
  <c r="AC54" i="10"/>
  <c r="AG53" i="10"/>
  <c r="G54" i="10"/>
  <c r="O54" i="10"/>
  <c r="P54" i="10"/>
  <c r="P54" i="7" s="1"/>
  <c r="J54" i="10"/>
  <c r="J54" i="7" s="1"/>
  <c r="AB55" i="10"/>
  <c r="L54" i="10"/>
  <c r="D54" i="10"/>
  <c r="D54" i="7" s="1"/>
  <c r="S54" i="10"/>
  <c r="S54" i="7" s="1"/>
  <c r="AN54" i="10"/>
  <c r="C54" i="10"/>
  <c r="Q54" i="10"/>
  <c r="AB54" i="10"/>
  <c r="AB54" i="7" s="1"/>
  <c r="AL54" i="10"/>
  <c r="AI54" i="10"/>
  <c r="E54" i="10"/>
  <c r="E54" i="7" s="1"/>
  <c r="R54" i="10"/>
  <c r="R54" i="7" s="1"/>
  <c r="AK54" i="10"/>
  <c r="I54" i="10"/>
  <c r="T55" i="10"/>
  <c r="T55" i="7" s="1"/>
  <c r="W54" i="10"/>
  <c r="AM55" i="10"/>
  <c r="O55" i="10"/>
  <c r="Z54" i="10"/>
  <c r="R55" i="10"/>
  <c r="R55" i="7" s="1"/>
  <c r="T54" i="10"/>
  <c r="AD54" i="10"/>
  <c r="AG54" i="10"/>
  <c r="AG54" i="7" s="1"/>
  <c r="N54" i="10"/>
  <c r="N54" i="7" s="1"/>
  <c r="H54" i="10"/>
  <c r="Y54" i="10"/>
  <c r="I55" i="10"/>
  <c r="AL55" i="10"/>
  <c r="AM54" i="10"/>
  <c r="AJ55" i="10"/>
  <c r="Q55" i="10"/>
  <c r="Q55" i="7" s="1"/>
  <c r="AF54" i="10"/>
  <c r="AJ56" i="10"/>
  <c r="AD55" i="10"/>
  <c r="AC55" i="10"/>
  <c r="AC55" i="7" s="1"/>
  <c r="T56" i="10"/>
  <c r="AF55" i="10"/>
  <c r="J55" i="10"/>
  <c r="AI55" i="10"/>
  <c r="H56" i="10"/>
  <c r="AG55" i="10"/>
  <c r="G55" i="10"/>
  <c r="W56" i="10"/>
  <c r="W56" i="7" s="1"/>
  <c r="Y56" i="10"/>
  <c r="Y56" i="7" s="1"/>
  <c r="L55" i="10"/>
  <c r="AA55" i="10"/>
  <c r="F56" i="10"/>
  <c r="F56" i="7" s="1"/>
  <c r="I56" i="10"/>
  <c r="I56" i="7" s="1"/>
  <c r="H55" i="10"/>
  <c r="C55" i="10"/>
  <c r="AH56" i="10"/>
  <c r="E55" i="10"/>
  <c r="L56" i="10"/>
  <c r="V55" i="10"/>
  <c r="Z55" i="10"/>
  <c r="Z55" i="7" s="1"/>
  <c r="S55" i="10"/>
  <c r="F55" i="10"/>
  <c r="AI57" i="10"/>
  <c r="I57" i="10"/>
  <c r="I57" i="7" s="1"/>
  <c r="M56" i="10"/>
  <c r="M56" i="7" s="1"/>
  <c r="M55" i="10"/>
  <c r="J56" i="10"/>
  <c r="K55" i="10"/>
  <c r="AN56" i="10"/>
  <c r="AN56" i="7" s="1"/>
  <c r="AH55" i="10"/>
  <c r="AB56" i="10"/>
  <c r="AA56" i="10"/>
  <c r="N56" i="10"/>
  <c r="AN55" i="10"/>
  <c r="R57" i="10"/>
  <c r="AM57" i="10"/>
  <c r="O57" i="10"/>
  <c r="O57" i="7" s="1"/>
  <c r="S56" i="10"/>
  <c r="N55" i="10"/>
  <c r="AM56" i="10"/>
  <c r="AM56" i="7" s="1"/>
  <c r="Y55" i="10"/>
  <c r="AD56" i="10"/>
  <c r="AK55" i="10"/>
  <c r="D55" i="10"/>
  <c r="D55" i="7" s="1"/>
  <c r="J57" i="10"/>
  <c r="K56" i="10"/>
  <c r="Q56" i="10"/>
  <c r="W55" i="10"/>
  <c r="AF56" i="10"/>
  <c r="P55" i="10"/>
  <c r="E57" i="10"/>
  <c r="AA57" i="10"/>
  <c r="AJ57" i="10"/>
  <c r="AJ57" i="7" s="1"/>
  <c r="AD57" i="10"/>
  <c r="D56" i="10"/>
  <c r="P56" i="10"/>
  <c r="P56" i="7" s="1"/>
  <c r="E56" i="10"/>
  <c r="M57" i="10"/>
  <c r="E58" i="10"/>
  <c r="K58" i="10"/>
  <c r="O56" i="10"/>
  <c r="O56" i="7" s="1"/>
  <c r="AC57" i="10"/>
  <c r="H57" i="10"/>
  <c r="AF57" i="10"/>
  <c r="Z57" i="10"/>
  <c r="Z57" i="7" s="1"/>
  <c r="AC56" i="10"/>
  <c r="V57" i="10"/>
  <c r="D57" i="10"/>
  <c r="AC58" i="10"/>
  <c r="AC58" i="7" s="1"/>
  <c r="S57" i="10"/>
  <c r="W57" i="10"/>
  <c r="AB57" i="10"/>
  <c r="AB57" i="7" s="1"/>
  <c r="AG57" i="10"/>
  <c r="AG57" i="7" s="1"/>
  <c r="AL57" i="10"/>
  <c r="AI56" i="10"/>
  <c r="AK56" i="10"/>
  <c r="T57" i="10"/>
  <c r="Q57" i="10"/>
  <c r="J58" i="10"/>
  <c r="G56" i="10"/>
  <c r="G57" i="10"/>
  <c r="G57" i="7" s="1"/>
  <c r="V56" i="10"/>
  <c r="C58" i="10"/>
  <c r="L57" i="10"/>
  <c r="L57" i="7" s="1"/>
  <c r="K57" i="10"/>
  <c r="N57" i="10"/>
  <c r="AG56" i="10"/>
  <c r="Y57" i="10"/>
  <c r="C56" i="10"/>
  <c r="C56" i="7" s="1"/>
  <c r="S58" i="10"/>
  <c r="AK57" i="10"/>
  <c r="R56" i="10"/>
  <c r="AN57" i="10"/>
  <c r="Y58" i="10"/>
  <c r="Z56" i="10"/>
  <c r="F57" i="10"/>
  <c r="C57" i="10"/>
  <c r="C57" i="7" s="1"/>
  <c r="AH57" i="10"/>
  <c r="AB58" i="10"/>
  <c r="AL56" i="10"/>
  <c r="P57" i="10"/>
  <c r="P57" i="7" s="1"/>
  <c r="AK58" i="10"/>
  <c r="P58" i="10"/>
  <c r="AF58" i="10"/>
  <c r="AD58" i="10"/>
  <c r="AD58" i="7" s="1"/>
  <c r="V58" i="10"/>
  <c r="AL59" i="10"/>
  <c r="AN59" i="10"/>
  <c r="AN59" i="7" s="1"/>
  <c r="Z58" i="10"/>
  <c r="W59" i="10"/>
  <c r="AI58" i="10"/>
  <c r="AL58" i="10"/>
  <c r="O58" i="10"/>
  <c r="AN58" i="10"/>
  <c r="L58" i="10"/>
  <c r="M58" i="10"/>
  <c r="AD59" i="10"/>
  <c r="AD59" i="7" s="1"/>
  <c r="T58" i="10"/>
  <c r="M59" i="10"/>
  <c r="D58" i="10"/>
  <c r="D58" i="7" s="1"/>
  <c r="R58" i="10"/>
  <c r="R58" i="7" s="1"/>
  <c r="Q58" i="10"/>
  <c r="L59" i="10"/>
  <c r="I58" i="10"/>
  <c r="AH58" i="10"/>
  <c r="P59" i="10"/>
  <c r="V59" i="10"/>
  <c r="W58" i="10"/>
  <c r="W58" i="7" s="1"/>
  <c r="N58" i="10"/>
  <c r="AG58" i="10"/>
  <c r="AM58" i="10"/>
  <c r="G58" i="10"/>
  <c r="AJ58" i="10"/>
  <c r="H58" i="10"/>
  <c r="F58" i="10"/>
  <c r="AA58" i="10"/>
  <c r="AD61" i="10"/>
  <c r="AD61" i="7" s="1"/>
  <c r="M60" i="10"/>
  <c r="N59" i="10"/>
  <c r="F59" i="10"/>
  <c r="F59" i="7" s="1"/>
  <c r="G59" i="10"/>
  <c r="G59" i="7" s="1"/>
  <c r="E59" i="10"/>
  <c r="AA59" i="10"/>
  <c r="E60" i="10"/>
  <c r="AG59" i="10"/>
  <c r="AG59" i="7" s="1"/>
  <c r="P60" i="10"/>
  <c r="S59" i="10"/>
  <c r="D59" i="10"/>
  <c r="D59" i="7" s="1"/>
  <c r="G60" i="10"/>
  <c r="G60" i="7" s="1"/>
  <c r="J59" i="10"/>
  <c r="D60" i="10"/>
  <c r="Y59" i="10"/>
  <c r="O59" i="10"/>
  <c r="R60" i="10"/>
  <c r="H60" i="10"/>
  <c r="T59" i="10"/>
  <c r="T59" i="7" s="1"/>
  <c r="C60" i="10"/>
  <c r="AC59" i="10"/>
  <c r="H59" i="10"/>
  <c r="K59" i="10"/>
  <c r="AK59" i="10"/>
  <c r="AK59" i="7" s="1"/>
  <c r="AL60" i="10"/>
  <c r="Z60" i="10"/>
  <c r="R59" i="10"/>
  <c r="R59" i="7" s="1"/>
  <c r="K60" i="10"/>
  <c r="AF59" i="10"/>
  <c r="AC61" i="10"/>
  <c r="AJ59" i="10"/>
  <c r="M61" i="10"/>
  <c r="O61" i="10"/>
  <c r="H61" i="10"/>
  <c r="S60" i="10"/>
  <c r="I60" i="10"/>
  <c r="AK60" i="10"/>
  <c r="AG60" i="10"/>
  <c r="AB59" i="10"/>
  <c r="AB59" i="7" s="1"/>
  <c r="AM59" i="10"/>
  <c r="AM59" i="7" s="1"/>
  <c r="Z62" i="10"/>
  <c r="N61" i="10"/>
  <c r="AB60" i="10"/>
  <c r="AG61" i="10"/>
  <c r="N60" i="10"/>
  <c r="AN60" i="10"/>
  <c r="O60" i="10"/>
  <c r="O60" i="7" s="1"/>
  <c r="AI59" i="10"/>
  <c r="AJ60" i="10"/>
  <c r="AH59" i="10"/>
  <c r="AM60" i="10"/>
  <c r="AM60" i="7" s="1"/>
  <c r="E61" i="10"/>
  <c r="E61" i="7" s="1"/>
  <c r="I59" i="10"/>
  <c r="Z59" i="10"/>
  <c r="AI60" i="10"/>
  <c r="V60" i="10"/>
  <c r="C59" i="10"/>
  <c r="AA61" i="10"/>
  <c r="AK61" i="10"/>
  <c r="T61" i="10"/>
  <c r="T61" i="7" s="1"/>
  <c r="V61" i="10"/>
  <c r="S61" i="10"/>
  <c r="Y60" i="10"/>
  <c r="Y60" i="7" s="1"/>
  <c r="AF61" i="10"/>
  <c r="Z61" i="10"/>
  <c r="Q59" i="10"/>
  <c r="I61" i="10"/>
  <c r="C61" i="10"/>
  <c r="C61" i="7" s="1"/>
  <c r="Q60" i="10"/>
  <c r="AD60" i="10"/>
  <c r="P61" i="10"/>
  <c r="P61" i="7" s="1"/>
  <c r="AJ61" i="10"/>
  <c r="AJ61" i="7" s="1"/>
  <c r="AF60" i="10"/>
  <c r="J60" i="10"/>
  <c r="G62" i="10"/>
  <c r="G62" i="7" s="1"/>
  <c r="P62" i="10"/>
  <c r="P62" i="7" s="1"/>
  <c r="Q61" i="10"/>
  <c r="AH61" i="10"/>
  <c r="Y61" i="10"/>
  <c r="Y61" i="7" s="1"/>
  <c r="G61" i="10"/>
  <c r="G61" i="7" s="1"/>
  <c r="AD62" i="10"/>
  <c r="AL61" i="10"/>
  <c r="AF62" i="10"/>
  <c r="AM61" i="10"/>
  <c r="AM61" i="7" s="1"/>
  <c r="K61" i="10"/>
  <c r="AI62" i="10"/>
  <c r="AB61" i="10"/>
  <c r="F61" i="10"/>
  <c r="L61" i="10"/>
  <c r="AC60" i="10"/>
  <c r="AJ62" i="10"/>
  <c r="AJ62" i="7" s="1"/>
  <c r="AI61" i="10"/>
  <c r="AI61" i="7" s="1"/>
  <c r="W60" i="10"/>
  <c r="L60" i="10"/>
  <c r="R61" i="10"/>
  <c r="R61" i="7" s="1"/>
  <c r="AH60" i="10"/>
  <c r="AH60" i="7" s="1"/>
  <c r="M62" i="10"/>
  <c r="AG62" i="10"/>
  <c r="S62" i="10"/>
  <c r="J61" i="10"/>
  <c r="J61" i="7" s="1"/>
  <c r="D61" i="10"/>
  <c r="AN61" i="10"/>
  <c r="D62" i="10"/>
  <c r="D62" i="7" s="1"/>
  <c r="J62" i="10"/>
  <c r="J62" i="7" s="1"/>
  <c r="AA60" i="10"/>
  <c r="T60" i="10"/>
  <c r="K62" i="10"/>
  <c r="W61" i="10"/>
  <c r="W61" i="7" s="1"/>
  <c r="AL62" i="10"/>
  <c r="AC62" i="10"/>
  <c r="F60" i="10"/>
  <c r="F60" i="7" s="1"/>
  <c r="C62" i="10"/>
  <c r="C62" i="7" s="1"/>
  <c r="AK63" i="10"/>
  <c r="AI63" i="10"/>
  <c r="O62" i="10"/>
  <c r="O63" i="10"/>
  <c r="P63" i="10"/>
  <c r="H62" i="10"/>
  <c r="AB62" i="10"/>
  <c r="AB62" i="7" s="1"/>
  <c r="Q62" i="10"/>
  <c r="Q62" i="7" s="1"/>
  <c r="D63" i="10"/>
  <c r="AH63" i="10"/>
  <c r="E62" i="10"/>
  <c r="E62" i="7" s="1"/>
  <c r="AJ63" i="10"/>
  <c r="AL63" i="10"/>
  <c r="L63" i="10"/>
  <c r="Y62" i="10"/>
  <c r="Y62" i="7" s="1"/>
  <c r="AF63" i="10"/>
  <c r="T62" i="10"/>
  <c r="W62" i="10"/>
  <c r="Z63" i="10"/>
  <c r="AH62" i="10"/>
  <c r="AH62" i="7" s="1"/>
  <c r="AA62" i="10"/>
  <c r="AD63" i="10"/>
  <c r="L62" i="10"/>
  <c r="L62" i="7" s="1"/>
  <c r="V63" i="10"/>
  <c r="V63" i="7" s="1"/>
  <c r="AN62" i="10"/>
  <c r="F62" i="10"/>
  <c r="V62" i="10"/>
  <c r="V62" i="7" s="1"/>
  <c r="G63" i="10"/>
  <c r="I62" i="10"/>
  <c r="R62" i="10"/>
  <c r="AK62" i="10"/>
  <c r="AK62" i="7" s="1"/>
  <c r="N63" i="10"/>
  <c r="N63" i="7" s="1"/>
  <c r="N62" i="10"/>
  <c r="AM62" i="10"/>
  <c r="AA63" i="10"/>
  <c r="AA63" i="7" s="1"/>
  <c r="Y64" i="10"/>
  <c r="Y64" i="7" s="1"/>
  <c r="K63" i="10"/>
  <c r="M63" i="10"/>
  <c r="J63" i="10"/>
  <c r="J63" i="7" s="1"/>
  <c r="T63" i="10"/>
  <c r="AB63" i="10"/>
  <c r="H63" i="10"/>
  <c r="R63" i="10"/>
  <c r="R63" i="7" s="1"/>
  <c r="T64" i="10"/>
  <c r="G64" i="10"/>
  <c r="J64" i="10"/>
  <c r="AK64" i="10"/>
  <c r="C64" i="10"/>
  <c r="C64" i="7" s="1"/>
  <c r="I64" i="10"/>
  <c r="AJ64" i="10"/>
  <c r="W63" i="10"/>
  <c r="W63" i="7" s="1"/>
  <c r="AF64" i="10"/>
  <c r="N64" i="10"/>
  <c r="E63" i="10"/>
  <c r="AB64" i="10"/>
  <c r="P64" i="10"/>
  <c r="O64" i="10"/>
  <c r="AD64" i="10"/>
  <c r="Y63" i="10"/>
  <c r="I63" i="10"/>
  <c r="AC63" i="10"/>
  <c r="V64" i="10"/>
  <c r="AN63" i="10"/>
  <c r="AN63" i="7" s="1"/>
  <c r="Q64" i="10"/>
  <c r="Q64" i="7" s="1"/>
  <c r="H64" i="10"/>
  <c r="AM64" i="10"/>
  <c r="AI64" i="10"/>
  <c r="AC64" i="10"/>
  <c r="M64" i="10"/>
  <c r="AA64" i="10"/>
  <c r="D65" i="10"/>
  <c r="D65" i="7" s="1"/>
  <c r="H65" i="10"/>
  <c r="H65" i="7" s="1"/>
  <c r="O65" i="10"/>
  <c r="AM63" i="10"/>
  <c r="C63" i="10"/>
  <c r="C63" i="7" s="1"/>
  <c r="S64" i="10"/>
  <c r="S64" i="7" s="1"/>
  <c r="F63" i="10"/>
  <c r="AG64" i="10"/>
  <c r="E64" i="10"/>
  <c r="L64" i="10"/>
  <c r="L64" i="7" s="1"/>
  <c r="G65" i="10"/>
  <c r="P65" i="10"/>
  <c r="Z65" i="10"/>
  <c r="Z65" i="7" s="1"/>
  <c r="K64" i="10"/>
  <c r="D64" i="10"/>
  <c r="AG63" i="10"/>
  <c r="AH64" i="10"/>
  <c r="AH64" i="7" s="1"/>
  <c r="AL64" i="10"/>
  <c r="AL64" i="7" s="1"/>
  <c r="AD65" i="10"/>
  <c r="F64" i="10"/>
  <c r="W64" i="10"/>
  <c r="W64" i="7" s="1"/>
  <c r="Q63" i="10"/>
  <c r="Q63" i="7" s="1"/>
  <c r="S63" i="10"/>
  <c r="AN64" i="10"/>
  <c r="Y65" i="10"/>
  <c r="J65" i="10"/>
  <c r="AJ65" i="10"/>
  <c r="K65" i="10"/>
  <c r="AG65" i="10"/>
  <c r="AG65" i="7" s="1"/>
  <c r="AA65" i="10"/>
  <c r="AA65" i="7" s="1"/>
  <c r="AH65" i="10"/>
  <c r="AN65" i="10"/>
  <c r="AN65" i="7" s="1"/>
  <c r="R66" i="10"/>
  <c r="R66" i="7" s="1"/>
  <c r="R64" i="10"/>
  <c r="R64" i="7" s="1"/>
  <c r="AB65" i="10"/>
  <c r="F65" i="10"/>
  <c r="AK65" i="10"/>
  <c r="AK65" i="7" s="1"/>
  <c r="F66" i="10"/>
  <c r="F66" i="7" s="1"/>
  <c r="I65" i="10"/>
  <c r="Q65" i="10"/>
  <c r="M65" i="10"/>
  <c r="M65" i="7" s="1"/>
  <c r="W65" i="10"/>
  <c r="W65" i="7" s="1"/>
  <c r="V66" i="10"/>
  <c r="Z64" i="10"/>
  <c r="AM66" i="10"/>
  <c r="E65" i="10"/>
  <c r="E65" i="7" s="1"/>
  <c r="AK66" i="10"/>
  <c r="AH66" i="10"/>
  <c r="T66" i="10"/>
  <c r="T66" i="7" s="1"/>
  <c r="AL66" i="10"/>
  <c r="E67" i="10"/>
  <c r="C65" i="10"/>
  <c r="AF65" i="10"/>
  <c r="AB66" i="10"/>
  <c r="AB66" i="7" s="1"/>
  <c r="AA66" i="10"/>
  <c r="L66" i="10"/>
  <c r="K67" i="10"/>
  <c r="AG66" i="10"/>
  <c r="P66" i="10"/>
  <c r="K66" i="10"/>
  <c r="W66" i="10"/>
  <c r="W66" i="7" s="1"/>
  <c r="AM65" i="10"/>
  <c r="AM65" i="7" s="1"/>
  <c r="N65" i="10"/>
  <c r="S66" i="10"/>
  <c r="M66" i="10"/>
  <c r="M66" i="7" s="1"/>
  <c r="R65" i="10"/>
  <c r="L65" i="10"/>
  <c r="AL65" i="10"/>
  <c r="AI66" i="10"/>
  <c r="AI66" i="7" s="1"/>
  <c r="Y66" i="10"/>
  <c r="Y66" i="7" s="1"/>
  <c r="AI67" i="10"/>
  <c r="D66" i="10"/>
  <c r="O66" i="10"/>
  <c r="O66" i="7" s="1"/>
  <c r="AD66" i="10"/>
  <c r="AF67" i="10"/>
  <c r="V65" i="10"/>
  <c r="T65" i="10"/>
  <c r="T65" i="7" s="1"/>
  <c r="AN66" i="10"/>
  <c r="AN66" i="7" s="1"/>
  <c r="AC66" i="10"/>
  <c r="C66" i="10"/>
  <c r="E66" i="10"/>
  <c r="E66" i="7" s="1"/>
  <c r="AK67" i="10"/>
  <c r="AK67" i="7" s="1"/>
  <c r="AC65" i="10"/>
  <c r="AI65" i="10"/>
  <c r="S65" i="10"/>
  <c r="S65" i="7" s="1"/>
  <c r="Z66" i="10"/>
  <c r="Z66" i="7" s="1"/>
  <c r="M68" i="10"/>
  <c r="AM67" i="10"/>
  <c r="F67" i="10"/>
  <c r="F67" i="7" s="1"/>
  <c r="AB67" i="10"/>
  <c r="AB67" i="7" s="1"/>
  <c r="M67" i="10"/>
  <c r="W68" i="10"/>
  <c r="AB68" i="10"/>
  <c r="AB68" i="7" s="1"/>
  <c r="H66" i="10"/>
  <c r="H66" i="7" s="1"/>
  <c r="AJ67" i="10"/>
  <c r="H67" i="10"/>
  <c r="Q66" i="10"/>
  <c r="Q66" i="7" s="1"/>
  <c r="I66" i="10"/>
  <c r="I66" i="7" s="1"/>
  <c r="AD68" i="10"/>
  <c r="D67" i="10"/>
  <c r="O67" i="10"/>
  <c r="O67" i="7" s="1"/>
  <c r="AN67" i="10"/>
  <c r="AN67" i="7" s="1"/>
  <c r="AJ66" i="10"/>
  <c r="R67" i="10"/>
  <c r="S68" i="10"/>
  <c r="S68" i="7" s="1"/>
  <c r="AG68" i="10"/>
  <c r="AG68" i="7" s="1"/>
  <c r="AC67" i="10"/>
  <c r="J68" i="10"/>
  <c r="AH67" i="10"/>
  <c r="AH67" i="7" s="1"/>
  <c r="G66" i="10"/>
  <c r="G66" i="7" s="1"/>
  <c r="AF66" i="10"/>
  <c r="T67" i="10"/>
  <c r="AJ69" i="10"/>
  <c r="AJ69" i="7" s="1"/>
  <c r="P67" i="10"/>
  <c r="P67" i="7" s="1"/>
  <c r="L67" i="10"/>
  <c r="AL67" i="10"/>
  <c r="N66" i="10"/>
  <c r="N66" i="7" s="1"/>
  <c r="AG69" i="10"/>
  <c r="AG69" i="7" s="1"/>
  <c r="Q67" i="10"/>
  <c r="N67" i="10"/>
  <c r="C67" i="10"/>
  <c r="C67" i="7" s="1"/>
  <c r="AI68" i="10"/>
  <c r="AI68" i="7" s="1"/>
  <c r="Z67" i="10"/>
  <c r="J66" i="10"/>
  <c r="S67" i="10"/>
  <c r="S67" i="7" s="1"/>
  <c r="AD67" i="10"/>
  <c r="AD67" i="7" s="1"/>
  <c r="AJ68" i="10"/>
  <c r="AH69" i="10"/>
  <c r="AN69" i="10"/>
  <c r="AN69" i="7" s="1"/>
  <c r="I68" i="10"/>
  <c r="Y67" i="10"/>
  <c r="AA68" i="10"/>
  <c r="T69" i="10"/>
  <c r="AC69" i="10"/>
  <c r="AC69" i="7" s="1"/>
  <c r="H69" i="10"/>
  <c r="AK68" i="10"/>
  <c r="AA67" i="10"/>
  <c r="AA67" i="7" s="1"/>
  <c r="Z68" i="10"/>
  <c r="Z68" i="7" s="1"/>
  <c r="S69" i="10"/>
  <c r="N68" i="10"/>
  <c r="N68" i="7" s="1"/>
  <c r="L68" i="10"/>
  <c r="L68" i="7" s="1"/>
  <c r="AN68" i="10"/>
  <c r="AN68" i="7" s="1"/>
  <c r="E68" i="10"/>
  <c r="C68" i="10"/>
  <c r="T68" i="10"/>
  <c r="T68" i="7" s="1"/>
  <c r="J69" i="10"/>
  <c r="J69" i="7" s="1"/>
  <c r="J67" i="10"/>
  <c r="Z69" i="10"/>
  <c r="Q69" i="10"/>
  <c r="Q69" i="7" s="1"/>
  <c r="AC68" i="10"/>
  <c r="AC68" i="7" s="1"/>
  <c r="R68" i="10"/>
  <c r="D68" i="10"/>
  <c r="G67" i="10"/>
  <c r="G67" i="7" s="1"/>
  <c r="AK69" i="10"/>
  <c r="AK69" i="7" s="1"/>
  <c r="I67" i="10"/>
  <c r="AM68" i="10"/>
  <c r="W67" i="10"/>
  <c r="W67" i="7" s="1"/>
  <c r="AB69" i="10"/>
  <c r="AB69" i="7" s="1"/>
  <c r="R70" i="10"/>
  <c r="M69" i="10"/>
  <c r="W70" i="10"/>
  <c r="W70" i="7" s="1"/>
  <c r="Q70" i="10"/>
  <c r="Q70" i="7" s="1"/>
  <c r="V67" i="10"/>
  <c r="AL68" i="10"/>
  <c r="Q68" i="10"/>
  <c r="Q68" i="7" s="1"/>
  <c r="Y69" i="10"/>
  <c r="Y69" i="7" s="1"/>
  <c r="F68" i="10"/>
  <c r="W69" i="10"/>
  <c r="S70" i="10"/>
  <c r="G70" i="10"/>
  <c r="G70" i="7" s="1"/>
  <c r="V68" i="10"/>
  <c r="C69" i="10"/>
  <c r="L69" i="10"/>
  <c r="L69" i="7" s="1"/>
  <c r="H68" i="10"/>
  <c r="D69" i="10"/>
  <c r="G69" i="10"/>
  <c r="AH68" i="10"/>
  <c r="AH68" i="7" s="1"/>
  <c r="AA69" i="10"/>
  <c r="R69" i="10"/>
  <c r="AD70" i="10"/>
  <c r="P70" i="10"/>
  <c r="P70" i="7" s="1"/>
  <c r="AK70" i="10"/>
  <c r="AI69" i="10"/>
  <c r="K68" i="10"/>
  <c r="O68" i="10"/>
  <c r="Y68" i="10"/>
  <c r="Y68" i="7" s="1"/>
  <c r="AG67" i="10"/>
  <c r="P68" i="10"/>
  <c r="K69" i="10"/>
  <c r="AF68" i="10"/>
  <c r="G68" i="10"/>
  <c r="AN70" i="10"/>
  <c r="V69" i="10"/>
  <c r="V69" i="7" s="1"/>
  <c r="AL70" i="10"/>
  <c r="AL70" i="7" s="1"/>
  <c r="D70" i="10"/>
  <c r="AJ71" i="10"/>
  <c r="M70" i="10"/>
  <c r="M70" i="7" s="1"/>
  <c r="AC70" i="10"/>
  <c r="AC70" i="7" s="1"/>
  <c r="K70" i="10"/>
  <c r="Y70" i="10"/>
  <c r="P69" i="10"/>
  <c r="P69" i="7" s="1"/>
  <c r="T70" i="10"/>
  <c r="H70" i="10"/>
  <c r="AJ70" i="10"/>
  <c r="AM69" i="10"/>
  <c r="AM69" i="7" s="1"/>
  <c r="I70" i="10"/>
  <c r="I70" i="7" s="1"/>
  <c r="AA70" i="10"/>
  <c r="E71" i="10"/>
  <c r="N69" i="10"/>
  <c r="N69" i="7" s="1"/>
  <c r="AM70" i="10"/>
  <c r="AM70" i="7" s="1"/>
  <c r="AB71" i="10"/>
  <c r="AF69" i="10"/>
  <c r="Z70" i="10"/>
  <c r="Z70" i="7" s="1"/>
  <c r="AD69" i="10"/>
  <c r="AD69" i="7" s="1"/>
  <c r="L70" i="10"/>
  <c r="AI70" i="10"/>
  <c r="AL69" i="10"/>
  <c r="AL69" i="7" s="1"/>
  <c r="AG70" i="10"/>
  <c r="AG70" i="7" s="1"/>
  <c r="I69" i="10"/>
  <c r="AB70" i="10"/>
  <c r="AM71" i="10"/>
  <c r="AM71" i="7" s="1"/>
  <c r="O70" i="10"/>
  <c r="O70" i="7" s="1"/>
  <c r="AH70" i="10"/>
  <c r="N70" i="10"/>
  <c r="C70" i="10"/>
  <c r="C70" i="7" s="1"/>
  <c r="O69" i="10"/>
  <c r="E70" i="10"/>
  <c r="V70" i="10"/>
  <c r="AF70" i="10"/>
  <c r="F69" i="10"/>
  <c r="F69" i="7" s="1"/>
  <c r="T71" i="10"/>
  <c r="F70" i="10"/>
  <c r="J70" i="10"/>
  <c r="J70" i="7" s="1"/>
  <c r="V71" i="10"/>
  <c r="V71" i="7" s="1"/>
  <c r="E69" i="10"/>
  <c r="AF71" i="10"/>
  <c r="Q71" i="10"/>
  <c r="Q71" i="7" s="1"/>
  <c r="O71" i="10"/>
  <c r="O71" i="7" s="1"/>
  <c r="AN71" i="10"/>
  <c r="F72" i="10"/>
  <c r="AI71" i="10"/>
  <c r="AI71" i="7" s="1"/>
  <c r="AG72" i="10"/>
  <c r="AD72" i="10"/>
  <c r="W71" i="10"/>
  <c r="J72" i="10"/>
  <c r="J72" i="7" s="1"/>
  <c r="AD71" i="10"/>
  <c r="AD71" i="7" s="1"/>
  <c r="S71" i="10"/>
  <c r="I71" i="10"/>
  <c r="I71" i="7" s="1"/>
  <c r="M71" i="10"/>
  <c r="AC71" i="10"/>
  <c r="AC71" i="7" s="1"/>
  <c r="W72" i="10"/>
  <c r="AH71" i="10"/>
  <c r="N71" i="10"/>
  <c r="AA71" i="10"/>
  <c r="AA71" i="7" s="1"/>
  <c r="G71" i="10"/>
  <c r="Z71" i="10"/>
  <c r="L71" i="10"/>
  <c r="L71" i="7" s="1"/>
  <c r="Y71" i="10"/>
  <c r="Y71" i="7" s="1"/>
  <c r="H71" i="10"/>
  <c r="C71" i="10"/>
  <c r="K71" i="10"/>
  <c r="E72" i="10"/>
  <c r="E72" i="7" s="1"/>
  <c r="AG71" i="10"/>
  <c r="AL71" i="10"/>
  <c r="AK71" i="10"/>
  <c r="AK71" i="7" s="1"/>
  <c r="AF72" i="10"/>
  <c r="AC72" i="10"/>
  <c r="F71" i="10"/>
  <c r="T72" i="10"/>
  <c r="T72" i="7" s="1"/>
  <c r="AC73" i="10"/>
  <c r="AC73" i="7" s="1"/>
  <c r="G72" i="10"/>
  <c r="AL72" i="10"/>
  <c r="AM73" i="10"/>
  <c r="AM73" i="7" s="1"/>
  <c r="Q72" i="10"/>
  <c r="Q72" i="7" s="1"/>
  <c r="AA72" i="10"/>
  <c r="H73" i="10"/>
  <c r="AD73" i="10"/>
  <c r="AB72" i="10"/>
  <c r="AB72" i="7" s="1"/>
  <c r="AI72" i="10"/>
  <c r="AK72" i="10"/>
  <c r="R71" i="10"/>
  <c r="R71" i="7" s="1"/>
  <c r="P71" i="10"/>
  <c r="P71" i="7" s="1"/>
  <c r="J71" i="10"/>
  <c r="D71" i="10"/>
  <c r="Z73" i="10"/>
  <c r="Z73" i="7" s="1"/>
  <c r="L72" i="10"/>
  <c r="AH72" i="10"/>
  <c r="G73" i="10"/>
  <c r="J73" i="10"/>
  <c r="C73" i="10"/>
  <c r="C73" i="7" s="1"/>
  <c r="AJ72" i="10"/>
  <c r="W73" i="10"/>
  <c r="T73" i="10"/>
  <c r="T73" i="7" s="1"/>
  <c r="AL73" i="10"/>
  <c r="AL73" i="7" s="1"/>
  <c r="AC74" i="10"/>
  <c r="S74" i="10"/>
  <c r="Z72" i="10"/>
  <c r="Z72" i="7" s="1"/>
  <c r="D74" i="10"/>
  <c r="D74" i="7" s="1"/>
  <c r="W74" i="10"/>
  <c r="D72" i="10"/>
  <c r="S73" i="10"/>
  <c r="S73" i="7" s="1"/>
  <c r="C72" i="10"/>
  <c r="C72" i="7" s="1"/>
  <c r="Y72" i="10"/>
  <c r="O72" i="10"/>
  <c r="N72" i="10"/>
  <c r="P72" i="10"/>
  <c r="P72" i="7" s="1"/>
  <c r="F73" i="10"/>
  <c r="V73" i="10"/>
  <c r="M72" i="10"/>
  <c r="M72" i="7" s="1"/>
  <c r="H72" i="10"/>
  <c r="H72" i="7" s="1"/>
  <c r="AG73" i="10"/>
  <c r="AI74" i="10"/>
  <c r="AH74" i="10"/>
  <c r="AH74" i="7" s="1"/>
  <c r="AM74" i="10"/>
  <c r="AM74" i="7" s="1"/>
  <c r="AD74" i="10"/>
  <c r="K72" i="10"/>
  <c r="R72" i="10"/>
  <c r="R72" i="7" s="1"/>
  <c r="V72" i="10"/>
  <c r="V72" i="7" s="1"/>
  <c r="D73" i="10"/>
  <c r="AN73" i="10"/>
  <c r="K74" i="10"/>
  <c r="E74" i="10"/>
  <c r="E74" i="7" s="1"/>
  <c r="S72" i="10"/>
  <c r="R73" i="10"/>
  <c r="AK73" i="10"/>
  <c r="AK73" i="7" s="1"/>
  <c r="AN72" i="10"/>
  <c r="AN72" i="7" s="1"/>
  <c r="AM72" i="10"/>
  <c r="F74" i="10"/>
  <c r="AL74" i="10"/>
  <c r="AL74" i="7" s="1"/>
  <c r="Y73" i="10"/>
  <c r="Y73" i="7" s="1"/>
  <c r="L74" i="10"/>
  <c r="AF75" i="10"/>
  <c r="Z74" i="10"/>
  <c r="Z74" i="7" s="1"/>
  <c r="V74" i="10"/>
  <c r="V74" i="7" s="1"/>
  <c r="C74" i="10"/>
  <c r="E73" i="10"/>
  <c r="J75" i="10"/>
  <c r="J75" i="7" s="1"/>
  <c r="P74" i="10"/>
  <c r="P74" i="7" s="1"/>
  <c r="I72" i="10"/>
  <c r="G74" i="10"/>
  <c r="AJ74" i="10"/>
  <c r="AJ74" i="7" s="1"/>
  <c r="I73" i="10"/>
  <c r="I73" i="7" s="1"/>
  <c r="F75" i="10"/>
  <c r="AH73" i="10"/>
  <c r="AA73" i="10"/>
  <c r="AA73" i="7" s="1"/>
  <c r="I75" i="10"/>
  <c r="I75" i="7" s="1"/>
  <c r="AK75" i="10"/>
  <c r="N75" i="10"/>
  <c r="AL76" i="10"/>
  <c r="AL76" i="7" s="1"/>
  <c r="N74" i="10"/>
  <c r="N74" i="7" s="1"/>
  <c r="M74" i="10"/>
  <c r="AA75" i="10"/>
  <c r="P73" i="10"/>
  <c r="R74" i="10"/>
  <c r="R74" i="7" s="1"/>
  <c r="AG75" i="10"/>
  <c r="H74" i="10"/>
  <c r="N73" i="10"/>
  <c r="N73" i="7" s="1"/>
  <c r="Y74" i="10"/>
  <c r="Y74" i="7" s="1"/>
  <c r="I74" i="10"/>
  <c r="K75" i="10"/>
  <c r="Q73" i="10"/>
  <c r="Q73" i="7" s="1"/>
  <c r="O73" i="10"/>
  <c r="O73" i="7" s="1"/>
  <c r="AF73" i="10"/>
  <c r="AI73" i="10"/>
  <c r="Q74" i="10"/>
  <c r="Q74" i="7" s="1"/>
  <c r="T75" i="10"/>
  <c r="T75" i="7" s="1"/>
  <c r="Z76" i="10"/>
  <c r="AB74" i="10"/>
  <c r="K73" i="10"/>
  <c r="L75" i="10"/>
  <c r="L75" i="7" s="1"/>
  <c r="Q75" i="10"/>
  <c r="G75" i="10"/>
  <c r="AB75" i="10"/>
  <c r="AB75" i="7" s="1"/>
  <c r="H75" i="10"/>
  <c r="H75" i="7" s="1"/>
  <c r="AG74" i="10"/>
  <c r="M73" i="10"/>
  <c r="T74" i="10"/>
  <c r="T74" i="7" s="1"/>
  <c r="AN74" i="10"/>
  <c r="AN74" i="7" s="1"/>
  <c r="P75" i="10"/>
  <c r="R75" i="10"/>
  <c r="M75" i="10"/>
  <c r="M75" i="7" s="1"/>
  <c r="S75" i="10"/>
  <c r="S75" i="7" s="1"/>
  <c r="AK74" i="10"/>
  <c r="L73" i="10"/>
  <c r="AF74" i="10"/>
  <c r="AB73" i="10"/>
  <c r="AB73" i="7" s="1"/>
  <c r="V75" i="10"/>
  <c r="AA74" i="10"/>
  <c r="O74" i="10"/>
  <c r="O74" i="7" s="1"/>
  <c r="C77" i="10"/>
  <c r="C77" i="7" s="1"/>
  <c r="AG76" i="10"/>
  <c r="AA76" i="10"/>
  <c r="G76" i="10"/>
  <c r="G76" i="7" s="1"/>
  <c r="AN75" i="10"/>
  <c r="AN75" i="7" s="1"/>
  <c r="AH76" i="10"/>
  <c r="K76" i="10"/>
  <c r="AM76" i="10"/>
  <c r="AM76" i="7" s="1"/>
  <c r="P77" i="10"/>
  <c r="P77" i="7" s="1"/>
  <c r="C75" i="10"/>
  <c r="H76" i="10"/>
  <c r="C76" i="10"/>
  <c r="C76" i="7" s="1"/>
  <c r="W75" i="10"/>
  <c r="E75" i="10"/>
  <c r="J74" i="10"/>
  <c r="T77" i="10"/>
  <c r="T77" i="7" s="1"/>
  <c r="J76" i="10"/>
  <c r="J76" i="7" s="1"/>
  <c r="AD75" i="10"/>
  <c r="AJ73" i="10"/>
  <c r="AC75" i="10"/>
  <c r="AC75" i="7" s="1"/>
  <c r="P76" i="10"/>
  <c r="P76" i="7" s="1"/>
  <c r="Z75" i="10"/>
  <c r="Y75" i="10"/>
  <c r="AK76" i="10"/>
  <c r="AK76" i="7" s="1"/>
  <c r="AH75" i="10"/>
  <c r="AH75" i="7" s="1"/>
  <c r="AI75" i="10"/>
  <c r="AL75" i="10"/>
  <c r="Q76" i="10"/>
  <c r="Q76" i="7" s="1"/>
  <c r="T76" i="10"/>
  <c r="T76" i="7" s="1"/>
  <c r="AJ75" i="10"/>
  <c r="Z79" i="10"/>
  <c r="AF78" i="10"/>
  <c r="E77" i="10"/>
  <c r="E77" i="7" s="1"/>
  <c r="AM75" i="10"/>
  <c r="Y76" i="10"/>
  <c r="AF77" i="10"/>
  <c r="F77" i="10"/>
  <c r="H77" i="10"/>
  <c r="R76" i="10"/>
  <c r="R76" i="7" s="1"/>
  <c r="D76" i="10"/>
  <c r="D76" i="7" s="1"/>
  <c r="AA78" i="10"/>
  <c r="AA78" i="7" s="1"/>
  <c r="R77" i="10"/>
  <c r="Y77" i="10"/>
  <c r="AJ76" i="10"/>
  <c r="AJ76" i="7" s="1"/>
  <c r="AD76" i="10"/>
  <c r="AD76" i="7" s="1"/>
  <c r="S76" i="10"/>
  <c r="E76" i="10"/>
  <c r="AC76" i="10"/>
  <c r="AC76" i="7" s="1"/>
  <c r="AM77" i="10"/>
  <c r="AM77" i="7" s="1"/>
  <c r="M76" i="10"/>
  <c r="Q77" i="10"/>
  <c r="AC77" i="10"/>
  <c r="AC77" i="7" s="1"/>
  <c r="V76" i="10"/>
  <c r="V76" i="7" s="1"/>
  <c r="O77" i="10"/>
  <c r="AN77" i="10"/>
  <c r="W77" i="10"/>
  <c r="W77" i="7" s="1"/>
  <c r="AJ78" i="10"/>
  <c r="O76" i="10"/>
  <c r="O75" i="10"/>
  <c r="K77" i="10"/>
  <c r="I76" i="10"/>
  <c r="I76" i="7" s="1"/>
  <c r="G77" i="10"/>
  <c r="AB76" i="10"/>
  <c r="V77" i="10"/>
  <c r="AL77" i="10"/>
  <c r="AL77" i="7" s="1"/>
  <c r="S78" i="10"/>
  <c r="Z78" i="10"/>
  <c r="M79" i="10"/>
  <c r="M79" i="7" s="1"/>
  <c r="V78" i="10"/>
  <c r="V78" i="7" s="1"/>
  <c r="AI79" i="10"/>
  <c r="Z77" i="10"/>
  <c r="D78" i="10"/>
  <c r="D78" i="7" s="1"/>
  <c r="F76" i="10"/>
  <c r="F76" i="7" s="1"/>
  <c r="Q78" i="10"/>
  <c r="S77" i="10"/>
  <c r="D77" i="10"/>
  <c r="D77" i="7" s="1"/>
  <c r="AG77" i="10"/>
  <c r="AG77" i="7" s="1"/>
  <c r="H79" i="10"/>
  <c r="AN78" i="10"/>
  <c r="F78" i="10"/>
  <c r="AM78" i="10"/>
  <c r="AC79" i="10"/>
  <c r="D75" i="10"/>
  <c r="AD77" i="10"/>
  <c r="AF76" i="10"/>
  <c r="AK78" i="10"/>
  <c r="I77" i="10"/>
  <c r="I77" i="7" s="1"/>
  <c r="L77" i="10"/>
  <c r="L77" i="7" s="1"/>
  <c r="AG78" i="10"/>
  <c r="AG78" i="7" s="1"/>
  <c r="AI77" i="10"/>
  <c r="AI76" i="10"/>
  <c r="G78" i="10"/>
  <c r="G78" i="7" s="1"/>
  <c r="Y79" i="10"/>
  <c r="C79" i="10"/>
  <c r="AB77" i="10"/>
  <c r="AK77" i="10"/>
  <c r="AK77" i="7" s="1"/>
  <c r="AG79" i="10"/>
  <c r="AG79" i="7" s="1"/>
  <c r="AJ77" i="10"/>
  <c r="L76" i="10"/>
  <c r="N77" i="10"/>
  <c r="N77" i="7" s="1"/>
  <c r="P78" i="10"/>
  <c r="P78" i="7" s="1"/>
  <c r="C78" i="10"/>
  <c r="AD79" i="10"/>
  <c r="R78" i="10"/>
  <c r="AI78" i="10"/>
  <c r="AI78" i="7" s="1"/>
  <c r="E78" i="10"/>
  <c r="T78" i="10"/>
  <c r="J77" i="10"/>
  <c r="J77" i="7" s="1"/>
  <c r="N76" i="10"/>
  <c r="N76" i="7" s="1"/>
  <c r="I79" i="10"/>
  <c r="AH77" i="10"/>
  <c r="AA77" i="10"/>
  <c r="AA77" i="7" s="1"/>
  <c r="W76" i="10"/>
  <c r="AN76" i="10"/>
  <c r="H81" i="10"/>
  <c r="P79" i="10"/>
  <c r="P79" i="7" s="1"/>
  <c r="L79" i="10"/>
  <c r="L79" i="7" s="1"/>
  <c r="M80" i="10"/>
  <c r="K79" i="10"/>
  <c r="Y78" i="10"/>
  <c r="Y78" i="7" s="1"/>
  <c r="AK79" i="10"/>
  <c r="AK79" i="7" s="1"/>
  <c r="AM79" i="10"/>
  <c r="AB78" i="10"/>
  <c r="AL78" i="10"/>
  <c r="AL78" i="7" s="1"/>
  <c r="F79" i="10"/>
  <c r="F79" i="7" s="1"/>
  <c r="AC78" i="10"/>
  <c r="R80" i="10"/>
  <c r="K78" i="10"/>
  <c r="O80" i="10"/>
  <c r="O80" i="7" s="1"/>
  <c r="E79" i="10"/>
  <c r="I80" i="10"/>
  <c r="AN80" i="10"/>
  <c r="AN80" i="7" s="1"/>
  <c r="W79" i="10"/>
  <c r="W79" i="7" s="1"/>
  <c r="T79" i="10"/>
  <c r="L78" i="10"/>
  <c r="G79" i="10"/>
  <c r="G79" i="7" s="1"/>
  <c r="N78" i="10"/>
  <c r="N78" i="7" s="1"/>
  <c r="W78" i="10"/>
  <c r="W80" i="10"/>
  <c r="AK80" i="10"/>
  <c r="AK80" i="7" s="1"/>
  <c r="N79" i="10"/>
  <c r="N79" i="7" s="1"/>
  <c r="I78" i="10"/>
  <c r="M77" i="10"/>
  <c r="AN79" i="10"/>
  <c r="AN79" i="7" s="1"/>
  <c r="AB79" i="10"/>
  <c r="AB79" i="7" s="1"/>
  <c r="AJ79" i="10"/>
  <c r="J79" i="10"/>
  <c r="J79" i="7" s="1"/>
  <c r="R79" i="10"/>
  <c r="R79" i="7" s="1"/>
  <c r="C80" i="10"/>
  <c r="C80" i="7" s="1"/>
  <c r="N80" i="10"/>
  <c r="AG80" i="10"/>
  <c r="H78" i="10"/>
  <c r="H78" i="7" s="1"/>
  <c r="AC80" i="10"/>
  <c r="AC80" i="7" s="1"/>
  <c r="H80" i="10"/>
  <c r="AA79" i="10"/>
  <c r="O81" i="10"/>
  <c r="O81" i="7" s="1"/>
  <c r="D80" i="10"/>
  <c r="D80" i="7" s="1"/>
  <c r="L80" i="10"/>
  <c r="AJ81" i="10"/>
  <c r="K81" i="10"/>
  <c r="Q79" i="10"/>
  <c r="Q79" i="7" s="1"/>
  <c r="P81" i="10"/>
  <c r="AF80" i="10"/>
  <c r="S79" i="10"/>
  <c r="S79" i="7" s="1"/>
  <c r="J78" i="10"/>
  <c r="J78" i="7" s="1"/>
  <c r="I81" i="10"/>
  <c r="AB80" i="10"/>
  <c r="AF81" i="10"/>
  <c r="AH80" i="10"/>
  <c r="AH80" i="7" s="1"/>
  <c r="W81" i="10"/>
  <c r="O79" i="10"/>
  <c r="J80" i="10"/>
  <c r="J80" i="7" s="1"/>
  <c r="AG82" i="10"/>
  <c r="AG82" i="7" s="1"/>
  <c r="G80" i="10"/>
  <c r="AD78" i="10"/>
  <c r="Z80" i="10"/>
  <c r="Z80" i="7" s="1"/>
  <c r="Y81" i="10"/>
  <c r="Y81" i="7" s="1"/>
  <c r="AM81" i="10"/>
  <c r="V80" i="10"/>
  <c r="G81" i="10"/>
  <c r="G81" i="7" s="1"/>
  <c r="AL79" i="10"/>
  <c r="AL79" i="7" s="1"/>
  <c r="AM80" i="10"/>
  <c r="AH78" i="10"/>
  <c r="E80" i="10"/>
  <c r="E80" i="7" s="1"/>
  <c r="D79" i="10"/>
  <c r="D79" i="7" s="1"/>
  <c r="AD80" i="10"/>
  <c r="S80" i="10"/>
  <c r="V79" i="10"/>
  <c r="V79" i="7" s="1"/>
  <c r="Z81" i="10"/>
  <c r="Z81" i="7" s="1"/>
  <c r="AH79" i="10"/>
  <c r="M78" i="10"/>
  <c r="AF79" i="10"/>
  <c r="V83" i="10"/>
  <c r="N81" i="10"/>
  <c r="K82" i="10"/>
  <c r="P80" i="10"/>
  <c r="P80" i="7" s="1"/>
  <c r="AG81" i="10"/>
  <c r="AG81" i="7" s="1"/>
  <c r="M81" i="10"/>
  <c r="J82" i="10"/>
  <c r="Y80" i="10"/>
  <c r="Y80" i="7" s="1"/>
  <c r="T82" i="10"/>
  <c r="T82" i="7" s="1"/>
  <c r="O82" i="10"/>
  <c r="AN82" i="10"/>
  <c r="D82" i="10"/>
  <c r="AB81" i="10"/>
  <c r="AB81" i="7" s="1"/>
  <c r="Q82" i="10"/>
  <c r="F80" i="10"/>
  <c r="F82" i="10"/>
  <c r="F82" i="7" s="1"/>
  <c r="AL81" i="10"/>
  <c r="AL81" i="7" s="1"/>
  <c r="AI80" i="10"/>
  <c r="AL80" i="10"/>
  <c r="T80" i="10"/>
  <c r="T80" i="7" s="1"/>
  <c r="I82" i="10"/>
  <c r="I82" i="7" s="1"/>
  <c r="AH81" i="10"/>
  <c r="AD81" i="10"/>
  <c r="S81" i="10"/>
  <c r="S81" i="7" s="1"/>
  <c r="Z82" i="10"/>
  <c r="Z82" i="7" s="1"/>
  <c r="AF82" i="10"/>
  <c r="R82" i="10"/>
  <c r="M82" i="10"/>
  <c r="M82" i="7" s="1"/>
  <c r="AC81" i="10"/>
  <c r="AA81" i="10"/>
  <c r="AA80" i="10"/>
  <c r="T81" i="10"/>
  <c r="T81" i="7" s="1"/>
  <c r="AJ80" i="10"/>
  <c r="AK81" i="10"/>
  <c r="O78" i="10"/>
  <c r="O78" i="7" s="1"/>
  <c r="Q81" i="10"/>
  <c r="C82" i="10"/>
  <c r="C82" i="7" s="1"/>
  <c r="Q80" i="10"/>
  <c r="L81" i="10"/>
  <c r="R81" i="10"/>
  <c r="R81" i="7" s="1"/>
  <c r="F81" i="10"/>
  <c r="F81" i="7" s="1"/>
  <c r="P82" i="10"/>
  <c r="AC82" i="10"/>
  <c r="V81" i="10"/>
  <c r="V81" i="7" s="1"/>
  <c r="AA82" i="10"/>
  <c r="AA82" i="7" s="1"/>
  <c r="S82" i="10"/>
  <c r="V82" i="10"/>
  <c r="V82" i="7" s="1"/>
  <c r="J81" i="10"/>
  <c r="J81" i="7" s="1"/>
  <c r="AD82" i="10"/>
  <c r="AD82" i="7" s="1"/>
  <c r="AA83" i="10"/>
  <c r="M83" i="10"/>
  <c r="AJ82" i="10"/>
  <c r="AJ82" i="7" s="1"/>
  <c r="AI81" i="10"/>
  <c r="AI81" i="7" s="1"/>
  <c r="L83" i="10"/>
  <c r="AM82" i="10"/>
  <c r="C83" i="10"/>
  <c r="C83" i="7" s="1"/>
  <c r="AJ83" i="10"/>
  <c r="AJ83" i="7" s="1"/>
  <c r="Q83" i="10"/>
  <c r="N83" i="10"/>
  <c r="W83" i="10"/>
  <c r="W83" i="7" s="1"/>
  <c r="P83" i="10"/>
  <c r="P83" i="7" s="1"/>
  <c r="AD83" i="10"/>
  <c r="AG83" i="10"/>
  <c r="AG83" i="7" s="1"/>
  <c r="L82" i="10"/>
  <c r="L82" i="7" s="1"/>
  <c r="G82" i="10"/>
  <c r="D83" i="10"/>
  <c r="AL82" i="10"/>
  <c r="AI82" i="10"/>
  <c r="AI82" i="7" s="1"/>
  <c r="N82" i="10"/>
  <c r="N82" i="7" s="1"/>
  <c r="O83" i="10"/>
  <c r="AF83" i="10"/>
  <c r="J83" i="10"/>
  <c r="J83" i="7" s="1"/>
  <c r="D81" i="10"/>
  <c r="D81" i="7" s="1"/>
  <c r="W82" i="10"/>
  <c r="E81" i="10"/>
  <c r="AK82" i="10"/>
  <c r="AK82" i="7" s="1"/>
  <c r="H84" i="10"/>
  <c r="R83" i="10"/>
  <c r="AJ84" i="10"/>
  <c r="AN83" i="10"/>
  <c r="AN83" i="7" s="1"/>
  <c r="G84" i="10"/>
  <c r="G84" i="7" s="1"/>
  <c r="V84" i="10"/>
  <c r="AN84" i="10"/>
  <c r="AB82" i="10"/>
  <c r="AB82" i="7" s="1"/>
  <c r="AN81" i="10"/>
  <c r="AN81" i="7" s="1"/>
  <c r="K80" i="10"/>
  <c r="M84" i="10"/>
  <c r="AG84" i="10"/>
  <c r="AG84" i="7" s="1"/>
  <c r="E84" i="10"/>
  <c r="E84" i="7" s="1"/>
  <c r="AL84" i="10"/>
  <c r="E82" i="10"/>
  <c r="Y83" i="10"/>
  <c r="Y83" i="7" s="1"/>
  <c r="G83" i="10"/>
  <c r="G83" i="7" s="1"/>
  <c r="I83" i="10"/>
  <c r="H83" i="10"/>
  <c r="H83" i="7" s="1"/>
  <c r="K84" i="10"/>
  <c r="J84" i="10"/>
  <c r="J84" i="7" s="1"/>
  <c r="AK83" i="10"/>
  <c r="AF84" i="10"/>
  <c r="P84" i="10"/>
  <c r="P84" i="7" s="1"/>
  <c r="C84" i="10"/>
  <c r="C84" i="7" s="1"/>
  <c r="E83" i="10"/>
  <c r="C81" i="10"/>
  <c r="S83" i="10"/>
  <c r="S83" i="7" s="1"/>
  <c r="Y82" i="10"/>
  <c r="AA84" i="10"/>
  <c r="AI84" i="10"/>
  <c r="F83" i="10"/>
  <c r="F83" i="7" s="1"/>
  <c r="AD84" i="10"/>
  <c r="AD84" i="7" s="1"/>
  <c r="D84" i="10"/>
  <c r="AM83" i="10"/>
  <c r="AL83" i="10"/>
  <c r="AL83" i="7" s="1"/>
  <c r="H82" i="10"/>
  <c r="H82" i="7" s="1"/>
  <c r="AH83" i="10"/>
  <c r="T83" i="10"/>
  <c r="Z83" i="10"/>
  <c r="Z83" i="7" s="1"/>
  <c r="AH82" i="10"/>
  <c r="AH82" i="7" s="1"/>
  <c r="AC84" i="10"/>
  <c r="AL85" i="10"/>
  <c r="AL85" i="7" s="1"/>
  <c r="W85" i="10"/>
  <c r="W85" i="7" s="1"/>
  <c r="T84" i="10"/>
  <c r="T84" i="7" s="1"/>
  <c r="E85" i="10"/>
  <c r="AH84" i="10"/>
  <c r="T85" i="10"/>
  <c r="T85" i="7" s="1"/>
  <c r="Y84" i="10"/>
  <c r="Y84" i="7" s="1"/>
  <c r="Q84" i="10"/>
  <c r="AF85" i="10"/>
  <c r="K85" i="10"/>
  <c r="R85" i="10"/>
  <c r="R85" i="7" s="1"/>
  <c r="W84" i="10"/>
  <c r="H85" i="10"/>
  <c r="K83" i="10"/>
  <c r="AH86" i="10"/>
  <c r="N84" i="10"/>
  <c r="V85" i="10"/>
  <c r="V85" i="7" s="1"/>
  <c r="E86" i="10"/>
  <c r="E86" i="7" s="1"/>
  <c r="AN86" i="10"/>
  <c r="AH85" i="10"/>
  <c r="M85" i="10"/>
  <c r="R84" i="10"/>
  <c r="R84" i="7" s="1"/>
  <c r="AC83" i="10"/>
  <c r="AC83" i="7" s="1"/>
  <c r="AB85" i="10"/>
  <c r="AM84" i="10"/>
  <c r="F85" i="10"/>
  <c r="F85" i="7" s="1"/>
  <c r="AM85" i="10"/>
  <c r="AM85" i="7" s="1"/>
  <c r="AD85" i="10"/>
  <c r="C85" i="10"/>
  <c r="D86" i="10"/>
  <c r="D86" i="7" s="1"/>
  <c r="F84" i="10"/>
  <c r="F84" i="7" s="1"/>
  <c r="AC85" i="10"/>
  <c r="AK84" i="10"/>
  <c r="AD86" i="10"/>
  <c r="AD86" i="7" s="1"/>
  <c r="I85" i="10"/>
  <c r="Z84" i="10"/>
  <c r="S84" i="10"/>
  <c r="Y85" i="10"/>
  <c r="Y85" i="7" s="1"/>
  <c r="AI83" i="10"/>
  <c r="AB83" i="10"/>
  <c r="L84" i="10"/>
  <c r="AC86" i="10"/>
  <c r="AC86" i="7" s="1"/>
  <c r="O85" i="10"/>
  <c r="O85" i="7" s="1"/>
  <c r="Q85" i="10"/>
  <c r="G86" i="10"/>
  <c r="AB84" i="10"/>
  <c r="AB84" i="7" s="1"/>
  <c r="D85" i="10"/>
  <c r="D85" i="7" s="1"/>
  <c r="N85" i="10"/>
  <c r="AA86" i="10"/>
  <c r="AN85" i="10"/>
  <c r="AN85" i="7" s="1"/>
  <c r="AI85" i="10"/>
  <c r="AI85" i="7" s="1"/>
  <c r="Q86" i="10"/>
  <c r="S85" i="10"/>
  <c r="O84" i="10"/>
  <c r="O84" i="7" s="1"/>
  <c r="J87" i="10"/>
  <c r="J87" i="7" s="1"/>
  <c r="AB87" i="10"/>
  <c r="I86" i="10"/>
  <c r="R86" i="10"/>
  <c r="R86" i="7" s="1"/>
  <c r="AG86" i="10"/>
  <c r="AG86" i="7" s="1"/>
  <c r="E87" i="10"/>
  <c r="P85" i="10"/>
  <c r="O86" i="10"/>
  <c r="O86" i="7" s="1"/>
  <c r="F86" i="10"/>
  <c r="M86" i="10"/>
  <c r="N87" i="10"/>
  <c r="AK86" i="10"/>
  <c r="AK86" i="7" s="1"/>
  <c r="AA85" i="10"/>
  <c r="AA85" i="7" s="1"/>
  <c r="M87" i="10"/>
  <c r="AL86" i="10"/>
  <c r="AB86" i="10"/>
  <c r="AB86" i="7" s="1"/>
  <c r="AJ86" i="10"/>
  <c r="AG85" i="10"/>
  <c r="AK85" i="10"/>
  <c r="L85" i="10"/>
  <c r="L85" i="7" s="1"/>
  <c r="C86" i="10"/>
  <c r="C86" i="7" s="1"/>
  <c r="AM86" i="10"/>
  <c r="V86" i="10"/>
  <c r="I84" i="10"/>
  <c r="I84" i="7" s="1"/>
  <c r="L86" i="10"/>
  <c r="G85" i="10"/>
  <c r="S86" i="10"/>
  <c r="S86" i="7" s="1"/>
  <c r="AD87" i="10"/>
  <c r="AD87" i="7" s="1"/>
  <c r="AK87" i="10"/>
  <c r="AK87" i="7" s="1"/>
  <c r="H87" i="10"/>
  <c r="J86" i="10"/>
  <c r="J85" i="10"/>
  <c r="J85" i="7" s="1"/>
  <c r="K86" i="10"/>
  <c r="Z85" i="10"/>
  <c r="Y86" i="10"/>
  <c r="AJ85" i="10"/>
  <c r="AJ85" i="7" s="1"/>
  <c r="P87" i="10"/>
  <c r="P87" i="7" s="1"/>
  <c r="AI86" i="10"/>
  <c r="AF86" i="10"/>
  <c r="Z86" i="10"/>
  <c r="Z86" i="7" s="1"/>
  <c r="AN87" i="10"/>
  <c r="AF88" i="10"/>
  <c r="AJ87" i="10"/>
  <c r="P86" i="10"/>
  <c r="P86" i="7" s="1"/>
  <c r="N86" i="10"/>
  <c r="N86" i="7" s="1"/>
  <c r="AM87" i="10"/>
  <c r="F87" i="10"/>
  <c r="D87" i="10"/>
  <c r="D87" i="7" s="1"/>
  <c r="I87" i="10"/>
  <c r="I87" i="7" s="1"/>
  <c r="AI87" i="10"/>
  <c r="AH88" i="10"/>
  <c r="Q87" i="10"/>
  <c r="Q87" i="7" s="1"/>
  <c r="AA87" i="10"/>
  <c r="F88" i="10"/>
  <c r="R87" i="10"/>
  <c r="Y87" i="10"/>
  <c r="Y87" i="7" s="1"/>
  <c r="AF87" i="10"/>
  <c r="AL87" i="10"/>
  <c r="L87" i="10"/>
  <c r="K87" i="10"/>
  <c r="O87" i="10"/>
  <c r="O87" i="7" s="1"/>
  <c r="AA88" i="10"/>
  <c r="S87" i="10"/>
  <c r="AC87" i="10"/>
  <c r="AC87" i="7" s="1"/>
  <c r="T86" i="10"/>
  <c r="T86" i="7" s="1"/>
  <c r="Y88" i="10"/>
  <c r="Z87" i="10"/>
  <c r="Z87" i="7" s="1"/>
  <c r="G87" i="10"/>
  <c r="G87" i="7" s="1"/>
  <c r="C87" i="10"/>
  <c r="C87" i="7" s="1"/>
  <c r="E88" i="10"/>
  <c r="T87" i="10"/>
  <c r="AK88" i="10"/>
  <c r="AK88" i="7" s="1"/>
  <c r="V88" i="10"/>
  <c r="V88" i="7" s="1"/>
  <c r="W89" i="10"/>
  <c r="J88" i="10"/>
  <c r="S88" i="10"/>
  <c r="S88" i="7" s="1"/>
  <c r="AB88" i="10"/>
  <c r="AB88" i="7" s="1"/>
  <c r="R88" i="10"/>
  <c r="Q88" i="10"/>
  <c r="S89" i="10"/>
  <c r="S89" i="7" s="1"/>
  <c r="L89" i="10"/>
  <c r="W87" i="10"/>
  <c r="H86" i="10"/>
  <c r="W86" i="10"/>
  <c r="W86" i="7" s="1"/>
  <c r="M89" i="10"/>
  <c r="M89" i="7" s="1"/>
  <c r="AI88" i="10"/>
  <c r="AD89" i="10"/>
  <c r="AK89" i="10"/>
  <c r="AK89" i="7" s="1"/>
  <c r="D88" i="10"/>
  <c r="D88" i="7" s="1"/>
  <c r="E89" i="10"/>
  <c r="AG88" i="10"/>
  <c r="C88" i="10"/>
  <c r="C88" i="7" s="1"/>
  <c r="P88" i="10"/>
  <c r="P88" i="7" s="1"/>
  <c r="V89" i="10"/>
  <c r="AM88" i="10"/>
  <c r="T88" i="10"/>
  <c r="T88" i="7" s="1"/>
  <c r="G88" i="10"/>
  <c r="G88" i="7" s="1"/>
  <c r="V87" i="10"/>
  <c r="Z88" i="10"/>
  <c r="N89" i="10"/>
  <c r="N89" i="7" s="1"/>
  <c r="W88" i="10"/>
  <c r="W88" i="7" s="1"/>
  <c r="F89" i="10"/>
  <c r="AN89" i="10"/>
  <c r="AD88" i="10"/>
  <c r="AD88" i="7" s="1"/>
  <c r="H88" i="10"/>
  <c r="H88" i="7" s="1"/>
  <c r="AN88" i="10"/>
  <c r="AJ88" i="10"/>
  <c r="AH87" i="10"/>
  <c r="AH87" i="7" s="1"/>
  <c r="C89" i="10"/>
  <c r="C89" i="7" s="1"/>
  <c r="H89" i="10"/>
  <c r="E90" i="10"/>
  <c r="V90" i="10"/>
  <c r="V90" i="7" s="1"/>
  <c r="AG90" i="10"/>
  <c r="AG90" i="7" s="1"/>
  <c r="AK90" i="10"/>
  <c r="AM90" i="10"/>
  <c r="O89" i="10"/>
  <c r="O89" i="7" s="1"/>
  <c r="AF89" i="10"/>
  <c r="Z89" i="10"/>
  <c r="AF90" i="10"/>
  <c r="R89" i="10"/>
  <c r="R89" i="7" s="1"/>
  <c r="N88" i="10"/>
  <c r="N88" i="7" s="1"/>
  <c r="I88" i="10"/>
  <c r="M88" i="10"/>
  <c r="Q89" i="10"/>
  <c r="Q89" i="7" s="1"/>
  <c r="I89" i="10"/>
  <c r="Z90" i="10"/>
  <c r="AC88" i="10"/>
  <c r="K89" i="10"/>
  <c r="K88" i="10"/>
  <c r="W90" i="10"/>
  <c r="L88" i="10"/>
  <c r="F90" i="10"/>
  <c r="F90" i="7" s="1"/>
  <c r="AG87" i="10"/>
  <c r="AG87" i="7" s="1"/>
  <c r="I90" i="10"/>
  <c r="J90" i="10"/>
  <c r="T89" i="10"/>
  <c r="T89" i="7" s="1"/>
  <c r="O88" i="10"/>
  <c r="Y89" i="10"/>
  <c r="AG89" i="10"/>
  <c r="O90" i="10"/>
  <c r="R90" i="10"/>
  <c r="R90" i="7" s="1"/>
  <c r="AB89" i="10"/>
  <c r="AA90" i="10"/>
  <c r="AD90" i="10"/>
  <c r="AD90" i="7" s="1"/>
  <c r="AI91" i="10"/>
  <c r="T90" i="10"/>
  <c r="AA89" i="10"/>
  <c r="AH90" i="10"/>
  <c r="AH90" i="7" s="1"/>
  <c r="J89" i="10"/>
  <c r="AM92" i="10"/>
  <c r="AM91" i="10"/>
  <c r="AM89" i="10"/>
  <c r="AM89" i="7" s="1"/>
  <c r="AC90" i="10"/>
  <c r="AC90" i="7" s="1"/>
  <c r="AC89" i="10"/>
  <c r="AL88" i="10"/>
  <c r="N90" i="10"/>
  <c r="Q90" i="10"/>
  <c r="Q90" i="7" s="1"/>
  <c r="P90" i="10"/>
  <c r="W91" i="10"/>
  <c r="M90" i="10"/>
  <c r="M90" i="7" s="1"/>
  <c r="P89" i="10"/>
  <c r="P89" i="7" s="1"/>
  <c r="AJ90" i="10"/>
  <c r="AH89" i="10"/>
  <c r="L90" i="10"/>
  <c r="L90" i="7" s="1"/>
  <c r="AB90" i="10"/>
  <c r="H90" i="10"/>
  <c r="K90" i="10"/>
  <c r="AN90" i="10"/>
  <c r="AN90" i="7" s="1"/>
  <c r="AI90" i="10"/>
  <c r="AI90" i="7" s="1"/>
  <c r="AA91" i="10"/>
  <c r="M91" i="10"/>
  <c r="M91" i="7" s="1"/>
  <c r="J91" i="10"/>
  <c r="J91" i="7" s="1"/>
  <c r="D89" i="10"/>
  <c r="D89" i="7" s="1"/>
  <c r="L91" i="10"/>
  <c r="V91" i="10"/>
  <c r="AJ89" i="10"/>
  <c r="AJ89" i="7" s="1"/>
  <c r="N91" i="10"/>
  <c r="N91" i="7" s="1"/>
  <c r="Y90" i="10"/>
  <c r="F91" i="10"/>
  <c r="O91" i="10"/>
  <c r="O91" i="7" s="1"/>
  <c r="C91" i="10"/>
  <c r="C91" i="7" s="1"/>
  <c r="M93" i="10"/>
  <c r="AL91" i="10"/>
  <c r="AD92" i="10"/>
  <c r="AD92" i="7" s="1"/>
  <c r="AH91" i="10"/>
  <c r="AH91" i="7" s="1"/>
  <c r="AG91" i="10"/>
  <c r="AN91" i="10"/>
  <c r="T91" i="10"/>
  <c r="T91" i="7" s="1"/>
  <c r="D90" i="10"/>
  <c r="D90" i="7" s="1"/>
  <c r="AL89" i="10"/>
  <c r="AD91" i="10"/>
  <c r="G90" i="10"/>
  <c r="G90" i="7" s="1"/>
  <c r="S90" i="10"/>
  <c r="S90" i="7" s="1"/>
  <c r="G92" i="10"/>
  <c r="C90" i="10"/>
  <c r="AI89" i="10"/>
  <c r="AI89" i="7" s="1"/>
  <c r="Z92" i="10"/>
  <c r="AJ91" i="10"/>
  <c r="D91" i="10"/>
  <c r="D91" i="7" s="1"/>
  <c r="G89" i="10"/>
  <c r="G89" i="7" s="1"/>
  <c r="E91" i="10"/>
  <c r="E91" i="7" s="1"/>
  <c r="Z91" i="10"/>
  <c r="AF91" i="10"/>
  <c r="AF92" i="10"/>
  <c r="N92" i="10"/>
  <c r="N92" i="7" s="1"/>
  <c r="AI92" i="10"/>
  <c r="K91" i="10"/>
  <c r="AL90" i="10"/>
  <c r="AL90" i="7" s="1"/>
  <c r="Y91" i="10"/>
  <c r="Y91" i="7" s="1"/>
  <c r="AG92" i="10"/>
  <c r="P92" i="10"/>
  <c r="AN93" i="10"/>
  <c r="AN93" i="7" s="1"/>
  <c r="I91" i="10"/>
  <c r="I91" i="7" s="1"/>
  <c r="Q91" i="10"/>
  <c r="L92" i="10"/>
  <c r="R91" i="10"/>
  <c r="R91" i="7" s="1"/>
  <c r="H92" i="10"/>
  <c r="H92" i="7" s="1"/>
  <c r="H93" i="10"/>
  <c r="AK93" i="10"/>
  <c r="AC91" i="10"/>
  <c r="AC91" i="7" s="1"/>
  <c r="H91" i="10"/>
  <c r="G91" i="10"/>
  <c r="AK91" i="10"/>
  <c r="AL92" i="10"/>
  <c r="AL92" i="7" s="1"/>
  <c r="O92" i="10"/>
  <c r="O92" i="7" s="1"/>
  <c r="AJ93" i="10"/>
  <c r="W92" i="10"/>
  <c r="W92" i="7" s="1"/>
  <c r="I93" i="10"/>
  <c r="I93" i="7" s="1"/>
  <c r="S91" i="10"/>
  <c r="S91" i="7" s="1"/>
  <c r="P91" i="10"/>
  <c r="I92" i="10"/>
  <c r="P93" i="10"/>
  <c r="P93" i="7" s="1"/>
  <c r="AC92" i="10"/>
  <c r="AC92" i="7" s="1"/>
  <c r="D93" i="10"/>
  <c r="Q92" i="10"/>
  <c r="AL93" i="10"/>
  <c r="AL93" i="7" s="1"/>
  <c r="C92" i="10"/>
  <c r="C92" i="7" s="1"/>
  <c r="V93" i="10"/>
  <c r="AB91" i="10"/>
  <c r="AB91" i="7" s="1"/>
  <c r="J92" i="10"/>
  <c r="J92" i="7" s="1"/>
  <c r="D92" i="10"/>
  <c r="D92" i="7" s="1"/>
  <c r="G93" i="10"/>
  <c r="AN92" i="10"/>
  <c r="R92" i="10"/>
  <c r="R92" i="7" s="1"/>
  <c r="AD93" i="10"/>
  <c r="AD93" i="7" s="1"/>
  <c r="AM93" i="10"/>
  <c r="J93" i="10"/>
  <c r="E92" i="10"/>
  <c r="E92" i="7" s="1"/>
  <c r="F92" i="10"/>
  <c r="F92" i="7" s="1"/>
  <c r="O93" i="10"/>
  <c r="AA92" i="10"/>
  <c r="K92" i="10"/>
  <c r="Y92" i="10"/>
  <c r="E93" i="10"/>
  <c r="S92" i="10"/>
  <c r="AB92" i="10"/>
  <c r="AB92" i="7" s="1"/>
  <c r="AH92" i="10"/>
  <c r="AH92" i="7" s="1"/>
  <c r="AJ92" i="10"/>
  <c r="V92" i="10"/>
  <c r="C93" i="10"/>
  <c r="C93" i="7" s="1"/>
  <c r="AG95" i="10"/>
  <c r="AG95" i="7" s="1"/>
  <c r="AB93" i="10"/>
  <c r="T94" i="10"/>
  <c r="S93" i="10"/>
  <c r="S93" i="7" s="1"/>
  <c r="T93" i="10"/>
  <c r="T93" i="7" s="1"/>
  <c r="M92" i="10"/>
  <c r="AK92" i="10"/>
  <c r="Q93" i="10"/>
  <c r="Q93" i="7" s="1"/>
  <c r="AB94" i="10"/>
  <c r="AB94" i="7" s="1"/>
  <c r="AB95" i="10"/>
  <c r="R93" i="10"/>
  <c r="F93" i="10"/>
  <c r="F93" i="7" s="1"/>
  <c r="AA93" i="10"/>
  <c r="AA93" i="7" s="1"/>
  <c r="W93" i="10"/>
  <c r="AF93" i="10"/>
  <c r="Z93" i="10"/>
  <c r="Z93" i="7" s="1"/>
  <c r="R94" i="10"/>
  <c r="R94" i="7" s="1"/>
  <c r="AF94" i="10"/>
  <c r="O94" i="10"/>
  <c r="C94" i="10"/>
  <c r="C94" i="7" s="1"/>
  <c r="AJ94" i="10"/>
  <c r="AJ94" i="7" s="1"/>
  <c r="AG94" i="10"/>
  <c r="Z95" i="10"/>
  <c r="AL94" i="10"/>
  <c r="AL94" i="7" s="1"/>
  <c r="E94" i="10"/>
  <c r="E94" i="7" s="1"/>
  <c r="P94" i="10"/>
  <c r="F94" i="10"/>
  <c r="AG93" i="10"/>
  <c r="AG93" i="7" s="1"/>
  <c r="N93" i="10"/>
  <c r="N93" i="7" s="1"/>
  <c r="Y94" i="10"/>
  <c r="AI93" i="10"/>
  <c r="Y93" i="10"/>
  <c r="Y93" i="7" s="1"/>
  <c r="AJ95" i="10"/>
  <c r="AJ95" i="7" s="1"/>
  <c r="AI94" i="10"/>
  <c r="T92" i="10"/>
  <c r="D94" i="10"/>
  <c r="D94" i="7" s="1"/>
  <c r="L93" i="10"/>
  <c r="L93" i="7" s="1"/>
  <c r="AN95" i="10"/>
  <c r="AC93" i="10"/>
  <c r="J94" i="10"/>
  <c r="J94" i="7" s="1"/>
  <c r="AC94" i="10"/>
  <c r="AC94" i="7" s="1"/>
  <c r="W94" i="10"/>
  <c r="L94" i="10"/>
  <c r="I94" i="10"/>
  <c r="I94" i="7" s="1"/>
  <c r="H95" i="10"/>
  <c r="H95" i="7" s="1"/>
  <c r="K94" i="10"/>
  <c r="M95" i="10"/>
  <c r="AH94" i="10"/>
  <c r="AH94" i="7" s="1"/>
  <c r="N94" i="10"/>
  <c r="N94" i="7" s="1"/>
  <c r="AM95" i="10"/>
  <c r="Y95" i="10"/>
  <c r="D95" i="10"/>
  <c r="D95" i="7" s="1"/>
  <c r="Q94" i="10"/>
  <c r="Q94" i="7" s="1"/>
  <c r="AD94" i="10"/>
  <c r="AH95" i="10"/>
  <c r="Q95" i="10"/>
  <c r="Q95" i="7" s="1"/>
  <c r="G95" i="10"/>
  <c r="G95" i="7" s="1"/>
  <c r="M94" i="10"/>
  <c r="F95" i="10"/>
  <c r="I95" i="10"/>
  <c r="I95" i="7" s="1"/>
  <c r="AD96" i="10"/>
  <c r="AI95" i="10"/>
  <c r="N96" i="10"/>
  <c r="AF95" i="10"/>
  <c r="V95" i="10"/>
  <c r="V95" i="7" s="1"/>
  <c r="Z94" i="10"/>
  <c r="G96" i="10"/>
  <c r="S95" i="10"/>
  <c r="S95" i="7" s="1"/>
  <c r="AK95" i="10"/>
  <c r="AK95" i="7" s="1"/>
  <c r="AN94" i="10"/>
  <c r="K95" i="10"/>
  <c r="V96" i="10"/>
  <c r="V96" i="7" s="1"/>
  <c r="L95" i="10"/>
  <c r="L95" i="7" s="1"/>
  <c r="H94" i="10"/>
  <c r="K93" i="10"/>
  <c r="AM94" i="10"/>
  <c r="AM94" i="7" s="1"/>
  <c r="AK96" i="10"/>
  <c r="S94" i="10"/>
  <c r="AA94" i="10"/>
  <c r="N95" i="10"/>
  <c r="N95" i="7" s="1"/>
  <c r="V94" i="10"/>
  <c r="V94" i="7" s="1"/>
  <c r="AH96" i="10"/>
  <c r="T95" i="10"/>
  <c r="T95" i="7" s="1"/>
  <c r="J95" i="10"/>
  <c r="AH93" i="10"/>
  <c r="AH93" i="7" s="1"/>
  <c r="P95" i="10"/>
  <c r="T96" i="10"/>
  <c r="AN96" i="10"/>
  <c r="AN96" i="7" s="1"/>
  <c r="K96" i="10"/>
  <c r="W95" i="10"/>
  <c r="R96" i="10"/>
  <c r="E96" i="10"/>
  <c r="E96" i="7" s="1"/>
  <c r="Q97" i="10"/>
  <c r="Q97" i="7" s="1"/>
  <c r="AC95" i="10"/>
  <c r="L96" i="10"/>
  <c r="AK94" i="10"/>
  <c r="AK94" i="7" s="1"/>
  <c r="E95" i="10"/>
  <c r="E95" i="7" s="1"/>
  <c r="P96" i="10"/>
  <c r="M96" i="10"/>
  <c r="O97" i="10"/>
  <c r="O97" i="7" s="1"/>
  <c r="AA95" i="10"/>
  <c r="AA95" i="7" s="1"/>
  <c r="I96" i="10"/>
  <c r="O95" i="10"/>
  <c r="W96" i="10"/>
  <c r="W96" i="7" s="1"/>
  <c r="AI97" i="10"/>
  <c r="AI97" i="7" s="1"/>
  <c r="C95" i="10"/>
  <c r="AM96" i="10"/>
  <c r="P97" i="10"/>
  <c r="AB97" i="10"/>
  <c r="AB97" i="7" s="1"/>
  <c r="O96" i="10"/>
  <c r="Y96" i="10"/>
  <c r="AL95" i="10"/>
  <c r="AL95" i="7" s="1"/>
  <c r="J96" i="10"/>
  <c r="J96" i="7" s="1"/>
  <c r="AB96" i="10"/>
  <c r="AL96" i="10"/>
  <c r="K97" i="10"/>
  <c r="H98" i="10"/>
  <c r="H98" i="7" s="1"/>
  <c r="T97" i="10"/>
  <c r="AG96" i="10"/>
  <c r="AA97" i="10"/>
  <c r="AA97" i="7" s="1"/>
  <c r="AN98" i="10"/>
  <c r="AN98" i="7" s="1"/>
  <c r="D97" i="10"/>
  <c r="Q98" i="10"/>
  <c r="AF96" i="10"/>
  <c r="Y97" i="10"/>
  <c r="R95" i="10"/>
  <c r="I97" i="10"/>
  <c r="AN97" i="10"/>
  <c r="AN97" i="7" s="1"/>
  <c r="AC96" i="10"/>
  <c r="AC96" i="7" s="1"/>
  <c r="G97" i="10"/>
  <c r="D96" i="10"/>
  <c r="Z96" i="10"/>
  <c r="Z96" i="7" s="1"/>
  <c r="AJ96" i="10"/>
  <c r="AJ96" i="7" s="1"/>
  <c r="R97" i="10"/>
  <c r="AK97" i="10"/>
  <c r="AK97" i="7" s="1"/>
  <c r="AD97" i="10"/>
  <c r="AD97" i="7" s="1"/>
  <c r="Z98" i="10"/>
  <c r="Z98" i="7" s="1"/>
  <c r="J98" i="10"/>
  <c r="F97" i="10"/>
  <c r="H97" i="10"/>
  <c r="H97" i="7" s="1"/>
  <c r="AC98" i="10"/>
  <c r="AC98" i="7" s="1"/>
  <c r="AL98" i="10"/>
  <c r="I98" i="10"/>
  <c r="AF98" i="10"/>
  <c r="H96" i="10"/>
  <c r="H96" i="7" s="1"/>
  <c r="Q96" i="10"/>
  <c r="S97" i="10"/>
  <c r="AD98" i="10"/>
  <c r="AD98" i="7" s="1"/>
  <c r="Y98" i="10"/>
  <c r="Y98" i="7" s="1"/>
  <c r="W97" i="10"/>
  <c r="V97" i="10"/>
  <c r="O98" i="10"/>
  <c r="O98" i="7" s="1"/>
  <c r="AD95" i="10"/>
  <c r="AD95" i="7" s="1"/>
  <c r="F96" i="10"/>
  <c r="AA96" i="10"/>
  <c r="G94" i="10"/>
  <c r="G94" i="7" s="1"/>
  <c r="M98" i="10"/>
  <c r="M98" i="7" s="1"/>
  <c r="AK98" i="10"/>
  <c r="AH97" i="10"/>
  <c r="AI96" i="10"/>
  <c r="S96" i="10"/>
  <c r="S96" i="7" s="1"/>
  <c r="J100" i="10"/>
  <c r="R99" i="10"/>
  <c r="F99" i="10"/>
  <c r="F99" i="7" s="1"/>
  <c r="AA98" i="10"/>
  <c r="AC97" i="10"/>
  <c r="R98" i="10"/>
  <c r="Y99" i="10"/>
  <c r="Y99" i="7" s="1"/>
  <c r="Z97" i="10"/>
  <c r="Z97" i="7" s="1"/>
  <c r="AM99" i="10"/>
  <c r="AA99" i="10"/>
  <c r="P99" i="10"/>
  <c r="P99" i="7" s="1"/>
  <c r="AG98" i="10"/>
  <c r="AG98" i="7" s="1"/>
  <c r="T99" i="10"/>
  <c r="AF97" i="10"/>
  <c r="J99" i="10"/>
  <c r="J99" i="7" s="1"/>
  <c r="Z99" i="10"/>
  <c r="Z99" i="7" s="1"/>
  <c r="F98" i="10"/>
  <c r="AI98" i="10"/>
  <c r="N97" i="10"/>
  <c r="N97" i="7" s="1"/>
  <c r="AM97" i="10"/>
  <c r="AM97" i="7" s="1"/>
  <c r="L97" i="10"/>
  <c r="D98" i="10"/>
  <c r="C96" i="10"/>
  <c r="C96" i="7" s="1"/>
  <c r="E97" i="10"/>
  <c r="E97" i="7" s="1"/>
  <c r="AJ97" i="10"/>
  <c r="Q99" i="10"/>
  <c r="Q99" i="7" s="1"/>
  <c r="M97" i="10"/>
  <c r="M97" i="7" s="1"/>
  <c r="AD99" i="10"/>
  <c r="AD99" i="7" s="1"/>
  <c r="AI99" i="10"/>
  <c r="K98" i="10"/>
  <c r="W98" i="10"/>
  <c r="W98" i="7" s="1"/>
  <c r="L98" i="10"/>
  <c r="M99" i="10"/>
  <c r="AF99" i="10"/>
  <c r="AG97" i="10"/>
  <c r="AG97" i="7" s="1"/>
  <c r="L99" i="10"/>
  <c r="L99" i="7" s="1"/>
  <c r="S98" i="10"/>
  <c r="AM98" i="10"/>
  <c r="O99" i="10"/>
  <c r="O99" i="7" s="1"/>
  <c r="AL99" i="10"/>
  <c r="AL99" i="7" s="1"/>
  <c r="AB98" i="10"/>
  <c r="J97" i="10"/>
  <c r="P98" i="10"/>
  <c r="P98" i="7" s="1"/>
  <c r="N98" i="10"/>
  <c r="N98" i="7" s="1"/>
  <c r="E99" i="10"/>
  <c r="T98" i="10"/>
  <c r="AJ98" i="10"/>
  <c r="AJ98" i="7" s="1"/>
  <c r="C97" i="10"/>
  <c r="C97" i="7" s="1"/>
  <c r="AL97" i="10"/>
  <c r="N99" i="10"/>
  <c r="AH99" i="10"/>
  <c r="AH99" i="7" s="1"/>
  <c r="AG99" i="10"/>
  <c r="AG99" i="7" s="1"/>
  <c r="AC99" i="10"/>
  <c r="C98" i="10"/>
  <c r="G98" i="10"/>
  <c r="G98" i="7" s="1"/>
  <c r="AK99" i="10"/>
  <c r="AK99" i="7" s="1"/>
  <c r="K99" i="10"/>
  <c r="V98" i="10"/>
  <c r="AN99" i="10"/>
  <c r="AN99" i="7" s="1"/>
  <c r="H100" i="10"/>
  <c r="H100" i="7" s="1"/>
  <c r="S99" i="10"/>
  <c r="AB99" i="10"/>
  <c r="W99" i="10"/>
  <c r="W99" i="7" s="1"/>
  <c r="M100" i="10"/>
  <c r="M100" i="7" s="1"/>
  <c r="R100" i="10"/>
  <c r="AJ100" i="10"/>
  <c r="AH100" i="10"/>
  <c r="AH100" i="7" s="1"/>
  <c r="AG100" i="10"/>
  <c r="AG100" i="7" s="1"/>
  <c r="V99" i="10"/>
  <c r="AJ99" i="10"/>
  <c r="AM100" i="10"/>
  <c r="C100" i="10"/>
  <c r="C100" i="7" s="1"/>
  <c r="I100" i="10"/>
  <c r="AD100" i="10"/>
  <c r="H99" i="10"/>
  <c r="H99" i="7" s="1"/>
  <c r="Y100" i="10"/>
  <c r="Y100" i="7" s="1"/>
  <c r="P100" i="10"/>
  <c r="AF100" i="10"/>
  <c r="C99" i="10"/>
  <c r="C99" i="7" s="1"/>
  <c r="AB100" i="10"/>
  <c r="AB100" i="7" s="1"/>
  <c r="I99" i="10"/>
  <c r="G99" i="10"/>
  <c r="D99" i="10"/>
  <c r="D99" i="7" s="1"/>
  <c r="AI100" i="10"/>
  <c r="AI100" i="7" s="1"/>
  <c r="T100" i="10"/>
  <c r="O100" i="10"/>
  <c r="O100" i="7" s="1"/>
  <c r="G100" i="10"/>
  <c r="G100" i="7" s="1"/>
  <c r="V100" i="10"/>
  <c r="V100" i="7" s="1"/>
  <c r="AH98" i="10"/>
  <c r="Q100" i="10"/>
  <c r="AK100" i="10"/>
  <c r="AK100" i="7" s="1"/>
  <c r="E98" i="10"/>
  <c r="E98" i="7" s="1"/>
  <c r="F100" i="10"/>
  <c r="D100" i="10"/>
  <c r="L100" i="10"/>
  <c r="L100" i="7" s="1"/>
  <c r="AA100" i="10"/>
  <c r="AA100" i="7" s="1"/>
  <c r="AB101" i="10"/>
  <c r="AC101" i="10"/>
  <c r="AG101" i="10"/>
  <c r="AG101" i="7" s="1"/>
  <c r="S100" i="10"/>
  <c r="S100" i="7" s="1"/>
  <c r="I101" i="10"/>
  <c r="E101" i="10"/>
  <c r="AN101" i="10"/>
  <c r="AN101" i="7" s="1"/>
  <c r="AD101" i="10"/>
  <c r="AD101" i="7" s="1"/>
  <c r="E100" i="10"/>
  <c r="R101" i="10"/>
  <c r="AM101" i="10"/>
  <c r="AM101" i="7" s="1"/>
  <c r="AL100" i="10"/>
  <c r="AL100" i="7" s="1"/>
  <c r="Y101" i="10"/>
  <c r="AF101" i="10"/>
  <c r="D101" i="10"/>
  <c r="D101" i="7" s="1"/>
  <c r="K101" i="10"/>
  <c r="G101" i="10"/>
  <c r="AJ101" i="10"/>
  <c r="AJ101" i="7" s="1"/>
  <c r="M101" i="10"/>
  <c r="M101" i="7" s="1"/>
  <c r="AN100" i="10"/>
  <c r="AN100" i="7" s="1"/>
  <c r="AJ102" i="10"/>
  <c r="AL101" i="10"/>
  <c r="AI101" i="10"/>
  <c r="Z101" i="10"/>
  <c r="T101" i="10"/>
  <c r="H101" i="10"/>
  <c r="J101" i="10"/>
  <c r="J101" i="7" s="1"/>
  <c r="C101" i="10"/>
  <c r="C101" i="7" s="1"/>
  <c r="S101" i="10"/>
  <c r="F101" i="10"/>
  <c r="Z100" i="10"/>
  <c r="Z100" i="7" s="1"/>
  <c r="O101" i="10"/>
  <c r="O102" i="10"/>
  <c r="N100" i="10"/>
  <c r="N100" i="7" s="1"/>
  <c r="Q101" i="10"/>
  <c r="Q101" i="7" s="1"/>
  <c r="G102" i="10"/>
  <c r="G102" i="7" s="1"/>
  <c r="P101" i="10"/>
  <c r="W100" i="10"/>
  <c r="V101" i="10"/>
  <c r="V101" i="7" s="1"/>
  <c r="L101" i="10"/>
  <c r="L101" i="7" s="1"/>
  <c r="S102" i="10"/>
  <c r="AD102" i="10"/>
  <c r="AC100" i="10"/>
  <c r="AC100" i="7" s="1"/>
  <c r="M102" i="10"/>
  <c r="AK102" i="10"/>
  <c r="R102" i="10"/>
  <c r="AA101" i="10"/>
  <c r="AA101" i="7" s="1"/>
  <c r="T102" i="10"/>
  <c r="T102" i="7" s="1"/>
  <c r="J102" i="10"/>
  <c r="AF102" i="10"/>
  <c r="Q102" i="10"/>
  <c r="Q102" i="7" s="1"/>
  <c r="I102" i="10"/>
  <c r="I102" i="7" s="1"/>
  <c r="K102" i="10"/>
  <c r="P102" i="10"/>
  <c r="P102" i="7" s="1"/>
  <c r="H102" i="10"/>
  <c r="H102" i="7" s="1"/>
  <c r="Z102" i="10"/>
  <c r="Z102" i="7" s="1"/>
  <c r="N101" i="10"/>
  <c r="AK101" i="10"/>
  <c r="AB102" i="10"/>
  <c r="AB102" i="7" s="1"/>
  <c r="C102" i="10"/>
  <c r="C102" i="7" s="1"/>
  <c r="E102" i="10"/>
  <c r="AM102" i="10"/>
  <c r="D102" i="10"/>
  <c r="W101" i="10"/>
  <c r="K100" i="10"/>
  <c r="AH101" i="10"/>
  <c r="AI102" i="10"/>
  <c r="AI102" i="7" s="1"/>
  <c r="V102" i="10"/>
  <c r="V102" i="7" s="1"/>
  <c r="AG102" i="10"/>
  <c r="L102" i="10"/>
  <c r="Y103" i="10"/>
  <c r="Y103" i="7" s="1"/>
  <c r="M103" i="10"/>
  <c r="AH102" i="10"/>
  <c r="AK103" i="10"/>
  <c r="N102" i="10"/>
  <c r="N102" i="7" s="1"/>
  <c r="AL102" i="10"/>
  <c r="AA103" i="10"/>
  <c r="W103" i="10"/>
  <c r="L103" i="10"/>
  <c r="L103" i="7" s="1"/>
  <c r="N103" i="10"/>
  <c r="N103" i="7" s="1"/>
  <c r="E103" i="10"/>
  <c r="O103" i="10"/>
  <c r="AC103" i="10"/>
  <c r="AC103" i="7" s="1"/>
  <c r="AC102" i="10"/>
  <c r="AC102" i="7" s="1"/>
  <c r="V103" i="10"/>
  <c r="D103" i="10"/>
  <c r="R103" i="10"/>
  <c r="R103" i="7" s="1"/>
  <c r="G103" i="10"/>
  <c r="G103" i="7" s="1"/>
  <c r="F102" i="10"/>
  <c r="W102" i="10"/>
  <c r="AN103" i="10"/>
  <c r="AN103" i="7" s="1"/>
  <c r="Y102" i="10"/>
  <c r="Y102" i="7" s="1"/>
  <c r="AN102" i="10"/>
  <c r="AI103" i="10"/>
  <c r="N104" i="10"/>
  <c r="N104" i="7" s="1"/>
  <c r="H103" i="10"/>
  <c r="H103" i="7" s="1"/>
  <c r="AD103" i="10"/>
  <c r="AG103" i="10"/>
  <c r="Q103" i="10"/>
  <c r="Q103" i="7" s="1"/>
  <c r="AD104" i="10"/>
  <c r="AD104" i="7" s="1"/>
  <c r="J104" i="10"/>
  <c r="AJ104" i="10"/>
  <c r="S103" i="10"/>
  <c r="S103" i="7" s="1"/>
  <c r="AA102" i="10"/>
  <c r="AA102" i="7" s="1"/>
  <c r="T104" i="10"/>
  <c r="W104" i="10"/>
  <c r="P104" i="10"/>
  <c r="F103" i="10"/>
  <c r="F103" i="7" s="1"/>
  <c r="AM103" i="10"/>
  <c r="C103" i="10"/>
  <c r="F104" i="10"/>
  <c r="F104" i="7" s="1"/>
  <c r="J103" i="10"/>
  <c r="I103" i="10"/>
  <c r="AI104" i="10"/>
  <c r="O104" i="10"/>
  <c r="O104" i="7" s="1"/>
  <c r="Q104" i="10"/>
  <c r="Q104" i="7" s="1"/>
  <c r="K103" i="10"/>
  <c r="AF103" i="10"/>
  <c r="AJ103" i="10"/>
  <c r="AJ103" i="7" s="1"/>
  <c r="AH103" i="10"/>
  <c r="AH103" i="7" s="1"/>
  <c r="AL104" i="10"/>
  <c r="AL103" i="10"/>
  <c r="E104" i="10"/>
  <c r="E104" i="7" s="1"/>
  <c r="AB103" i="10"/>
  <c r="AB103" i="7" s="1"/>
  <c r="AG104" i="10"/>
  <c r="H104" i="10"/>
  <c r="AA104" i="10"/>
  <c r="V104" i="10"/>
  <c r="V104" i="7" s="1"/>
  <c r="C104" i="10"/>
  <c r="AG105" i="10"/>
  <c r="Y105" i="10"/>
  <c r="Y105" i="7" s="1"/>
  <c r="AM104" i="10"/>
  <c r="AM104" i="7" s="1"/>
  <c r="AC104" i="10"/>
  <c r="Z103" i="10"/>
  <c r="AH104" i="10"/>
  <c r="AH104" i="7" s="1"/>
  <c r="P103" i="10"/>
  <c r="P103" i="7" s="1"/>
  <c r="AC105" i="10"/>
  <c r="M105" i="10"/>
  <c r="M105" i="7" s="1"/>
  <c r="AI105" i="10"/>
  <c r="AI105" i="7" s="1"/>
  <c r="J105" i="10"/>
  <c r="L105" i="10"/>
  <c r="V105" i="10"/>
  <c r="T103" i="10"/>
  <c r="T103" i="7" s="1"/>
  <c r="C105" i="10"/>
  <c r="C105" i="7" s="1"/>
  <c r="AK104" i="10"/>
  <c r="E105" i="10"/>
  <c r="E105" i="7" s="1"/>
  <c r="P105" i="10"/>
  <c r="P105" i="7" s="1"/>
  <c r="D104" i="10"/>
  <c r="D104" i="7" s="1"/>
  <c r="L104" i="10"/>
  <c r="T105" i="10"/>
  <c r="K104" i="10"/>
  <c r="O105" i="10"/>
  <c r="AH105" i="10"/>
  <c r="R105" i="10"/>
  <c r="AL105" i="10"/>
  <c r="AL105" i="7" s="1"/>
  <c r="AN105" i="10"/>
  <c r="AN105" i="7" s="1"/>
  <c r="E106" i="10"/>
  <c r="Y104" i="10"/>
  <c r="H105" i="10"/>
  <c r="H105" i="7" s="1"/>
  <c r="M104" i="10"/>
  <c r="M104" i="7" s="1"/>
  <c r="F105" i="10"/>
  <c r="T106" i="10"/>
  <c r="G105" i="10"/>
  <c r="G105" i="7" s="1"/>
  <c r="AK106" i="10"/>
  <c r="AK106" i="7" s="1"/>
  <c r="AH106" i="10"/>
  <c r="I104" i="10"/>
  <c r="I104" i="7" s="1"/>
  <c r="I106" i="10"/>
  <c r="I106" i="7" s="1"/>
  <c r="R104" i="10"/>
  <c r="R104" i="7" s="1"/>
  <c r="AF105" i="10"/>
  <c r="AB104" i="10"/>
  <c r="AM105" i="10"/>
  <c r="AM105" i="7" s="1"/>
  <c r="AF104" i="10"/>
  <c r="S104" i="10"/>
  <c r="G104" i="10"/>
  <c r="Q105" i="10"/>
  <c r="Q105" i="7" s="1"/>
  <c r="K105" i="10"/>
  <c r="AK105" i="10"/>
  <c r="K106" i="10"/>
  <c r="AD105" i="10"/>
  <c r="AD105" i="7" s="1"/>
  <c r="G106" i="10"/>
  <c r="D106" i="10"/>
  <c r="AN104" i="10"/>
  <c r="AA105" i="10"/>
  <c r="AA105" i="7" s="1"/>
  <c r="S105" i="10"/>
  <c r="S105" i="7" s="1"/>
  <c r="Z106" i="10"/>
  <c r="Z105" i="10"/>
  <c r="AB106" i="10"/>
  <c r="AB106" i="7" s="1"/>
  <c r="AF106" i="10"/>
  <c r="Y106" i="10"/>
  <c r="AF107" i="10"/>
  <c r="W105" i="10"/>
  <c r="W105" i="7" s="1"/>
  <c r="J106" i="10"/>
  <c r="J106" i="7" s="1"/>
  <c r="Z104" i="10"/>
  <c r="R106" i="10"/>
  <c r="D105" i="10"/>
  <c r="D105" i="7" s="1"/>
  <c r="N107" i="10"/>
  <c r="N107" i="7" s="1"/>
  <c r="AD106" i="10"/>
  <c r="L106" i="10"/>
  <c r="AI106" i="10"/>
  <c r="AI106" i="7" s="1"/>
  <c r="P106" i="10"/>
  <c r="AK107" i="10"/>
  <c r="V106" i="10"/>
  <c r="AA106" i="10"/>
  <c r="AA106" i="7" s="1"/>
  <c r="F106" i="10"/>
  <c r="AC106" i="10"/>
  <c r="AJ105" i="10"/>
  <c r="AC107" i="10"/>
  <c r="AC107" i="7" s="1"/>
  <c r="Q106" i="10"/>
  <c r="N105" i="10"/>
  <c r="O106" i="10"/>
  <c r="N106" i="10"/>
  <c r="N106" i="7" s="1"/>
  <c r="I105" i="10"/>
  <c r="I105" i="7" s="1"/>
  <c r="AA107" i="10"/>
  <c r="W107" i="10"/>
  <c r="F107" i="10"/>
  <c r="F107" i="7" s="1"/>
  <c r="K108" i="10"/>
  <c r="AD107" i="10"/>
  <c r="V107" i="10"/>
  <c r="AB105" i="10"/>
  <c r="AB105" i="7" s="1"/>
  <c r="AL108" i="10"/>
  <c r="AL108" i="7" s="1"/>
  <c r="O107" i="10"/>
  <c r="AM108" i="10"/>
  <c r="AM106" i="10"/>
  <c r="AM106" i="7" s="1"/>
  <c r="M106" i="10"/>
  <c r="AN108" i="10"/>
  <c r="Z107" i="10"/>
  <c r="AJ107" i="10"/>
  <c r="AJ107" i="7" s="1"/>
  <c r="W106" i="10"/>
  <c r="W106" i="7" s="1"/>
  <c r="AF108" i="10"/>
  <c r="AG107" i="10"/>
  <c r="M107" i="10"/>
  <c r="M107" i="7" s="1"/>
  <c r="H107" i="10"/>
  <c r="AG108" i="10"/>
  <c r="C106" i="10"/>
  <c r="G107" i="10"/>
  <c r="G107" i="7" s="1"/>
  <c r="H106" i="10"/>
  <c r="H106" i="7" s="1"/>
  <c r="AB108" i="10"/>
  <c r="O108" i="10"/>
  <c r="P107" i="10"/>
  <c r="T108" i="10"/>
  <c r="T108" i="7" s="1"/>
  <c r="AB107" i="10"/>
  <c r="AL106" i="10"/>
  <c r="S106" i="10"/>
  <c r="S106" i="7" s="1"/>
  <c r="E107" i="10"/>
  <c r="D107" i="10"/>
  <c r="AJ108" i="10"/>
  <c r="Q107" i="10"/>
  <c r="K107" i="10"/>
  <c r="Y108" i="10"/>
  <c r="T109" i="10"/>
  <c r="T109" i="7" s="1"/>
  <c r="J109" i="10"/>
  <c r="J109" i="7" s="1"/>
  <c r="V108" i="10"/>
  <c r="W109" i="10"/>
  <c r="AC108" i="10"/>
  <c r="Y109" i="10"/>
  <c r="Y109" i="7" s="1"/>
  <c r="I107" i="10"/>
  <c r="I107" i="7" s="1"/>
  <c r="AN109" i="10"/>
  <c r="AI109" i="10"/>
  <c r="I108" i="10"/>
  <c r="I108" i="7" s="1"/>
  <c r="T107" i="10"/>
  <c r="T107" i="7" s="1"/>
  <c r="F108" i="10"/>
  <c r="AF109" i="10"/>
  <c r="AK109" i="10"/>
  <c r="AK109" i="7" s="1"/>
  <c r="E109" i="10"/>
  <c r="E109" i="7" s="1"/>
  <c r="H108" i="10"/>
  <c r="Y107" i="10"/>
  <c r="AM107" i="10"/>
  <c r="AN106" i="10"/>
  <c r="AN106" i="7" s="1"/>
  <c r="W108" i="10"/>
  <c r="S109" i="10"/>
  <c r="S107" i="10"/>
  <c r="S107" i="7" s="1"/>
  <c r="R109" i="10"/>
  <c r="R109" i="7" s="1"/>
  <c r="AD109" i="10"/>
  <c r="AI107" i="10"/>
  <c r="E108" i="10"/>
  <c r="E108" i="7" s="1"/>
  <c r="L107" i="10"/>
  <c r="L107" i="7" s="1"/>
  <c r="C109" i="10"/>
  <c r="G108" i="10"/>
  <c r="AH107" i="10"/>
  <c r="AH107" i="7" s="1"/>
  <c r="R108" i="10"/>
  <c r="R108" i="7" s="1"/>
  <c r="C107" i="10"/>
  <c r="AH108" i="10"/>
  <c r="AH108" i="7" s="1"/>
  <c r="G109" i="10"/>
  <c r="G109" i="7" s="1"/>
  <c r="C108" i="10"/>
  <c r="C108" i="7" s="1"/>
  <c r="AN107" i="10"/>
  <c r="Q108" i="10"/>
  <c r="Q109" i="10"/>
  <c r="Q109" i="7" s="1"/>
  <c r="AL109" i="10"/>
  <c r="AL109" i="7" s="1"/>
  <c r="S108" i="10"/>
  <c r="L109" i="10"/>
  <c r="AJ106" i="10"/>
  <c r="AJ106" i="7" s="1"/>
  <c r="AI108" i="10"/>
  <c r="AI108" i="7" s="1"/>
  <c r="J107" i="10"/>
  <c r="L108" i="10"/>
  <c r="AL107" i="10"/>
  <c r="AL107" i="7" s="1"/>
  <c r="AG106" i="10"/>
  <c r="AG106" i="7" s="1"/>
  <c r="F109" i="10"/>
  <c r="AJ109" i="10"/>
  <c r="AL110" i="10"/>
  <c r="AL110" i="7" s="1"/>
  <c r="J108" i="10"/>
  <c r="J108" i="7" s="1"/>
  <c r="Z109" i="10"/>
  <c r="H110" i="10"/>
  <c r="AN110" i="10"/>
  <c r="AN110" i="7" s="1"/>
  <c r="AH109" i="10"/>
  <c r="AH109" i="7" s="1"/>
  <c r="C110" i="10"/>
  <c r="Z108" i="10"/>
  <c r="AA108" i="10"/>
  <c r="AA108" i="7" s="1"/>
  <c r="F110" i="10"/>
  <c r="F110" i="7" s="1"/>
  <c r="M110" i="10"/>
  <c r="P108" i="10"/>
  <c r="AD108" i="10"/>
  <c r="AD108" i="7" s="1"/>
  <c r="P110" i="10"/>
  <c r="AI110" i="10"/>
  <c r="N110" i="10"/>
  <c r="AM110" i="10"/>
  <c r="K109" i="10"/>
  <c r="AC109" i="10"/>
  <c r="D109" i="10"/>
  <c r="I109" i="10"/>
  <c r="I109" i="7" s="1"/>
  <c r="AD110" i="10"/>
  <c r="AD110" i="7" s="1"/>
  <c r="AG111" i="10"/>
  <c r="AM109" i="10"/>
  <c r="AK108" i="10"/>
  <c r="AK108" i="7" s="1"/>
  <c r="R107" i="10"/>
  <c r="R107" i="7" s="1"/>
  <c r="D110" i="10"/>
  <c r="AK110" i="10"/>
  <c r="AA109" i="10"/>
  <c r="AA109" i="7" s="1"/>
  <c r="V109" i="10"/>
  <c r="V109" i="7" s="1"/>
  <c r="G111" i="10"/>
  <c r="M109" i="10"/>
  <c r="G110" i="10"/>
  <c r="G110" i="7" s="1"/>
  <c r="H109" i="10"/>
  <c r="H109" i="7" s="1"/>
  <c r="AG109" i="10"/>
  <c r="D108" i="10"/>
  <c r="V110" i="10"/>
  <c r="V110" i="7" s="1"/>
  <c r="AA111" i="10"/>
  <c r="AA111" i="7" s="1"/>
  <c r="W110" i="10"/>
  <c r="N109" i="10"/>
  <c r="AB109" i="10"/>
  <c r="AB109" i="7" s="1"/>
  <c r="AC110" i="10"/>
  <c r="AC110" i="7" s="1"/>
  <c r="J110" i="10"/>
  <c r="O109" i="10"/>
  <c r="M108" i="10"/>
  <c r="M108" i="7" s="1"/>
  <c r="J111" i="10"/>
  <c r="J111" i="7" s="1"/>
  <c r="E110" i="10"/>
  <c r="AH110" i="10"/>
  <c r="R110" i="10"/>
  <c r="R110" i="7" s="1"/>
  <c r="L112" i="10"/>
  <c r="L112" i="7" s="1"/>
  <c r="Q111" i="10"/>
  <c r="T110" i="10"/>
  <c r="P111" i="10"/>
  <c r="P111" i="7" s="1"/>
  <c r="S111" i="10"/>
  <c r="S111" i="7" s="1"/>
  <c r="N108" i="10"/>
  <c r="C111" i="10"/>
  <c r="Q110" i="10"/>
  <c r="Q110" i="7" s="1"/>
  <c r="AJ111" i="10"/>
  <c r="AJ111" i="7" s="1"/>
  <c r="AG110" i="10"/>
  <c r="H111" i="10"/>
  <c r="K111" i="10"/>
  <c r="AF110" i="10"/>
  <c r="Y110" i="10"/>
  <c r="L110" i="10"/>
  <c r="AD111" i="10"/>
  <c r="AD111" i="7" s="1"/>
  <c r="AD112" i="10"/>
  <c r="AD112" i="7" s="1"/>
  <c r="R111" i="10"/>
  <c r="L111" i="10"/>
  <c r="AF111" i="10"/>
  <c r="N111" i="10"/>
  <c r="N111" i="7" s="1"/>
  <c r="T111" i="10"/>
  <c r="P109" i="10"/>
  <c r="AG112" i="10"/>
  <c r="AG112" i="7" s="1"/>
  <c r="Y112" i="10"/>
  <c r="I110" i="10"/>
  <c r="AM111" i="10"/>
  <c r="Z110" i="10"/>
  <c r="Z110" i="7" s="1"/>
  <c r="T112" i="10"/>
  <c r="T112" i="7" s="1"/>
  <c r="P112" i="10"/>
  <c r="AN111" i="10"/>
  <c r="F111" i="10"/>
  <c r="F111" i="7" s="1"/>
  <c r="I112" i="10"/>
  <c r="I112" i="7" s="1"/>
  <c r="AA110" i="10"/>
  <c r="W111" i="10"/>
  <c r="Z111" i="10"/>
  <c r="Z111" i="7" s="1"/>
  <c r="O110" i="10"/>
  <c r="O110" i="7" s="1"/>
  <c r="AJ112" i="10"/>
  <c r="AH112" i="10"/>
  <c r="AH111" i="10"/>
  <c r="AH111" i="7" s="1"/>
  <c r="G112" i="10"/>
  <c r="G112" i="7" s="1"/>
  <c r="AB110" i="10"/>
  <c r="AC111" i="10"/>
  <c r="AL111" i="10"/>
  <c r="AL111" i="7" s="1"/>
  <c r="AA112" i="10"/>
  <c r="K110" i="10"/>
  <c r="R112" i="10"/>
  <c r="AL112" i="10"/>
  <c r="AL112" i="7" s="1"/>
  <c r="E111" i="10"/>
  <c r="S110" i="10"/>
  <c r="F112" i="10"/>
  <c r="I111" i="10"/>
  <c r="I111" i="7" s="1"/>
  <c r="O111" i="10"/>
  <c r="O111" i="7" s="1"/>
  <c r="Y111" i="10"/>
  <c r="W112" i="10"/>
  <c r="AF112" i="10"/>
  <c r="AC112" i="10"/>
  <c r="AC112" i="7" s="1"/>
  <c r="V112" i="10"/>
  <c r="Q112" i="10"/>
  <c r="M111" i="10"/>
  <c r="M111" i="7" s="1"/>
  <c r="S112" i="10"/>
  <c r="S112" i="7" s="1"/>
  <c r="AJ110" i="10"/>
  <c r="M112" i="10"/>
  <c r="AI112" i="10"/>
  <c r="AI112" i="7" s="1"/>
  <c r="D112" i="10"/>
  <c r="D112" i="7" s="1"/>
  <c r="AB112" i="10"/>
  <c r="H112" i="10"/>
  <c r="I113" i="10"/>
  <c r="I113" i="7" s="1"/>
  <c r="AK111" i="10"/>
  <c r="AK111" i="7" s="1"/>
  <c r="AC113" i="10"/>
  <c r="R113" i="10"/>
  <c r="AN112" i="10"/>
  <c r="V113" i="10"/>
  <c r="V113" i="7" s="1"/>
  <c r="AI111" i="10"/>
  <c r="O112" i="10"/>
  <c r="P113" i="10"/>
  <c r="P113" i="7" s="1"/>
  <c r="E113" i="10"/>
  <c r="E113" i="7" s="1"/>
  <c r="AM112" i="10"/>
  <c r="AL114" i="10"/>
  <c r="K112" i="10"/>
  <c r="AK115" i="10"/>
  <c r="M114" i="10"/>
  <c r="R114" i="10"/>
  <c r="AF114" i="10"/>
  <c r="AF113" i="10"/>
  <c r="AB111" i="10"/>
  <c r="E112" i="10"/>
  <c r="H114" i="10"/>
  <c r="H114" i="7" s="1"/>
  <c r="N113" i="10"/>
  <c r="N113" i="7" s="1"/>
  <c r="AA113" i="10"/>
  <c r="N114" i="10"/>
  <c r="J113" i="10"/>
  <c r="J113" i="7" s="1"/>
  <c r="C112" i="10"/>
  <c r="C112" i="7" s="1"/>
  <c r="K113" i="10"/>
  <c r="D111" i="10"/>
  <c r="J112" i="10"/>
  <c r="J112" i="7" s="1"/>
  <c r="V111" i="10"/>
  <c r="V111" i="7" s="1"/>
  <c r="Q113" i="10"/>
  <c r="O113" i="10"/>
  <c r="N112" i="10"/>
  <c r="N112" i="7" s="1"/>
  <c r="W113" i="10"/>
  <c r="W113" i="7" s="1"/>
  <c r="AL113" i="10"/>
  <c r="C113" i="10"/>
  <c r="AK112" i="10"/>
  <c r="AK112" i="7" s="1"/>
  <c r="L113" i="10"/>
  <c r="L113" i="7" s="1"/>
  <c r="AJ113" i="10"/>
  <c r="Y113" i="10"/>
  <c r="F113" i="10"/>
  <c r="F113" i="7" s="1"/>
  <c r="T113" i="10"/>
  <c r="T113" i="7" s="1"/>
  <c r="S113" i="10"/>
  <c r="I114" i="10"/>
  <c r="Z115" i="10"/>
  <c r="Z115" i="7" s="1"/>
  <c r="G113" i="10"/>
  <c r="G113" i="7" s="1"/>
  <c r="O114" i="10"/>
  <c r="Z112" i="10"/>
  <c r="G114" i="10"/>
  <c r="G114" i="7" s="1"/>
  <c r="AB114" i="10"/>
  <c r="AB114" i="7" s="1"/>
  <c r="AG114" i="10"/>
  <c r="E114" i="10"/>
  <c r="AD113" i="10"/>
  <c r="AD113" i="7" s="1"/>
  <c r="AB113" i="10"/>
  <c r="AB113" i="7" s="1"/>
  <c r="AC114" i="10"/>
  <c r="W114" i="10"/>
  <c r="Y114" i="10"/>
  <c r="Y114" i="7" s="1"/>
  <c r="Z113" i="10"/>
  <c r="Z113" i="7" s="1"/>
  <c r="AI113" i="10"/>
  <c r="Z114" i="10"/>
  <c r="AH113" i="10"/>
  <c r="AH113" i="7" s="1"/>
  <c r="AK113" i="10"/>
  <c r="AK113" i="7" s="1"/>
  <c r="D113" i="10"/>
  <c r="O115" i="10"/>
  <c r="AK114" i="10"/>
  <c r="AK114" i="7" s="1"/>
  <c r="AM113" i="10"/>
  <c r="AM113" i="7" s="1"/>
  <c r="AN114" i="10"/>
  <c r="M113" i="10"/>
  <c r="Q114" i="10"/>
  <c r="Q114" i="7" s="1"/>
  <c r="Q115" i="10"/>
  <c r="Q115" i="7" s="1"/>
  <c r="V114" i="10"/>
  <c r="AC115" i="10"/>
  <c r="C114" i="10"/>
  <c r="C114" i="7" s="1"/>
  <c r="AH114" i="10"/>
  <c r="AH114" i="7" s="1"/>
  <c r="O116" i="10"/>
  <c r="D115" i="10"/>
  <c r="V115" i="10"/>
  <c r="V115" i="7" s="1"/>
  <c r="AJ114" i="10"/>
  <c r="AJ114" i="7" s="1"/>
  <c r="S114" i="10"/>
  <c r="L114" i="10"/>
  <c r="L115" i="10"/>
  <c r="L115" i="7" s="1"/>
  <c r="P114" i="10"/>
  <c r="M115" i="10"/>
  <c r="W115" i="10"/>
  <c r="AI114" i="10"/>
  <c r="AI114" i="7" s="1"/>
  <c r="AM116" i="10"/>
  <c r="AM114" i="10"/>
  <c r="AG113" i="10"/>
  <c r="J114" i="10"/>
  <c r="J114" i="7" s="1"/>
  <c r="AJ115" i="10"/>
  <c r="AD114" i="10"/>
  <c r="K114" i="10"/>
  <c r="AA114" i="10"/>
  <c r="AA114" i="7" s="1"/>
  <c r="AN113" i="10"/>
  <c r="AN113" i="7" s="1"/>
  <c r="K115" i="10"/>
  <c r="R116" i="10"/>
  <c r="AN115" i="10"/>
  <c r="AN115" i="7" s="1"/>
  <c r="AF116" i="10"/>
  <c r="AM115" i="10"/>
  <c r="F114" i="10"/>
  <c r="F115" i="10"/>
  <c r="F115" i="7" s="1"/>
  <c r="V116" i="10"/>
  <c r="V116" i="7" s="1"/>
  <c r="E115" i="10"/>
  <c r="P115" i="10"/>
  <c r="AA115" i="10"/>
  <c r="AF115" i="10"/>
  <c r="C115" i="10"/>
  <c r="V117" i="10"/>
  <c r="Y115" i="10"/>
  <c r="Y115" i="7" s="1"/>
  <c r="R115" i="10"/>
  <c r="H113" i="10"/>
  <c r="AD115" i="10"/>
  <c r="G115" i="10"/>
  <c r="G115" i="7" s="1"/>
  <c r="H117" i="10"/>
  <c r="H117" i="7" s="1"/>
  <c r="AB115" i="10"/>
  <c r="AH115" i="10"/>
  <c r="AN117" i="10"/>
  <c r="AN117" i="7" s="1"/>
  <c r="M116" i="10"/>
  <c r="M116" i="7" s="1"/>
  <c r="Y117" i="10"/>
  <c r="I115" i="10"/>
  <c r="T116" i="10"/>
  <c r="T116" i="7" s="1"/>
  <c r="J115" i="10"/>
  <c r="J115" i="7" s="1"/>
  <c r="N115" i="10"/>
  <c r="T114" i="10"/>
  <c r="D114" i="10"/>
  <c r="D114" i="7" s="1"/>
  <c r="K116" i="10"/>
  <c r="F116" i="10"/>
  <c r="AD116" i="10"/>
  <c r="AG115" i="10"/>
  <c r="AG115" i="7" s="1"/>
  <c r="W116" i="10"/>
  <c r="W116" i="7" s="1"/>
  <c r="AA116" i="10"/>
  <c r="E116" i="10"/>
  <c r="AL115" i="10"/>
  <c r="AL115" i="7" s="1"/>
  <c r="C116" i="10"/>
  <c r="C116" i="7" s="1"/>
  <c r="L117" i="10"/>
  <c r="AI117" i="10"/>
  <c r="T115" i="10"/>
  <c r="T115" i="7" s="1"/>
  <c r="AI115" i="10"/>
  <c r="AI115" i="7" s="1"/>
  <c r="AH116" i="10"/>
  <c r="AK116" i="10"/>
  <c r="I116" i="10"/>
  <c r="I116" i="7" s="1"/>
  <c r="J117" i="10"/>
  <c r="J117" i="7" s="1"/>
  <c r="G116" i="10"/>
  <c r="AB116" i="10"/>
  <c r="F117" i="10"/>
  <c r="F117" i="7" s="1"/>
  <c r="Q116" i="10"/>
  <c r="Q116" i="7" s="1"/>
  <c r="AC116" i="10"/>
  <c r="AC117" i="10"/>
  <c r="T117" i="10"/>
  <c r="T117" i="7" s="1"/>
  <c r="Y116" i="10"/>
  <c r="Y116" i="7" s="1"/>
  <c r="AN116" i="10"/>
  <c r="Y118" i="10"/>
  <c r="AI116" i="10"/>
  <c r="AI116" i="7" s="1"/>
  <c r="AL116" i="10"/>
  <c r="AL116" i="7" s="1"/>
  <c r="H115" i="10"/>
  <c r="AG116" i="10"/>
  <c r="C118" i="10"/>
  <c r="C118" i="7" s="1"/>
  <c r="Q117" i="10"/>
  <c r="Q117" i="7" s="1"/>
  <c r="L116" i="10"/>
  <c r="S115" i="10"/>
  <c r="G117" i="10"/>
  <c r="G117" i="7" s="1"/>
  <c r="AJ116" i="10"/>
  <c r="AJ116" i="7" s="1"/>
  <c r="H116" i="10"/>
  <c r="N116" i="10"/>
  <c r="D116" i="10"/>
  <c r="D116" i="7" s="1"/>
  <c r="T119" i="10"/>
  <c r="T119" i="7" s="1"/>
  <c r="AB119" i="10"/>
  <c r="S118" i="10"/>
  <c r="R117" i="10"/>
  <c r="S116" i="10"/>
  <c r="S116" i="7" s="1"/>
  <c r="O118" i="10"/>
  <c r="AL117" i="10"/>
  <c r="AF117" i="10"/>
  <c r="AH118" i="10"/>
  <c r="AH118" i="7" s="1"/>
  <c r="AD118" i="10"/>
  <c r="D118" i="10"/>
  <c r="AL119" i="10"/>
  <c r="AL119" i="7" s="1"/>
  <c r="N117" i="10"/>
  <c r="Y119" i="10"/>
  <c r="AB118" i="10"/>
  <c r="AL118" i="10"/>
  <c r="AL118" i="7" s="1"/>
  <c r="AJ117" i="10"/>
  <c r="AJ117" i="7" s="1"/>
  <c r="H118" i="10"/>
  <c r="Z116" i="10"/>
  <c r="AG117" i="10"/>
  <c r="AG117" i="7" s="1"/>
  <c r="O117" i="10"/>
  <c r="O117" i="7" s="1"/>
  <c r="AG118" i="10"/>
  <c r="P116" i="10"/>
  <c r="P116" i="7" s="1"/>
  <c r="AF118" i="10"/>
  <c r="AA117" i="10"/>
  <c r="AA117" i="7" s="1"/>
  <c r="M117" i="10"/>
  <c r="M118" i="10"/>
  <c r="K118" i="10"/>
  <c r="P119" i="10"/>
  <c r="P119" i="7" s="1"/>
  <c r="K117" i="10"/>
  <c r="J116" i="10"/>
  <c r="D117" i="10"/>
  <c r="D117" i="7" s="1"/>
  <c r="W117" i="10"/>
  <c r="W117" i="7" s="1"/>
  <c r="G118" i="10"/>
  <c r="Z118" i="10"/>
  <c r="AK118" i="10"/>
  <c r="AK118" i="7" s="1"/>
  <c r="AD117" i="10"/>
  <c r="AD117" i="7" s="1"/>
  <c r="F118" i="10"/>
  <c r="P117" i="10"/>
  <c r="J119" i="10"/>
  <c r="J119" i="7" s="1"/>
  <c r="AM117" i="10"/>
  <c r="C117" i="10"/>
  <c r="AC118" i="10"/>
  <c r="H120" i="10"/>
  <c r="H120" i="7" s="1"/>
  <c r="C119" i="10"/>
  <c r="C119" i="7" s="1"/>
  <c r="S117" i="10"/>
  <c r="G119" i="10"/>
  <c r="AH117" i="10"/>
  <c r="V118" i="10"/>
  <c r="V118" i="7" s="1"/>
  <c r="I117" i="10"/>
  <c r="R118" i="10"/>
  <c r="AB117" i="10"/>
  <c r="AB117" i="7" s="1"/>
  <c r="N118" i="10"/>
  <c r="N118" i="7" s="1"/>
  <c r="W119" i="10"/>
  <c r="O119" i="10"/>
  <c r="Z119" i="10"/>
  <c r="Z119" i="7" s="1"/>
  <c r="T118" i="10"/>
  <c r="T118" i="7" s="1"/>
  <c r="L118" i="10"/>
  <c r="Q118" i="10"/>
  <c r="P118" i="10"/>
  <c r="P118" i="7" s="1"/>
  <c r="J118" i="10"/>
  <c r="J118" i="7" s="1"/>
  <c r="S119" i="10"/>
  <c r="E117" i="10"/>
  <c r="I118" i="10"/>
  <c r="I118" i="7" s="1"/>
  <c r="I119" i="10"/>
  <c r="I119" i="7" s="1"/>
  <c r="AJ118" i="10"/>
  <c r="AA118" i="10"/>
  <c r="V120" i="10"/>
  <c r="V120" i="7" s="1"/>
  <c r="W118" i="10"/>
  <c r="W118" i="7" s="1"/>
  <c r="AC120" i="10"/>
  <c r="K119" i="10"/>
  <c r="AK117" i="10"/>
  <c r="AK117" i="7" s="1"/>
  <c r="AN118" i="10"/>
  <c r="AN118" i="7" s="1"/>
  <c r="AL120" i="10"/>
  <c r="Y122" i="10"/>
  <c r="Y122" i="7" s="1"/>
  <c r="AM120" i="10"/>
  <c r="Q120" i="10"/>
  <c r="Q120" i="7" s="1"/>
  <c r="AM118" i="10"/>
  <c r="L120" i="10"/>
  <c r="P120" i="10"/>
  <c r="P120" i="7" s="1"/>
  <c r="D119" i="10"/>
  <c r="D119" i="7" s="1"/>
  <c r="M120" i="10"/>
  <c r="N121" i="10"/>
  <c r="AJ120" i="10"/>
  <c r="AJ120" i="7" s="1"/>
  <c r="J120" i="10"/>
  <c r="J120" i="7" s="1"/>
  <c r="AG120" i="10"/>
  <c r="AI118" i="10"/>
  <c r="E118" i="10"/>
  <c r="E118" i="7" s="1"/>
  <c r="N119" i="10"/>
  <c r="N119" i="7" s="1"/>
  <c r="R119" i="10"/>
  <c r="C120" i="10"/>
  <c r="AG119" i="10"/>
  <c r="AG119" i="7" s="1"/>
  <c r="H119" i="10"/>
  <c r="H119" i="7" s="1"/>
  <c r="AC119" i="10"/>
  <c r="AM119" i="10"/>
  <c r="F119" i="10"/>
  <c r="F119" i="7" s="1"/>
  <c r="L119" i="10"/>
  <c r="L119" i="7" s="1"/>
  <c r="W120" i="10"/>
  <c r="L121" i="10"/>
  <c r="L121" i="7" s="1"/>
  <c r="AI121" i="10"/>
  <c r="AI121" i="7" s="1"/>
  <c r="K121" i="10"/>
  <c r="F120" i="10"/>
  <c r="AI119" i="10"/>
  <c r="E121" i="10"/>
  <c r="E121" i="7" s="1"/>
  <c r="AD119" i="10"/>
  <c r="AD119" i="7" s="1"/>
  <c r="AA119" i="10"/>
  <c r="AF119" i="10"/>
  <c r="Q119" i="10"/>
  <c r="Q119" i="7" s="1"/>
  <c r="K120" i="10"/>
  <c r="T120" i="10"/>
  <c r="Z120" i="10"/>
  <c r="Z120" i="7" s="1"/>
  <c r="AJ119" i="10"/>
  <c r="AJ119" i="7" s="1"/>
  <c r="AN119" i="10"/>
  <c r="AN119" i="7" s="1"/>
  <c r="AK120" i="10"/>
  <c r="M119" i="10"/>
  <c r="Z117" i="10"/>
  <c r="Z117" i="7" s="1"/>
  <c r="AA120" i="10"/>
  <c r="AA120" i="7" s="1"/>
  <c r="E120" i="10"/>
  <c r="E119" i="10"/>
  <c r="O120" i="10"/>
  <c r="O120" i="7" s="1"/>
  <c r="S120" i="10"/>
  <c r="S120" i="7" s="1"/>
  <c r="AK121" i="10"/>
  <c r="V121" i="10"/>
  <c r="AG121" i="10"/>
  <c r="AG121" i="7" s="1"/>
  <c r="AD120" i="10"/>
  <c r="AD120" i="7" s="1"/>
  <c r="AF120" i="10"/>
  <c r="AI120" i="10"/>
  <c r="AN121" i="10"/>
  <c r="AN121" i="7" s="1"/>
  <c r="G121" i="10"/>
  <c r="G121" i="7" s="1"/>
  <c r="N120" i="10"/>
  <c r="S121" i="10"/>
  <c r="AB120" i="10"/>
  <c r="AB120" i="7" s="1"/>
  <c r="I120" i="10"/>
  <c r="I120" i="7" s="1"/>
  <c r="F121" i="10"/>
  <c r="AC122" i="10"/>
  <c r="AC122" i="7" s="1"/>
  <c r="T121" i="10"/>
  <c r="T121" i="7" s="1"/>
  <c r="AH121" i="10"/>
  <c r="AH121" i="7" s="1"/>
  <c r="AN120" i="10"/>
  <c r="C121" i="10"/>
  <c r="H121" i="10"/>
  <c r="H121" i="7" s="1"/>
  <c r="AD122" i="10"/>
  <c r="AD122" i="7" s="1"/>
  <c r="AC121" i="10"/>
  <c r="V119" i="10"/>
  <c r="AD121" i="10"/>
  <c r="AD121" i="7" s="1"/>
  <c r="Z121" i="10"/>
  <c r="Z121" i="7" s="1"/>
  <c r="Q121" i="10"/>
  <c r="R120" i="10"/>
  <c r="R120" i="7" s="1"/>
  <c r="AK119" i="10"/>
  <c r="AK119" i="7" s="1"/>
  <c r="AI122" i="10"/>
  <c r="AI122" i="7" s="1"/>
  <c r="Y120" i="10"/>
  <c r="R121" i="10"/>
  <c r="R121" i="7" s="1"/>
  <c r="AH119" i="10"/>
  <c r="AH119" i="7" s="1"/>
  <c r="V122" i="10"/>
  <c r="V122" i="7" s="1"/>
  <c r="AL122" i="10"/>
  <c r="P122" i="10"/>
  <c r="W122" i="10"/>
  <c r="W122" i="7" s="1"/>
  <c r="Q122" i="10"/>
  <c r="Q122" i="7" s="1"/>
  <c r="J123" i="10"/>
  <c r="AH122" i="10"/>
  <c r="AB122" i="10"/>
  <c r="AB122" i="7" s="1"/>
  <c r="N122" i="10"/>
  <c r="N122" i="7" s="1"/>
  <c r="J122" i="10"/>
  <c r="M121" i="10"/>
  <c r="D121" i="10"/>
  <c r="D121" i="7" s="1"/>
  <c r="AF121" i="10"/>
  <c r="G122" i="10"/>
  <c r="R122" i="10"/>
  <c r="O122" i="10"/>
  <c r="O122" i="7" s="1"/>
  <c r="H122" i="10"/>
  <c r="H122" i="7" s="1"/>
  <c r="AA121" i="10"/>
  <c r="G120" i="10"/>
  <c r="P121" i="10"/>
  <c r="P121" i="7" s="1"/>
  <c r="J121" i="10"/>
  <c r="J121" i="7" s="1"/>
  <c r="AM121" i="10"/>
  <c r="E122" i="10"/>
  <c r="AH120" i="10"/>
  <c r="AH120" i="7" s="1"/>
  <c r="D120" i="10"/>
  <c r="D120" i="7" s="1"/>
  <c r="O121" i="10"/>
  <c r="AB121" i="10"/>
  <c r="L122" i="10"/>
  <c r="L122" i="7" s="1"/>
  <c r="AG122" i="10"/>
  <c r="AG122" i="7" s="1"/>
  <c r="AI123" i="10"/>
  <c r="AJ121" i="10"/>
  <c r="Y121" i="10"/>
  <c r="Y121" i="7" s="1"/>
  <c r="AB123" i="10"/>
  <c r="AB123" i="7" s="1"/>
  <c r="F122" i="10"/>
  <c r="AF122" i="10"/>
  <c r="I121" i="10"/>
  <c r="I121" i="7" s="1"/>
  <c r="N123" i="10"/>
  <c r="V123" i="10"/>
  <c r="AK122" i="10"/>
  <c r="AK122" i="7" s="1"/>
  <c r="AF124" i="10"/>
  <c r="AL121" i="10"/>
  <c r="AL121" i="7" s="1"/>
  <c r="AG124" i="10"/>
  <c r="AK124" i="10"/>
  <c r="M122" i="10"/>
  <c r="M122" i="7" s="1"/>
  <c r="T123" i="10"/>
  <c r="T123" i="7" s="1"/>
  <c r="D123" i="10"/>
  <c r="F123" i="10"/>
  <c r="L123" i="10"/>
  <c r="L123" i="7" s="1"/>
  <c r="S122" i="10"/>
  <c r="S122" i="7" s="1"/>
  <c r="AK123" i="10"/>
  <c r="W123" i="10"/>
  <c r="AN124" i="10"/>
  <c r="AN124" i="7" s="1"/>
  <c r="AA122" i="10"/>
  <c r="AA122" i="7" s="1"/>
  <c r="I123" i="10"/>
  <c r="R123" i="10"/>
  <c r="G124" i="10"/>
  <c r="G124" i="7" s="1"/>
  <c r="AJ122" i="10"/>
  <c r="AJ122" i="7" s="1"/>
  <c r="P123" i="10"/>
  <c r="AM123" i="10"/>
  <c r="Z123" i="10"/>
  <c r="Z123" i="7" s="1"/>
  <c r="C123" i="10"/>
  <c r="C123" i="7" s="1"/>
  <c r="Z122" i="10"/>
  <c r="AN122" i="10"/>
  <c r="AC123" i="10"/>
  <c r="AC123" i="7" s="1"/>
  <c r="AD123" i="10"/>
  <c r="AD123" i="7" s="1"/>
  <c r="K122" i="10"/>
  <c r="C122" i="10"/>
  <c r="W121" i="10"/>
  <c r="W121" i="7" s="1"/>
  <c r="D122" i="10"/>
  <c r="D122" i="7" s="1"/>
  <c r="AM122" i="10"/>
  <c r="T122" i="10"/>
  <c r="O123" i="10"/>
  <c r="O123" i="7" s="1"/>
  <c r="K123" i="10"/>
  <c r="AG123" i="10"/>
  <c r="G123" i="10"/>
  <c r="AH123" i="10"/>
  <c r="AH123" i="7" s="1"/>
  <c r="AA123" i="10"/>
  <c r="AA123" i="7" s="1"/>
  <c r="AF123" i="10"/>
  <c r="AC124" i="10"/>
  <c r="AN123" i="10"/>
  <c r="AN123" i="7" s="1"/>
  <c r="M123" i="10"/>
  <c r="M123" i="7" s="1"/>
  <c r="R124" i="10"/>
  <c r="I122" i="10"/>
  <c r="AF125" i="10"/>
  <c r="Y125" i="10"/>
  <c r="Y125" i="7" s="1"/>
  <c r="AJ123" i="10"/>
  <c r="Y123" i="10"/>
  <c r="AA125" i="10"/>
  <c r="AA125" i="7" s="1"/>
  <c r="J124" i="10"/>
  <c r="J124" i="7" s="1"/>
  <c r="Q124" i="10"/>
  <c r="AI124" i="10"/>
  <c r="AC125" i="10"/>
  <c r="AC125" i="7" s="1"/>
  <c r="AB125" i="10"/>
  <c r="AB125" i="7" s="1"/>
  <c r="L124" i="10"/>
  <c r="AB124" i="10"/>
  <c r="H124" i="10"/>
  <c r="H124" i="7" s="1"/>
  <c r="E124" i="10"/>
  <c r="E124" i="7" s="1"/>
  <c r="F124" i="10"/>
  <c r="AJ125" i="10"/>
  <c r="AA124" i="10"/>
  <c r="AA124" i="7" s="1"/>
  <c r="D124" i="10"/>
  <c r="D124" i="7" s="1"/>
  <c r="I125" i="10"/>
  <c r="N124" i="10"/>
  <c r="AL123" i="10"/>
  <c r="AL123" i="7" s="1"/>
  <c r="AN125" i="10"/>
  <c r="AN125" i="7" s="1"/>
  <c r="E123" i="10"/>
  <c r="Z124" i="10"/>
  <c r="O125" i="10"/>
  <c r="O125" i="7" s="1"/>
  <c r="AD124" i="10"/>
  <c r="AD124" i="7" s="1"/>
  <c r="AH124" i="10"/>
  <c r="C124" i="10"/>
  <c r="AM125" i="10"/>
  <c r="AM125" i="7" s="1"/>
  <c r="P124" i="10"/>
  <c r="P124" i="7" s="1"/>
  <c r="S124" i="10"/>
  <c r="M124" i="10"/>
  <c r="M124" i="7" s="1"/>
  <c r="I124" i="10"/>
  <c r="I124" i="7" s="1"/>
  <c r="G125" i="10"/>
  <c r="G125" i="7" s="1"/>
  <c r="P125" i="10"/>
  <c r="AJ124" i="10"/>
  <c r="AK125" i="10"/>
  <c r="AK125" i="7" s="1"/>
  <c r="F125" i="10"/>
  <c r="Y124" i="10"/>
  <c r="N125" i="10"/>
  <c r="N126" i="10"/>
  <c r="N126" i="7" s="1"/>
  <c r="AL124" i="10"/>
  <c r="AL124" i="7" s="1"/>
  <c r="G126" i="10"/>
  <c r="Y126" i="10"/>
  <c r="AM124" i="10"/>
  <c r="H123" i="10"/>
  <c r="H123" i="7" s="1"/>
  <c r="L125" i="10"/>
  <c r="S125" i="10"/>
  <c r="S125" i="7" s="1"/>
  <c r="Q126" i="10"/>
  <c r="Q126" i="7" s="1"/>
  <c r="E126" i="10"/>
  <c r="E126" i="7" s="1"/>
  <c r="K125" i="10"/>
  <c r="D125" i="10"/>
  <c r="D125" i="7" s="1"/>
  <c r="AD125" i="10"/>
  <c r="AD125" i="7" s="1"/>
  <c r="P126" i="10"/>
  <c r="P126" i="7" s="1"/>
  <c r="T124" i="10"/>
  <c r="Q123" i="10"/>
  <c r="Q123" i="7" s="1"/>
  <c r="R125" i="10"/>
  <c r="R125" i="7" s="1"/>
  <c r="M126" i="10"/>
  <c r="M126" i="7" s="1"/>
  <c r="M125" i="10"/>
  <c r="K124" i="10"/>
  <c r="S123" i="10"/>
  <c r="S123" i="7" s="1"/>
  <c r="W125" i="10"/>
  <c r="W125" i="7" s="1"/>
  <c r="O124" i="10"/>
  <c r="V124" i="10"/>
  <c r="AN126" i="10"/>
  <c r="AN126" i="7" s="1"/>
  <c r="AC127" i="10"/>
  <c r="AC127" i="7" s="1"/>
  <c r="AH125" i="10"/>
  <c r="AG125" i="10"/>
  <c r="AG125" i="7" s="1"/>
  <c r="AI125" i="10"/>
  <c r="AI125" i="7" s="1"/>
  <c r="AB126" i="10"/>
  <c r="AB126" i="7" s="1"/>
  <c r="W124" i="10"/>
  <c r="AM126" i="10"/>
  <c r="AA127" i="10"/>
  <c r="AA127" i="7" s="1"/>
  <c r="J126" i="10"/>
  <c r="J126" i="7" s="1"/>
  <c r="F126" i="10"/>
  <c r="Z125" i="10"/>
  <c r="AM127" i="10"/>
  <c r="AM127" i="7" s="1"/>
  <c r="AC126" i="10"/>
  <c r="AC126" i="7" s="1"/>
  <c r="E127" i="10"/>
  <c r="AG127" i="10"/>
  <c r="AL126" i="10"/>
  <c r="AL126" i="7" s="1"/>
  <c r="V125" i="10"/>
  <c r="V125" i="7" s="1"/>
  <c r="S127" i="10"/>
  <c r="AK126" i="10"/>
  <c r="AJ126" i="10"/>
  <c r="AJ126" i="7" s="1"/>
  <c r="K126" i="10"/>
  <c r="T125" i="10"/>
  <c r="O127" i="10"/>
  <c r="AA126" i="10"/>
  <c r="AA126" i="7" s="1"/>
  <c r="AH127" i="10"/>
  <c r="AH127" i="7" s="1"/>
  <c r="R126" i="10"/>
  <c r="Q125" i="10"/>
  <c r="E125" i="10"/>
  <c r="E125" i="7" s="1"/>
  <c r="W127" i="10"/>
  <c r="W127" i="7" s="1"/>
  <c r="G127" i="10"/>
  <c r="Z126" i="10"/>
  <c r="S126" i="10"/>
  <c r="S126" i="7" s="1"/>
  <c r="AH126" i="10"/>
  <c r="AH126" i="7" s="1"/>
  <c r="K127" i="10"/>
  <c r="AF126" i="10"/>
  <c r="AI126" i="10"/>
  <c r="AI126" i="7" s="1"/>
  <c r="C125" i="10"/>
  <c r="C125" i="7" s="1"/>
  <c r="AG126" i="10"/>
  <c r="AF127" i="10"/>
  <c r="AL125" i="10"/>
  <c r="AL125" i="7" s="1"/>
  <c r="O126" i="10"/>
  <c r="O126" i="7" s="1"/>
  <c r="W129" i="10"/>
  <c r="N127" i="10"/>
  <c r="E128" i="10"/>
  <c r="E128" i="7" s="1"/>
  <c r="H127" i="10"/>
  <c r="H127" i="7" s="1"/>
  <c r="I127" i="10"/>
  <c r="G128" i="10"/>
  <c r="J125" i="10"/>
  <c r="J125" i="7" s="1"/>
  <c r="AD128" i="10"/>
  <c r="AD128" i="7" s="1"/>
  <c r="L127" i="10"/>
  <c r="T126" i="10"/>
  <c r="V127" i="10"/>
  <c r="V127" i="7" s="1"/>
  <c r="T128" i="10"/>
  <c r="T128" i="7" s="1"/>
  <c r="Q127" i="10"/>
  <c r="J127" i="10"/>
  <c r="D126" i="10"/>
  <c r="D126" i="7" s="1"/>
  <c r="AB127" i="10"/>
  <c r="AB127" i="7" s="1"/>
  <c r="AA128" i="10"/>
  <c r="H126" i="10"/>
  <c r="H126" i="7" s="1"/>
  <c r="Q128" i="10"/>
  <c r="Q128" i="7" s="1"/>
  <c r="F127" i="10"/>
  <c r="F127" i="7" s="1"/>
  <c r="W126" i="10"/>
  <c r="H125" i="10"/>
  <c r="C126" i="10"/>
  <c r="C126" i="7" s="1"/>
  <c r="V126" i="10"/>
  <c r="V126" i="7" s="1"/>
  <c r="D127" i="10"/>
  <c r="AI127" i="10"/>
  <c r="T127" i="10"/>
  <c r="T127" i="7" s="1"/>
  <c r="L126" i="10"/>
  <c r="L126" i="7" s="1"/>
  <c r="Y127" i="10"/>
  <c r="AK127" i="10"/>
  <c r="P127" i="10"/>
  <c r="P127" i="7" s="1"/>
  <c r="W128" i="10"/>
  <c r="W128" i="7" s="1"/>
  <c r="AA129" i="10"/>
  <c r="AG128" i="10"/>
  <c r="AD127" i="10"/>
  <c r="AD127" i="7" s="1"/>
  <c r="J128" i="10"/>
  <c r="J128" i="7" s="1"/>
  <c r="C127" i="10"/>
  <c r="V128" i="10"/>
  <c r="N128" i="10"/>
  <c r="N128" i="7" s="1"/>
  <c r="T129" i="10"/>
  <c r="T129" i="7" s="1"/>
  <c r="AD126" i="10"/>
  <c r="AJ128" i="10"/>
  <c r="P128" i="10"/>
  <c r="P128" i="7" s="1"/>
  <c r="AH128" i="10"/>
  <c r="AH128" i="7" s="1"/>
  <c r="AD129" i="10"/>
  <c r="M127" i="10"/>
  <c r="AJ129" i="10"/>
  <c r="AJ129" i="7" s="1"/>
  <c r="I129" i="10"/>
  <c r="I129" i="7" s="1"/>
  <c r="G129" i="10"/>
  <c r="Z129" i="10"/>
  <c r="E129" i="10"/>
  <c r="E129" i="7" s="1"/>
  <c r="Z127" i="10"/>
  <c r="Z127" i="7" s="1"/>
  <c r="AM128" i="10"/>
  <c r="R127" i="10"/>
  <c r="AN127" i="10"/>
  <c r="AN127" i="7" s="1"/>
  <c r="R129" i="10"/>
  <c r="R129" i="7" s="1"/>
  <c r="AK128" i="10"/>
  <c r="N129" i="10"/>
  <c r="AL127" i="10"/>
  <c r="AL127" i="7" s="1"/>
  <c r="I128" i="10"/>
  <c r="I128" i="7" s="1"/>
  <c r="H128" i="10"/>
  <c r="I126" i="10"/>
  <c r="I126" i="7" s="1"/>
  <c r="AI129" i="10"/>
  <c r="AI129" i="7" s="1"/>
  <c r="AJ127" i="10"/>
  <c r="AJ127" i="7" s="1"/>
  <c r="J130" i="10"/>
  <c r="M128" i="10"/>
  <c r="K128" i="10"/>
  <c r="AF129" i="10"/>
  <c r="M130" i="10"/>
  <c r="K130" i="10"/>
  <c r="AK129" i="10"/>
  <c r="AK129" i="7" s="1"/>
  <c r="L129" i="10"/>
  <c r="L129" i="7" s="1"/>
  <c r="AC129" i="10"/>
  <c r="Y129" i="10"/>
  <c r="D129" i="10"/>
  <c r="D129" i="7" s="1"/>
  <c r="AN128" i="10"/>
  <c r="AN128" i="7" s="1"/>
  <c r="O129" i="10"/>
  <c r="S128" i="10"/>
  <c r="R128" i="10"/>
  <c r="R128" i="7" s="1"/>
  <c r="AD130" i="10"/>
  <c r="AD130" i="7" s="1"/>
  <c r="AN129" i="10"/>
  <c r="AG129" i="10"/>
  <c r="P129" i="10"/>
  <c r="P129" i="7" s="1"/>
  <c r="AH129" i="10"/>
  <c r="AH129" i="7" s="1"/>
  <c r="L128" i="10"/>
  <c r="V129" i="10"/>
  <c r="AL129" i="10"/>
  <c r="AL129" i="7" s="1"/>
  <c r="AF130" i="10"/>
  <c r="AJ130" i="10"/>
  <c r="E130" i="10"/>
  <c r="C128" i="10"/>
  <c r="C128" i="7" s="1"/>
  <c r="AF128" i="10"/>
  <c r="AL128" i="10"/>
  <c r="F130" i="10"/>
  <c r="Z128" i="10"/>
  <c r="Z128" i="7" s="1"/>
  <c r="AC128" i="10"/>
  <c r="AC128" i="7" s="1"/>
  <c r="AB128" i="10"/>
  <c r="Y128" i="10"/>
  <c r="AI128" i="10"/>
  <c r="AI128" i="7" s="1"/>
  <c r="AB129" i="10"/>
  <c r="AB129" i="7" s="1"/>
  <c r="AN130" i="10"/>
  <c r="F128" i="10"/>
  <c r="O128" i="10"/>
  <c r="O128" i="7" s="1"/>
  <c r="S130" i="10"/>
  <c r="S130" i="7" s="1"/>
  <c r="Q129" i="10"/>
  <c r="J129" i="10"/>
  <c r="AD131" i="10"/>
  <c r="AD131" i="7" s="1"/>
  <c r="V130" i="10"/>
  <c r="V130" i="7" s="1"/>
  <c r="AK130" i="10"/>
  <c r="F129" i="10"/>
  <c r="H129" i="10"/>
  <c r="H129" i="7" s="1"/>
  <c r="P131" i="10"/>
  <c r="P131" i="7" s="1"/>
  <c r="Y130" i="10"/>
  <c r="AM130" i="10"/>
  <c r="S129" i="10"/>
  <c r="S129" i="7" s="1"/>
  <c r="S131" i="10"/>
  <c r="S131" i="7" s="1"/>
  <c r="AL130" i="10"/>
  <c r="N131" i="10"/>
  <c r="L130" i="10"/>
  <c r="L130" i="7" s="1"/>
  <c r="AM129" i="10"/>
  <c r="AM129" i="7" s="1"/>
  <c r="C130" i="10"/>
  <c r="AA131" i="10"/>
  <c r="W130" i="10"/>
  <c r="W130" i="7" s="1"/>
  <c r="AI130" i="10"/>
  <c r="AI130" i="7" s="1"/>
  <c r="E131" i="10"/>
  <c r="N130" i="10"/>
  <c r="AM131" i="10"/>
  <c r="AM131" i="7" s="1"/>
  <c r="H130" i="10"/>
  <c r="H130" i="7" s="1"/>
  <c r="AC130" i="10"/>
  <c r="J131" i="10"/>
  <c r="L131" i="10"/>
  <c r="L131" i="7" s="1"/>
  <c r="V131" i="10"/>
  <c r="V131" i="7" s="1"/>
  <c r="M129" i="10"/>
  <c r="D128" i="10"/>
  <c r="I130" i="10"/>
  <c r="I130" i="7" s="1"/>
  <c r="AG130" i="10"/>
  <c r="AG130" i="7" s="1"/>
  <c r="C129" i="10"/>
  <c r="H131" i="10"/>
  <c r="AK131" i="10"/>
  <c r="AK131" i="7" s="1"/>
  <c r="Z130" i="10"/>
  <c r="Z130" i="7" s="1"/>
  <c r="K129" i="10"/>
  <c r="P130" i="10"/>
  <c r="Z131" i="10"/>
  <c r="Z131" i="7" s="1"/>
  <c r="AF131" i="10"/>
  <c r="AG132" i="10"/>
  <c r="Y131" i="10"/>
  <c r="M131" i="10"/>
  <c r="M131" i="7" s="1"/>
  <c r="S132" i="10"/>
  <c r="S132" i="7" s="1"/>
  <c r="W132" i="10"/>
  <c r="C131" i="10"/>
  <c r="AB130" i="10"/>
  <c r="AB130" i="7" s="1"/>
  <c r="R130" i="10"/>
  <c r="R130" i="7" s="1"/>
  <c r="AN131" i="10"/>
  <c r="J132" i="10"/>
  <c r="AH131" i="10"/>
  <c r="AH131" i="7" s="1"/>
  <c r="AH130" i="10"/>
  <c r="AH130" i="7" s="1"/>
  <c r="V132" i="10"/>
  <c r="O130" i="10"/>
  <c r="O130" i="7" s="1"/>
  <c r="W131" i="10"/>
  <c r="W131" i="7" s="1"/>
  <c r="AC131" i="10"/>
  <c r="AC131" i="7" s="1"/>
  <c r="AJ132" i="10"/>
  <c r="L132" i="10"/>
  <c r="D130" i="10"/>
  <c r="D130" i="7" s="1"/>
  <c r="AC132" i="10"/>
  <c r="AC132" i="7" s="1"/>
  <c r="Y132" i="10"/>
  <c r="H132" i="10"/>
  <c r="F131" i="10"/>
  <c r="F131" i="7" s="1"/>
  <c r="AB131" i="10"/>
  <c r="AB131" i="7" s="1"/>
  <c r="Q132" i="10"/>
  <c r="AL131" i="10"/>
  <c r="AL131" i="7" s="1"/>
  <c r="I131" i="10"/>
  <c r="I131" i="7" s="1"/>
  <c r="AM133" i="10"/>
  <c r="AM133" i="7" s="1"/>
  <c r="I132" i="10"/>
  <c r="G130" i="10"/>
  <c r="D131" i="10"/>
  <c r="D131" i="7" s="1"/>
  <c r="AA130" i="10"/>
  <c r="AA130" i="7" s="1"/>
  <c r="O131" i="10"/>
  <c r="AL132" i="10"/>
  <c r="C133" i="10"/>
  <c r="C133" i="7" s="1"/>
  <c r="C132" i="10"/>
  <c r="C132" i="7" s="1"/>
  <c r="AM132" i="10"/>
  <c r="K132" i="10"/>
  <c r="AI132" i="10"/>
  <c r="AI132" i="7" s="1"/>
  <c r="AH132" i="10"/>
  <c r="AH132" i="7" s="1"/>
  <c r="AI131" i="10"/>
  <c r="M133" i="10"/>
  <c r="AD133" i="10"/>
  <c r="AD133" i="7" s="1"/>
  <c r="AD132" i="10"/>
  <c r="AD132" i="7" s="1"/>
  <c r="AA133" i="10"/>
  <c r="G131" i="10"/>
  <c r="AG133" i="10"/>
  <c r="AG133" i="7" s="1"/>
  <c r="Q133" i="10"/>
  <c r="Q133" i="7" s="1"/>
  <c r="T132" i="10"/>
  <c r="E133" i="10"/>
  <c r="N133" i="10"/>
  <c r="N133" i="7" s="1"/>
  <c r="R132" i="10"/>
  <c r="R132" i="7" s="1"/>
  <c r="M132" i="10"/>
  <c r="Z132" i="10"/>
  <c r="AN132" i="10"/>
  <c r="AN132" i="7" s="1"/>
  <c r="Q130" i="10"/>
  <c r="Q130" i="7" s="1"/>
  <c r="T130" i="10"/>
  <c r="W133" i="10"/>
  <c r="K131" i="10"/>
  <c r="AB132" i="10"/>
  <c r="AB132" i="7" s="1"/>
  <c r="AK132" i="10"/>
  <c r="H133" i="10"/>
  <c r="F132" i="10"/>
  <c r="F132" i="7" s="1"/>
  <c r="AB133" i="10"/>
  <c r="AB133" i="7" s="1"/>
  <c r="P132" i="10"/>
  <c r="AI134" i="10"/>
  <c r="T133" i="10"/>
  <c r="T133" i="7" s="1"/>
  <c r="H134" i="10"/>
  <c r="H134" i="7" s="1"/>
  <c r="AK134" i="10"/>
  <c r="AG131" i="10"/>
  <c r="AJ131" i="10"/>
  <c r="AJ131" i="7" s="1"/>
  <c r="AA132" i="10"/>
  <c r="AA132" i="7" s="1"/>
  <c r="T131" i="10"/>
  <c r="O132" i="10"/>
  <c r="AC133" i="10"/>
  <c r="AC133" i="7" s="1"/>
  <c r="S133" i="10"/>
  <c r="S133" i="7" s="1"/>
  <c r="R131" i="10"/>
  <c r="Q131" i="10"/>
  <c r="O133" i="10"/>
  <c r="O133" i="7" s="1"/>
  <c r="AH133" i="10"/>
  <c r="AH133" i="7" s="1"/>
  <c r="C134" i="10"/>
  <c r="J133" i="10"/>
  <c r="I133" i="10"/>
  <c r="I133" i="7" s="1"/>
  <c r="AL134" i="10"/>
  <c r="AL134" i="7" s="1"/>
  <c r="N132" i="10"/>
  <c r="AM134" i="10"/>
  <c r="AM134" i="7" s="1"/>
  <c r="AJ133" i="10"/>
  <c r="AJ133" i="7" s="1"/>
  <c r="E132" i="10"/>
  <c r="E132" i="7" s="1"/>
  <c r="F133" i="10"/>
  <c r="G133" i="10"/>
  <c r="V133" i="10"/>
  <c r="V133" i="7" s="1"/>
  <c r="T134" i="10"/>
  <c r="G132" i="10"/>
  <c r="L133" i="10"/>
  <c r="AL133" i="10"/>
  <c r="AL133" i="7" s="1"/>
  <c r="R133" i="10"/>
  <c r="R133" i="7" s="1"/>
  <c r="AA134" i="10"/>
  <c r="F134" i="10"/>
  <c r="D134" i="10"/>
  <c r="D134" i="7" s="1"/>
  <c r="O134" i="10"/>
  <c r="O134" i="7" s="1"/>
  <c r="D132" i="10"/>
  <c r="Z134" i="10"/>
  <c r="E134" i="10"/>
  <c r="E134" i="7" s="1"/>
  <c r="W134" i="10"/>
  <c r="W134" i="7" s="1"/>
  <c r="AG135" i="10"/>
  <c r="AI133" i="10"/>
  <c r="L134" i="10"/>
  <c r="L134" i="7" s="1"/>
  <c r="AF132" i="10"/>
  <c r="Z133" i="10"/>
  <c r="AF134" i="10"/>
  <c r="AH134" i="10"/>
  <c r="AH134" i="7" s="1"/>
  <c r="W135" i="10"/>
  <c r="W135" i="7" s="1"/>
  <c r="AG134" i="10"/>
  <c r="D133" i="10"/>
  <c r="V134" i="10"/>
  <c r="V134" i="7" s="1"/>
  <c r="K133" i="10"/>
  <c r="P133" i="10"/>
  <c r="N134" i="10"/>
  <c r="M135" i="10"/>
  <c r="M135" i="7" s="1"/>
  <c r="Q134" i="10"/>
  <c r="Q134" i="7" s="1"/>
  <c r="AN133" i="10"/>
  <c r="G135" i="10"/>
  <c r="P134" i="10"/>
  <c r="P134" i="7" s="1"/>
  <c r="AN134" i="10"/>
  <c r="AK133" i="10"/>
  <c r="Y134" i="10"/>
  <c r="Y133" i="10"/>
  <c r="Y133" i="7" s="1"/>
  <c r="G134" i="10"/>
  <c r="G134" i="7" s="1"/>
  <c r="N136" i="10"/>
  <c r="C135" i="10"/>
  <c r="AJ134" i="10"/>
  <c r="AJ134" i="7" s="1"/>
  <c r="AD134" i="10"/>
  <c r="AD134" i="7" s="1"/>
  <c r="L135" i="10"/>
  <c r="AC134" i="10"/>
  <c r="AB135" i="10"/>
  <c r="AB135" i="7" s="1"/>
  <c r="I134" i="10"/>
  <c r="I134" i="7" s="1"/>
  <c r="H136" i="10"/>
  <c r="I136" i="10"/>
  <c r="I136" i="7" s="1"/>
  <c r="AC135" i="10"/>
  <c r="AC135" i="7" s="1"/>
  <c r="F136" i="10"/>
  <c r="F136" i="7" s="1"/>
  <c r="S134" i="10"/>
  <c r="R134" i="10"/>
  <c r="AN135" i="10"/>
  <c r="AN135" i="7" s="1"/>
  <c r="AK135" i="10"/>
  <c r="AK135" i="7" s="1"/>
  <c r="D135" i="10"/>
  <c r="M134" i="10"/>
  <c r="K135" i="10"/>
  <c r="T135" i="10"/>
  <c r="T135" i="7" s="1"/>
  <c r="Y136" i="10"/>
  <c r="AF136" i="10"/>
  <c r="J134" i="10"/>
  <c r="J134" i="7" s="1"/>
  <c r="AB136" i="10"/>
  <c r="AB136" i="7" s="1"/>
  <c r="AK136" i="10"/>
  <c r="AF133" i="10"/>
  <c r="Y135" i="10"/>
  <c r="Y135" i="7" s="1"/>
  <c r="K136" i="10"/>
  <c r="F135" i="10"/>
  <c r="AA136" i="10"/>
  <c r="AB134" i="10"/>
  <c r="AB134" i="7" s="1"/>
  <c r="D136" i="10"/>
  <c r="D136" i="7" s="1"/>
  <c r="AI135" i="10"/>
  <c r="S136" i="10"/>
  <c r="Q136" i="10"/>
  <c r="Q136" i="7" s="1"/>
  <c r="K134" i="10"/>
  <c r="AD136" i="10"/>
  <c r="AA135" i="10"/>
  <c r="AM135" i="10"/>
  <c r="AM135" i="7" s="1"/>
  <c r="AJ135" i="10"/>
  <c r="AJ135" i="7" s="1"/>
  <c r="I135" i="10"/>
  <c r="H135" i="10"/>
  <c r="AM136" i="10"/>
  <c r="AM136" i="7" s="1"/>
  <c r="S135" i="10"/>
  <c r="S135" i="7" s="1"/>
  <c r="AF135" i="10"/>
  <c r="E136" i="10"/>
  <c r="E136" i="7" s="1"/>
  <c r="AC137" i="10"/>
  <c r="AC137" i="7" s="1"/>
  <c r="L136" i="10"/>
  <c r="L136" i="7" s="1"/>
  <c r="Q135" i="10"/>
  <c r="J137" i="10"/>
  <c r="J136" i="10"/>
  <c r="J136" i="7" s="1"/>
  <c r="N135" i="10"/>
  <c r="N135" i="7" s="1"/>
  <c r="R135" i="10"/>
  <c r="O137" i="10"/>
  <c r="AI136" i="10"/>
  <c r="AI136" i="7" s="1"/>
  <c r="AJ136" i="10"/>
  <c r="AJ136" i="7" s="1"/>
  <c r="Z135" i="10"/>
  <c r="V136" i="10"/>
  <c r="V136" i="7" s="1"/>
  <c r="J135" i="10"/>
  <c r="J135" i="7" s="1"/>
  <c r="W137" i="10"/>
  <c r="W137" i="7" s="1"/>
  <c r="K137" i="10"/>
  <c r="O136" i="10"/>
  <c r="AI137" i="10"/>
  <c r="AI137" i="7" s="1"/>
  <c r="AL136" i="10"/>
  <c r="AL136" i="7" s="1"/>
  <c r="G136" i="10"/>
  <c r="T136" i="10"/>
  <c r="Z136" i="10"/>
  <c r="Z136" i="7" s="1"/>
  <c r="M136" i="10"/>
  <c r="M136" i="7" s="1"/>
  <c r="N137" i="10"/>
  <c r="AL135" i="10"/>
  <c r="P135" i="10"/>
  <c r="P135" i="7" s="1"/>
  <c r="R137" i="10"/>
  <c r="R137" i="7" s="1"/>
  <c r="AN137" i="10"/>
  <c r="AD135" i="10"/>
  <c r="W136" i="10"/>
  <c r="W136" i="7" s="1"/>
  <c r="AB137" i="10"/>
  <c r="AB137" i="7" s="1"/>
  <c r="AC136" i="10"/>
  <c r="O135" i="10"/>
  <c r="O135" i="7" s="1"/>
  <c r="AN136" i="10"/>
  <c r="AN136" i="7" s="1"/>
  <c r="V135" i="10"/>
  <c r="V135" i="7" s="1"/>
  <c r="AH135" i="10"/>
  <c r="Q137" i="10"/>
  <c r="AH136" i="10"/>
  <c r="AH136" i="7" s="1"/>
  <c r="E135" i="10"/>
  <c r="E135" i="7" s="1"/>
  <c r="AG136" i="10"/>
  <c r="AD138" i="10"/>
  <c r="O138" i="10"/>
  <c r="O138" i="7" s="1"/>
  <c r="I137" i="10"/>
  <c r="I137" i="7" s="1"/>
  <c r="D137" i="10"/>
  <c r="V138" i="10"/>
  <c r="Y137" i="10"/>
  <c r="Y137" i="7" s="1"/>
  <c r="AL138" i="10"/>
  <c r="AL138" i="7" s="1"/>
  <c r="AJ137" i="10"/>
  <c r="AH137" i="10"/>
  <c r="E137" i="10"/>
  <c r="E137" i="7" s="1"/>
  <c r="Q138" i="10"/>
  <c r="Q138" i="7" s="1"/>
  <c r="AF138" i="10"/>
  <c r="L138" i="10"/>
  <c r="T138" i="10"/>
  <c r="T138" i="7" s="1"/>
  <c r="W138" i="10"/>
  <c r="W138" i="7" s="1"/>
  <c r="N138" i="10"/>
  <c r="AB138" i="10"/>
  <c r="AH138" i="10"/>
  <c r="AH138" i="7" s="1"/>
  <c r="C136" i="10"/>
  <c r="C136" i="7" s="1"/>
  <c r="M138" i="10"/>
  <c r="V137" i="10"/>
  <c r="G138" i="10"/>
  <c r="G138" i="7" s="1"/>
  <c r="R136" i="10"/>
  <c r="R136" i="7" s="1"/>
  <c r="G137" i="10"/>
  <c r="AA137" i="10"/>
  <c r="AA137" i="7" s="1"/>
  <c r="AK137" i="10"/>
  <c r="AK137" i="7" s="1"/>
  <c r="M137" i="10"/>
  <c r="M137" i="7" s="1"/>
  <c r="C138" i="10"/>
  <c r="F138" i="10"/>
  <c r="Z137" i="10"/>
  <c r="Z137" i="7" s="1"/>
  <c r="D138" i="10"/>
  <c r="D138" i="7" s="1"/>
  <c r="K138" i="10"/>
  <c r="AM138" i="10"/>
  <c r="S138" i="10"/>
  <c r="S138" i="7" s="1"/>
  <c r="P137" i="10"/>
  <c r="P137" i="7" s="1"/>
  <c r="AF137" i="10"/>
  <c r="S137" i="10"/>
  <c r="AD137" i="10"/>
  <c r="AD137" i="7" s="1"/>
  <c r="H137" i="10"/>
  <c r="H137" i="7" s="1"/>
  <c r="AM137" i="10"/>
  <c r="F137" i="10"/>
  <c r="AN138" i="10"/>
  <c r="AN138" i="7" s="1"/>
  <c r="L137" i="10"/>
  <c r="L137" i="7" s="1"/>
  <c r="Y138" i="10"/>
  <c r="AG137" i="10"/>
  <c r="AA138" i="10"/>
  <c r="AA138" i="7" s="1"/>
  <c r="P136" i="10"/>
  <c r="P136" i="7" s="1"/>
  <c r="AC138" i="10"/>
  <c r="T137" i="10"/>
  <c r="E138" i="10"/>
  <c r="E138" i="7" s="1"/>
  <c r="C137" i="10"/>
  <c r="C137" i="7" s="1"/>
  <c r="AL137" i="10"/>
  <c r="AK138" i="10"/>
  <c r="P138" i="10"/>
  <c r="P138" i="7" s="1"/>
  <c r="AD139" i="10"/>
  <c r="AD139" i="7" s="1"/>
  <c r="H139" i="10"/>
  <c r="J139" i="10"/>
  <c r="AM139" i="10"/>
  <c r="AM139" i="7" s="1"/>
  <c r="N139" i="10"/>
  <c r="N139" i="7" s="1"/>
  <c r="AG138" i="10"/>
  <c r="H138" i="10"/>
  <c r="AF139" i="10"/>
  <c r="AH139" i="10"/>
  <c r="AH139" i="7" s="1"/>
  <c r="AI138" i="10"/>
  <c r="AN139" i="10"/>
  <c r="L139" i="10"/>
  <c r="L139" i="7" s="1"/>
  <c r="V139" i="10"/>
  <c r="V139" i="7" s="1"/>
  <c r="W139" i="10"/>
  <c r="Z139" i="10"/>
  <c r="D139" i="10"/>
  <c r="D139" i="7" s="1"/>
  <c r="AI139" i="10"/>
  <c r="AI139" i="7" s="1"/>
  <c r="AC139" i="10"/>
  <c r="AG139" i="10"/>
  <c r="M139" i="10"/>
  <c r="M139" i="7" s="1"/>
  <c r="Z138" i="10"/>
  <c r="Z138" i="7" s="1"/>
  <c r="I138" i="10"/>
  <c r="R138" i="10"/>
  <c r="J138" i="10"/>
  <c r="J138" i="7" s="1"/>
  <c r="T139" i="10"/>
  <c r="T139" i="7" s="1"/>
  <c r="AJ138" i="10"/>
  <c r="Y139" i="10"/>
  <c r="G139" i="10"/>
  <c r="G139" i="7" s="1"/>
  <c r="Q139" i="10"/>
  <c r="Q139" i="7" s="1"/>
  <c r="C139" i="10"/>
  <c r="AJ139" i="10"/>
  <c r="AK139" i="10"/>
  <c r="AK139" i="7" s="1"/>
  <c r="P139" i="10"/>
  <c r="AA139" i="10"/>
  <c r="S139" i="10"/>
  <c r="AB139" i="10"/>
  <c r="AB139" i="7" s="1"/>
  <c r="I139" i="10"/>
  <c r="I139" i="7" s="1"/>
  <c r="K139" i="10"/>
  <c r="G140" i="10"/>
  <c r="W140" i="10"/>
  <c r="W140" i="7" s="1"/>
  <c r="T140" i="10"/>
  <c r="T140" i="7" s="1"/>
  <c r="AA140" i="10"/>
  <c r="AA140" i="7" s="1"/>
  <c r="AG140" i="10"/>
  <c r="Z140" i="10"/>
  <c r="Z140" i="7" s="1"/>
  <c r="O139" i="10"/>
  <c r="O139" i="7" s="1"/>
  <c r="K140" i="10"/>
  <c r="AL139" i="10"/>
  <c r="N140" i="10"/>
  <c r="N140" i="7" s="1"/>
  <c r="E139" i="10"/>
  <c r="E139" i="7" s="1"/>
  <c r="C140" i="10"/>
  <c r="E140" i="10"/>
  <c r="S140" i="10"/>
  <c r="S140" i="7" s="1"/>
  <c r="J140" i="10"/>
  <c r="J140" i="7" s="1"/>
  <c r="V140" i="10"/>
  <c r="Q140" i="10"/>
  <c r="AK140" i="10"/>
  <c r="AK140" i="7" s="1"/>
  <c r="AC140" i="10"/>
  <c r="AC140" i="7" s="1"/>
  <c r="AL140" i="10"/>
  <c r="AN140" i="10"/>
  <c r="AD140" i="10"/>
  <c r="AD140" i="7" s="1"/>
  <c r="F140" i="10"/>
  <c r="F140" i="7" s="1"/>
  <c r="AH140" i="10"/>
  <c r="H140" i="10"/>
  <c r="M140" i="10"/>
  <c r="M140" i="7" s="1"/>
  <c r="AF140" i="10"/>
  <c r="R139" i="10"/>
  <c r="P140" i="10"/>
  <c r="D140" i="10"/>
  <c r="D140" i="7" s="1"/>
  <c r="R140" i="10"/>
  <c r="R140" i="7" s="1"/>
  <c r="AB140" i="10"/>
  <c r="F139" i="10"/>
  <c r="F139" i="7" s="1"/>
  <c r="Y140" i="10"/>
  <c r="Y140" i="7" s="1"/>
  <c r="L140" i="10"/>
  <c r="L140" i="7" s="1"/>
  <c r="AI140" i="10"/>
  <c r="O140" i="10"/>
  <c r="H141" i="10"/>
  <c r="H141" i="7" s="1"/>
  <c r="F141" i="10"/>
  <c r="F141" i="7" s="1"/>
  <c r="N141" i="10"/>
  <c r="I141" i="10"/>
  <c r="I140" i="10"/>
  <c r="I140" i="7" s="1"/>
  <c r="Z141" i="10"/>
  <c r="Z141" i="7" s="1"/>
  <c r="E141" i="10"/>
  <c r="AJ140" i="10"/>
  <c r="O141" i="10"/>
  <c r="O141" i="7" s="1"/>
  <c r="T141" i="10"/>
  <c r="T141" i="7" s="1"/>
  <c r="AC141" i="10"/>
  <c r="Q141" i="10"/>
  <c r="AN141" i="10"/>
  <c r="AN141" i="7" s="1"/>
  <c r="G141" i="10"/>
  <c r="G141" i="7" s="1"/>
  <c r="Y141" i="10"/>
  <c r="AM140" i="10"/>
  <c r="AM141" i="10"/>
  <c r="AM141" i="7" s="1"/>
  <c r="AK141" i="10"/>
  <c r="AK141" i="7" s="1"/>
  <c r="AJ141" i="10"/>
  <c r="W141" i="10"/>
  <c r="J141" i="10"/>
  <c r="K141" i="10"/>
  <c r="V141" i="10"/>
  <c r="R141" i="10"/>
  <c r="AG141" i="10"/>
  <c r="AG141" i="7" s="1"/>
  <c r="AF141" i="10"/>
  <c r="AI141" i="10"/>
  <c r="AD141" i="10"/>
  <c r="L141" i="10"/>
  <c r="L141" i="7" s="1"/>
  <c r="C141" i="10"/>
  <c r="C141" i="7" s="1"/>
  <c r="M141" i="10"/>
  <c r="D141" i="10"/>
  <c r="P141" i="10"/>
  <c r="P141" i="7" s="1"/>
  <c r="AA141" i="10"/>
  <c r="AA141" i="7" s="1"/>
  <c r="H142" i="10"/>
  <c r="O142" i="10"/>
  <c r="Z142" i="10"/>
  <c r="Z142" i="7" s="1"/>
  <c r="AK142" i="10"/>
  <c r="AK142" i="7" s="1"/>
  <c r="T142" i="10"/>
  <c r="G142" i="10"/>
  <c r="W142" i="10"/>
  <c r="W142" i="7" s="1"/>
  <c r="AA142" i="10"/>
  <c r="AA142" i="7" s="1"/>
  <c r="I142" i="10"/>
  <c r="E142" i="10"/>
  <c r="AH141" i="10"/>
  <c r="AH141" i="7" s="1"/>
  <c r="S142" i="10"/>
  <c r="S142" i="7" s="1"/>
  <c r="P142" i="10"/>
  <c r="AH142" i="10"/>
  <c r="R142" i="10"/>
  <c r="R142" i="7" s="1"/>
  <c r="C142" i="10"/>
  <c r="C142" i="7" s="1"/>
  <c r="J142" i="10"/>
  <c r="AM142" i="10"/>
  <c r="AN142" i="10"/>
  <c r="AN142" i="7" s="1"/>
  <c r="AF142" i="10"/>
  <c r="V142" i="10"/>
  <c r="Q142" i="10"/>
  <c r="N142" i="10"/>
  <c r="N142" i="7" s="1"/>
  <c r="AB142" i="10"/>
  <c r="AB142" i="7" s="1"/>
  <c r="AI142" i="10"/>
  <c r="AI142" i="7" s="1"/>
  <c r="AC142" i="10"/>
  <c r="S141" i="10"/>
  <c r="S141" i="7" s="1"/>
  <c r="AL142" i="10"/>
  <c r="AL142" i="7" s="1"/>
  <c r="AL141" i="10"/>
  <c r="F142" i="10"/>
  <c r="L142" i="10"/>
  <c r="L142" i="7" s="1"/>
  <c r="Y142" i="10"/>
  <c r="Y142" i="7" s="1"/>
  <c r="AJ142" i="10"/>
  <c r="D142" i="10"/>
  <c r="AD142" i="10"/>
  <c r="AD142" i="7" s="1"/>
  <c r="K142" i="10"/>
  <c r="AG142" i="10"/>
  <c r="M142" i="10"/>
  <c r="M142" i="7" s="1"/>
  <c r="V143" i="10"/>
  <c r="V143" i="7" s="1"/>
  <c r="E143" i="10"/>
  <c r="E143" i="7" s="1"/>
  <c r="AB141" i="10"/>
  <c r="AA143" i="10"/>
  <c r="T143" i="10"/>
  <c r="T143" i="7" s="1"/>
  <c r="Q143" i="10"/>
  <c r="Q143" i="7" s="1"/>
  <c r="L143" i="10"/>
  <c r="W143" i="10"/>
  <c r="AI143" i="10"/>
  <c r="AI143" i="7" s="1"/>
  <c r="AB143" i="10"/>
  <c r="AB143" i="7" s="1"/>
  <c r="K143" i="10"/>
  <c r="AG143" i="10"/>
  <c r="Z143" i="10"/>
  <c r="Z143" i="7" s="1"/>
  <c r="AC143" i="10"/>
  <c r="AC143" i="7" s="1"/>
  <c r="N143" i="10"/>
  <c r="F143" i="10"/>
  <c r="R143" i="10"/>
  <c r="R143" i="7" s="1"/>
  <c r="P143" i="10"/>
  <c r="P143" i="7" s="1"/>
  <c r="AF143" i="10"/>
  <c r="I143" i="10"/>
  <c r="AK143" i="10"/>
  <c r="AK143" i="7" s="1"/>
  <c r="AM143" i="10"/>
  <c r="AM143" i="7" s="1"/>
  <c r="AJ143" i="10"/>
  <c r="D143" i="10"/>
  <c r="M143" i="10"/>
  <c r="M143" i="7" s="1"/>
  <c r="O143" i="10"/>
  <c r="O143" i="7" s="1"/>
  <c r="J143" i="10"/>
  <c r="AN143" i="10"/>
  <c r="AD143" i="10"/>
  <c r="AD143" i="7" s="1"/>
  <c r="S143" i="10"/>
  <c r="S143" i="7" s="1"/>
  <c r="C143" i="10"/>
  <c r="H143" i="10"/>
  <c r="H143" i="7" s="1"/>
  <c r="AF144" i="10"/>
  <c r="O144" i="10"/>
  <c r="O144" i="7" s="1"/>
  <c r="Y143" i="10"/>
  <c r="L144" i="10"/>
  <c r="J144" i="10"/>
  <c r="J144" i="7" s="1"/>
  <c r="AN144" i="10"/>
  <c r="AN144" i="7" s="1"/>
  <c r="E144" i="10"/>
  <c r="T144" i="10"/>
  <c r="AA144" i="10"/>
  <c r="AA144" i="7" s="1"/>
  <c r="AL143" i="10"/>
  <c r="AL143" i="7" s="1"/>
  <c r="AD144" i="10"/>
  <c r="W144" i="10"/>
  <c r="I144" i="10"/>
  <c r="I144" i="7" s="1"/>
  <c r="N144" i="10"/>
  <c r="N144" i="7" s="1"/>
  <c r="AH144" i="10"/>
  <c r="V144" i="10"/>
  <c r="S144" i="10"/>
  <c r="S144" i="7" s="1"/>
  <c r="H144" i="10"/>
  <c r="H144" i="7" s="1"/>
  <c r="P144" i="10"/>
  <c r="F144" i="10"/>
  <c r="Z144" i="10"/>
  <c r="Z144" i="7" s="1"/>
  <c r="AG144" i="10"/>
  <c r="AG144" i="7" s="1"/>
  <c r="AC144" i="10"/>
  <c r="AB144" i="10"/>
  <c r="Q144" i="10"/>
  <c r="Q144" i="7" s="1"/>
  <c r="C144" i="10"/>
  <c r="C144" i="7" s="1"/>
  <c r="G143" i="10"/>
  <c r="G143" i="7" s="1"/>
  <c r="AL144" i="10"/>
  <c r="AI144" i="10"/>
  <c r="AI144" i="7" s="1"/>
  <c r="Y144" i="10"/>
  <c r="Y144" i="7" s="1"/>
  <c r="E145" i="10"/>
  <c r="AH143" i="10"/>
  <c r="AJ144" i="10"/>
  <c r="AJ144" i="7" s="1"/>
  <c r="G144" i="10"/>
  <c r="G144" i="7" s="1"/>
  <c r="AK144" i="10"/>
  <c r="K144" i="10"/>
  <c r="D144" i="10"/>
  <c r="D144" i="7" s="1"/>
  <c r="C145" i="10"/>
  <c r="C145" i="7" s="1"/>
  <c r="R145" i="10"/>
  <c r="AD145" i="10"/>
  <c r="AC145" i="10"/>
  <c r="AC145" i="7" s="1"/>
  <c r="W145" i="10"/>
  <c r="W145" i="7" s="1"/>
  <c r="AG145" i="10"/>
  <c r="T145" i="10"/>
  <c r="L145" i="10"/>
  <c r="L145" i="7" s="1"/>
  <c r="F145" i="10"/>
  <c r="F145" i="7" s="1"/>
  <c r="AH145" i="10"/>
  <c r="AA145" i="10"/>
  <c r="AA145" i="7" s="1"/>
  <c r="M144" i="10"/>
  <c r="M144" i="7" s="1"/>
  <c r="AI145" i="10"/>
  <c r="AI145" i="7" s="1"/>
  <c r="M145" i="10"/>
  <c r="M145" i="7" s="1"/>
  <c r="AM144" i="10"/>
  <c r="Y145" i="10"/>
  <c r="Y145" i="7" s="1"/>
  <c r="AB145" i="10"/>
  <c r="AB145" i="7" s="1"/>
  <c r="K145" i="10"/>
  <c r="Z145" i="10"/>
  <c r="S145" i="10"/>
  <c r="S145" i="7" s="1"/>
  <c r="J145" i="10"/>
  <c r="J145" i="7" s="1"/>
  <c r="AK145" i="10"/>
  <c r="G145" i="10"/>
  <c r="N145" i="10"/>
  <c r="N145" i="7" s="1"/>
  <c r="AL145" i="10"/>
  <c r="AL145" i="7" s="1"/>
  <c r="D145" i="10"/>
  <c r="AF145" i="10"/>
  <c r="AJ145" i="10"/>
  <c r="AJ145" i="7" s="1"/>
  <c r="Q145" i="10"/>
  <c r="Q145" i="7" s="1"/>
  <c r="R144" i="10"/>
  <c r="P145" i="10"/>
  <c r="O145" i="10"/>
  <c r="O145" i="7" s="1"/>
  <c r="I145" i="10"/>
  <c r="I145" i="7" s="1"/>
  <c r="AN145" i="10"/>
  <c r="AM145" i="10"/>
  <c r="H145" i="10"/>
  <c r="H145" i="7" s="1"/>
  <c r="V145" i="10"/>
  <c r="V145" i="7" s="1"/>
  <c r="T147" i="10"/>
  <c r="E146" i="10"/>
  <c r="E146" i="7" s="1"/>
  <c r="F146" i="10"/>
  <c r="F146" i="7" s="1"/>
  <c r="L146" i="10"/>
  <c r="L146" i="7" s="1"/>
  <c r="AK146" i="10"/>
  <c r="Q146" i="10"/>
  <c r="Q146" i="7" s="1"/>
  <c r="P146" i="10"/>
  <c r="P146" i="7" s="1"/>
  <c r="AD146" i="10"/>
  <c r="AD146" i="7" s="1"/>
  <c r="K146" i="10"/>
  <c r="AB146" i="10"/>
  <c r="R146" i="10"/>
  <c r="R146" i="7" s="1"/>
  <c r="O146" i="10"/>
  <c r="O146" i="7" s="1"/>
  <c r="G146" i="10"/>
  <c r="N146" i="10"/>
  <c r="AF146" i="10"/>
  <c r="AJ146" i="10"/>
  <c r="AJ146" i="7" s="1"/>
  <c r="AM146" i="10"/>
  <c r="Z146" i="10"/>
  <c r="AH146" i="10"/>
  <c r="AH146" i="7" s="1"/>
  <c r="AI146" i="10"/>
  <c r="AI146" i="7" s="1"/>
  <c r="H146" i="10"/>
  <c r="AG146" i="10"/>
  <c r="AL146" i="10"/>
  <c r="AL146" i="7" s="1"/>
  <c r="AC146" i="10"/>
  <c r="AC146" i="7" s="1"/>
  <c r="C146" i="10"/>
  <c r="V146" i="10"/>
  <c r="AA146" i="10"/>
  <c r="AA146" i="7" s="1"/>
  <c r="J146" i="10"/>
  <c r="J146" i="7" s="1"/>
  <c r="D146" i="10"/>
  <c r="T146" i="10"/>
  <c r="S146" i="10"/>
  <c r="S146" i="7" s="1"/>
  <c r="I146" i="10"/>
  <c r="I146" i="7" s="1"/>
  <c r="V147" i="10"/>
  <c r="M147" i="10"/>
  <c r="N147" i="10"/>
  <c r="N147" i="7" s="1"/>
  <c r="AI147" i="10"/>
  <c r="AI147" i="7" s="1"/>
  <c r="P147" i="10"/>
  <c r="AK147" i="10"/>
  <c r="AA147" i="10"/>
  <c r="AA147" i="7" s="1"/>
  <c r="AH147" i="10"/>
  <c r="AH147" i="7" s="1"/>
  <c r="W147" i="10"/>
  <c r="R147" i="10"/>
  <c r="J147" i="10"/>
  <c r="J147" i="7" s="1"/>
  <c r="AG147" i="10"/>
  <c r="AG147" i="7" s="1"/>
  <c r="D147" i="10"/>
  <c r="H147" i="10"/>
  <c r="Z147" i="10"/>
  <c r="Z147" i="7" s="1"/>
  <c r="AN146" i="10"/>
  <c r="AN146" i="7" s="1"/>
  <c r="M146" i="10"/>
  <c r="Q147" i="10"/>
  <c r="G147" i="10"/>
  <c r="G147" i="7" s="1"/>
  <c r="AM147" i="10"/>
  <c r="AM147" i="7" s="1"/>
  <c r="AB147" i="10"/>
  <c r="K147" i="10"/>
  <c r="I147" i="10"/>
  <c r="I147" i="7" s="1"/>
  <c r="Y146" i="10"/>
  <c r="Y146" i="7" s="1"/>
  <c r="W146" i="10"/>
  <c r="AD147" i="10"/>
  <c r="AN147" i="10"/>
  <c r="AN147" i="7" s="1"/>
  <c r="C147" i="10"/>
  <c r="C147" i="7" s="1"/>
  <c r="E147" i="10"/>
  <c r="AF147" i="10"/>
  <c r="AJ147" i="10"/>
  <c r="AJ147" i="7" s="1"/>
  <c r="S147" i="10"/>
  <c r="S147" i="7" s="1"/>
  <c r="F147" i="10"/>
  <c r="O147" i="10"/>
  <c r="S148" i="10"/>
  <c r="S148" i="7" s="1"/>
  <c r="AF148" i="10"/>
  <c r="M148" i="10"/>
  <c r="AB148" i="10"/>
  <c r="AD148" i="10"/>
  <c r="AD148" i="7" s="1"/>
  <c r="AL148" i="10"/>
  <c r="AL148" i="7" s="1"/>
  <c r="AA148" i="10"/>
  <c r="L147" i="10"/>
  <c r="W148" i="10"/>
  <c r="W148" i="7" s="1"/>
  <c r="AM148" i="10"/>
  <c r="AM148" i="7" s="1"/>
  <c r="AL147" i="10"/>
  <c r="O148" i="10"/>
  <c r="AC148" i="10"/>
  <c r="AC148" i="7" s="1"/>
  <c r="Q148" i="10"/>
  <c r="Q148" i="7" s="1"/>
  <c r="H148" i="10"/>
  <c r="Y147" i="10"/>
  <c r="AJ148" i="10"/>
  <c r="AJ148" i="7" s="1"/>
  <c r="L148" i="10"/>
  <c r="L148" i="7" s="1"/>
  <c r="AN148" i="10"/>
  <c r="G148" i="10"/>
  <c r="V148" i="10"/>
  <c r="V148" i="7" s="1"/>
  <c r="F148" i="10"/>
  <c r="F148" i="7" s="1"/>
  <c r="AI148" i="10"/>
  <c r="E148" i="10"/>
  <c r="P148" i="10"/>
  <c r="P148" i="7" s="1"/>
  <c r="K148" i="10"/>
  <c r="AK148" i="10"/>
  <c r="T148" i="10"/>
  <c r="C148" i="10"/>
  <c r="C148" i="7" s="1"/>
  <c r="I148" i="10"/>
  <c r="I148" i="7" s="1"/>
  <c r="AH148" i="10"/>
  <c r="N148" i="10"/>
  <c r="D148" i="10"/>
  <c r="D148" i="7" s="1"/>
  <c r="AG148" i="10"/>
  <c r="AG148" i="7" s="1"/>
  <c r="AC147" i="10"/>
  <c r="T149" i="10"/>
  <c r="R149" i="10"/>
  <c r="R149" i="7" s="1"/>
  <c r="N149" i="10"/>
  <c r="N149" i="7" s="1"/>
  <c r="L149" i="10"/>
  <c r="W149" i="10"/>
  <c r="W149" i="7" s="1"/>
  <c r="Q149" i="10"/>
  <c r="Q149" i="7" s="1"/>
  <c r="Y148" i="10"/>
  <c r="Y148" i="7" s="1"/>
  <c r="K149" i="10"/>
  <c r="AD149" i="10"/>
  <c r="Y149" i="10"/>
  <c r="Y149" i="7" s="1"/>
  <c r="AG149" i="10"/>
  <c r="AG149" i="7" s="1"/>
  <c r="AJ149" i="10"/>
  <c r="S149" i="10"/>
  <c r="V149" i="10"/>
  <c r="V149" i="7" s="1"/>
  <c r="E149" i="10"/>
  <c r="E149" i="7" s="1"/>
  <c r="G149" i="10"/>
  <c r="Z149" i="10"/>
  <c r="M149" i="10"/>
  <c r="M149" i="7" s="1"/>
  <c r="R148" i="10"/>
  <c r="R148" i="7" s="1"/>
  <c r="AM149" i="10"/>
  <c r="H149" i="10"/>
  <c r="H149" i="7" s="1"/>
  <c r="C149" i="10"/>
  <c r="C149" i="7" s="1"/>
  <c r="P149" i="10"/>
  <c r="P149" i="7" s="1"/>
  <c r="I149" i="10"/>
  <c r="O149" i="10"/>
  <c r="AH149" i="10"/>
  <c r="AH149" i="7" s="1"/>
  <c r="J148" i="10"/>
  <c r="J148" i="7" s="1"/>
  <c r="D149" i="10"/>
  <c r="AK149" i="10"/>
  <c r="AL149" i="10"/>
  <c r="AL149" i="7" s="1"/>
  <c r="AC149" i="10"/>
  <c r="AC149" i="7" s="1"/>
  <c r="Z148" i="10"/>
  <c r="J149" i="10"/>
  <c r="F149" i="10"/>
  <c r="F149" i="7" s="1"/>
  <c r="AF149" i="10"/>
  <c r="AB149" i="10"/>
  <c r="AI149" i="10"/>
  <c r="AN149" i="10"/>
  <c r="AN149" i="7" s="1"/>
  <c r="C151" i="10"/>
  <c r="C151" i="7" s="1"/>
  <c r="C150" i="10"/>
  <c r="N150" i="10"/>
  <c r="K150" i="10"/>
  <c r="H150" i="10"/>
  <c r="H150" i="7" s="1"/>
  <c r="AC150" i="10"/>
  <c r="G150" i="10"/>
  <c r="V150" i="10"/>
  <c r="V150" i="7" s="1"/>
  <c r="AM150" i="10"/>
  <c r="AM150" i="7" s="1"/>
  <c r="M150" i="10"/>
  <c r="L150" i="10"/>
  <c r="Q150" i="10"/>
  <c r="Q150" i="7" s="1"/>
  <c r="T150" i="10"/>
  <c r="T150" i="7" s="1"/>
  <c r="AB150" i="10"/>
  <c r="AJ150" i="10"/>
  <c r="P150" i="10"/>
  <c r="P150" i="7" s="1"/>
  <c r="AL150" i="10"/>
  <c r="AL150" i="7" s="1"/>
  <c r="D150" i="10"/>
  <c r="I150" i="10"/>
  <c r="F150" i="10"/>
  <c r="F150" i="7" s="1"/>
  <c r="O150" i="10"/>
  <c r="O150" i="7" s="1"/>
  <c r="Z150" i="10"/>
  <c r="AG150" i="10"/>
  <c r="AI150" i="10"/>
  <c r="AI150" i="7" s="1"/>
  <c r="AA149" i="10"/>
  <c r="AA149" i="7" s="1"/>
  <c r="J150" i="10"/>
  <c r="S150" i="10"/>
  <c r="AH150" i="10"/>
  <c r="AH150" i="7" s="1"/>
  <c r="AF150" i="10"/>
  <c r="AN150" i="10"/>
  <c r="Y150" i="10"/>
  <c r="AA150" i="10"/>
  <c r="AA150" i="7" s="1"/>
  <c r="E150" i="10"/>
  <c r="E150" i="7" s="1"/>
  <c r="AK150" i="10"/>
  <c r="W150" i="10"/>
  <c r="R150" i="10"/>
  <c r="R150" i="7" s="1"/>
  <c r="AD150" i="10"/>
  <c r="AD150" i="7" s="1"/>
  <c r="W151" i="10"/>
  <c r="Q151" i="10"/>
  <c r="AF151" i="10"/>
  <c r="AM151" i="10"/>
  <c r="AM151" i="7" s="1"/>
  <c r="I151" i="10"/>
  <c r="G151" i="10"/>
  <c r="AH151" i="10"/>
  <c r="AH151" i="7" s="1"/>
  <c r="AK151" i="10"/>
  <c r="AK151" i="7" s="1"/>
  <c r="AD151" i="10"/>
  <c r="S151" i="10"/>
  <c r="D151" i="10"/>
  <c r="D151" i="7" s="1"/>
  <c r="H151" i="10"/>
  <c r="H151" i="7" s="1"/>
  <c r="AI151" i="10"/>
  <c r="AJ151" i="10"/>
  <c r="K151" i="10"/>
  <c r="AC151" i="10"/>
  <c r="AC151" i="7" s="1"/>
  <c r="O151" i="10"/>
  <c r="Y151" i="10"/>
  <c r="F151" i="10"/>
  <c r="F151" i="7" s="1"/>
  <c r="AL151" i="10"/>
  <c r="AL151" i="7" s="1"/>
  <c r="P151" i="10"/>
  <c r="E151" i="10"/>
  <c r="AG151" i="10"/>
  <c r="AG151" i="7" s="1"/>
  <c r="Z151" i="10"/>
  <c r="Z151" i="7" s="1"/>
  <c r="AB151" i="10"/>
  <c r="J151" i="10"/>
  <c r="N151" i="10"/>
  <c r="N151" i="7" s="1"/>
  <c r="AA151" i="10"/>
  <c r="AA151" i="7" s="1"/>
  <c r="R151" i="10"/>
  <c r="V151" i="10"/>
  <c r="M151" i="10"/>
  <c r="M151" i="7" s="1"/>
  <c r="T151" i="10"/>
  <c r="T151" i="7" s="1"/>
  <c r="L151" i="10"/>
  <c r="AN151" i="10"/>
  <c r="C152" i="10"/>
  <c r="C152" i="7" s="1"/>
  <c r="W152" i="10"/>
  <c r="W152" i="7" s="1"/>
  <c r="AD152" i="10"/>
  <c r="AI152" i="10"/>
  <c r="V152" i="10"/>
  <c r="V152" i="7" s="1"/>
  <c r="AN152" i="10"/>
  <c r="AN152" i="7" s="1"/>
  <c r="S152" i="10"/>
  <c r="E152" i="10"/>
  <c r="L152" i="10"/>
  <c r="L152" i="7" s="1"/>
  <c r="AB152" i="10"/>
  <c r="AB152" i="7" s="1"/>
  <c r="Z152" i="10"/>
  <c r="AL152" i="10"/>
  <c r="O152" i="10"/>
  <c r="O152" i="7" s="1"/>
  <c r="AC152" i="10"/>
  <c r="AC152" i="7" s="1"/>
  <c r="AG152" i="10"/>
  <c r="Q152" i="10"/>
  <c r="AK152" i="10"/>
  <c r="AK152" i="7" s="1"/>
  <c r="D152" i="10"/>
  <c r="D152" i="7" s="1"/>
  <c r="AJ152" i="10"/>
  <c r="M152" i="10"/>
  <c r="F152" i="10"/>
  <c r="F152" i="7" s="1"/>
  <c r="Y152" i="10"/>
  <c r="Y152" i="7" s="1"/>
  <c r="G152" i="10"/>
  <c r="AH152" i="10"/>
  <c r="H152" i="10"/>
  <c r="H152" i="7" s="1"/>
  <c r="AM152" i="10"/>
  <c r="AM152" i="7" s="1"/>
  <c r="J152" i="10"/>
  <c r="AF152" i="10"/>
  <c r="R152" i="10"/>
  <c r="R152" i="7" s="1"/>
  <c r="N152" i="10"/>
  <c r="N152" i="7" s="1"/>
  <c r="I152" i="10"/>
  <c r="K152" i="10"/>
  <c r="P152" i="10"/>
  <c r="P152" i="7" s="1"/>
  <c r="T152" i="10"/>
  <c r="T152" i="7" s="1"/>
  <c r="AN153" i="10"/>
  <c r="AM154" i="10"/>
  <c r="N153" i="10"/>
  <c r="N153" i="7" s="1"/>
  <c r="L153" i="10"/>
  <c r="L153" i="7" s="1"/>
  <c r="H153" i="10"/>
  <c r="Q153" i="10"/>
  <c r="T153" i="10"/>
  <c r="T153" i="7" s="1"/>
  <c r="I153" i="10"/>
  <c r="I153" i="7" s="1"/>
  <c r="AL153" i="10"/>
  <c r="AL153" i="7" s="1"/>
  <c r="AK153" i="10"/>
  <c r="M153" i="10"/>
  <c r="M153" i="7" s="1"/>
  <c r="AC153" i="10"/>
  <c r="AC153" i="7" s="1"/>
  <c r="AA153" i="10"/>
  <c r="V153" i="10"/>
  <c r="Z153" i="10"/>
  <c r="Z153" i="7" s="1"/>
  <c r="AM153" i="10"/>
  <c r="AM153" i="7" s="1"/>
  <c r="AH153" i="10"/>
  <c r="Y153" i="10"/>
  <c r="AJ153" i="10"/>
  <c r="AJ153" i="7" s="1"/>
  <c r="E153" i="10"/>
  <c r="E153" i="7" s="1"/>
  <c r="O153" i="10"/>
  <c r="AA152" i="10"/>
  <c r="S153" i="10"/>
  <c r="S153" i="7" s="1"/>
  <c r="G153" i="10"/>
  <c r="G153" i="7" s="1"/>
  <c r="D153" i="10"/>
  <c r="J153" i="10"/>
  <c r="AD153" i="10"/>
  <c r="AD153" i="7" s="1"/>
  <c r="F153" i="10"/>
  <c r="F153" i="7" s="1"/>
  <c r="R153" i="10"/>
  <c r="W153" i="10"/>
  <c r="P153" i="10"/>
  <c r="P153" i="7" s="1"/>
  <c r="AG153" i="10"/>
  <c r="AG153" i="7" s="1"/>
  <c r="K153" i="10"/>
  <c r="AB153" i="10"/>
  <c r="AF153" i="10"/>
  <c r="AI153" i="10"/>
  <c r="AI153" i="7" s="1"/>
  <c r="C153" i="10"/>
  <c r="S154" i="10"/>
  <c r="E154" i="10"/>
  <c r="E154" i="7" s="1"/>
  <c r="AF154" i="10"/>
  <c r="AG154" i="10"/>
  <c r="AA154" i="10"/>
  <c r="AI154" i="10"/>
  <c r="AI154" i="7" s="1"/>
  <c r="Y154" i="10"/>
  <c r="Y154" i="7" s="1"/>
  <c r="AB154" i="10"/>
  <c r="AH154" i="10"/>
  <c r="W154" i="10"/>
  <c r="W154" i="7" s="1"/>
  <c r="AK154" i="10"/>
  <c r="AK154" i="7" s="1"/>
  <c r="Q154" i="10"/>
  <c r="Q154" i="7" s="1"/>
  <c r="AN154" i="10"/>
  <c r="D154" i="10"/>
  <c r="D154" i="7" s="1"/>
  <c r="R154" i="10"/>
  <c r="R154" i="7" s="1"/>
  <c r="Z154" i="10"/>
  <c r="C154" i="10"/>
  <c r="K154" i="10"/>
  <c r="G154" i="10"/>
  <c r="G154" i="7" s="1"/>
  <c r="H154" i="10"/>
  <c r="O154" i="10"/>
  <c r="L154" i="10"/>
  <c r="L154" i="7" s="1"/>
  <c r="AC154" i="10"/>
  <c r="AC154" i="7" s="1"/>
  <c r="I154" i="10"/>
  <c r="AF155" i="10"/>
  <c r="D155" i="10"/>
  <c r="D155" i="7" s="1"/>
  <c r="Q155" i="10"/>
  <c r="Q155" i="7" s="1"/>
  <c r="V155" i="10"/>
  <c r="AA155" i="10"/>
  <c r="AA155" i="7" s="1"/>
  <c r="I155" i="10"/>
  <c r="I155" i="7" s="1"/>
  <c r="AC155" i="10"/>
  <c r="AC155" i="7" s="1"/>
  <c r="E155" i="10"/>
  <c r="E155" i="7" s="1"/>
  <c r="P155" i="10"/>
  <c r="F154" i="10"/>
  <c r="F154" i="7" s="1"/>
  <c r="S155" i="10"/>
  <c r="S155" i="7" s="1"/>
  <c r="Z155" i="10"/>
  <c r="N155" i="10"/>
  <c r="V154" i="10"/>
  <c r="V154" i="7" s="1"/>
  <c r="AD154" i="10"/>
  <c r="AD154" i="7" s="1"/>
  <c r="G155" i="10"/>
  <c r="M155" i="10"/>
  <c r="J154" i="10"/>
  <c r="J154" i="7" s="1"/>
  <c r="J155" i="10"/>
  <c r="J155" i="7" s="1"/>
  <c r="K155" i="10"/>
  <c r="AJ155" i="10"/>
  <c r="AM155" i="10"/>
  <c r="AM155" i="7" s="1"/>
  <c r="AL154" i="10"/>
  <c r="AL154" i="7" s="1"/>
  <c r="P154" i="10"/>
  <c r="T154" i="10"/>
  <c r="N154" i="10"/>
  <c r="N154" i="7" s="1"/>
  <c r="AJ154" i="10"/>
  <c r="AJ154" i="7" s="1"/>
  <c r="AK155" i="10"/>
  <c r="AL155" i="10"/>
  <c r="W155" i="10"/>
  <c r="W155" i="7" s="1"/>
  <c r="Y155" i="10"/>
  <c r="Y155" i="7" s="1"/>
  <c r="AD155" i="10"/>
  <c r="H155" i="10"/>
  <c r="T155" i="10"/>
  <c r="T155" i="7" s="1"/>
  <c r="AH155" i="10"/>
  <c r="AH155" i="7" s="1"/>
  <c r="F156" i="10"/>
  <c r="F156" i="7" s="1"/>
  <c r="L156" i="10"/>
  <c r="AL156" i="10"/>
  <c r="AL156" i="7" s="1"/>
  <c r="H156" i="10"/>
  <c r="H156" i="7" s="1"/>
  <c r="Y156" i="10"/>
  <c r="M156" i="10"/>
  <c r="AA156" i="10"/>
  <c r="AA156" i="7" s="1"/>
  <c r="M154" i="10"/>
  <c r="M154" i="7" s="1"/>
  <c r="AI155" i="10"/>
  <c r="C155" i="10"/>
  <c r="E156" i="10"/>
  <c r="E156" i="7" s="1"/>
  <c r="AC156" i="10"/>
  <c r="AC156" i="7" s="1"/>
  <c r="W156" i="10"/>
  <c r="AG155" i="10"/>
  <c r="AF156" i="10"/>
  <c r="F155" i="10"/>
  <c r="F155" i="7" s="1"/>
  <c r="V156" i="10"/>
  <c r="O155" i="10"/>
  <c r="AH156" i="10"/>
  <c r="AH156" i="7" s="1"/>
  <c r="K156" i="10"/>
  <c r="S156" i="10"/>
  <c r="AM156" i="10"/>
  <c r="L155" i="10"/>
  <c r="L155" i="7" s="1"/>
  <c r="AN156" i="10"/>
  <c r="AN156" i="7" s="1"/>
  <c r="N156" i="10"/>
  <c r="I156" i="10"/>
  <c r="AN155" i="10"/>
  <c r="AN155" i="7" s="1"/>
  <c r="AJ156" i="10"/>
  <c r="AJ156" i="7" s="1"/>
  <c r="AD156" i="10"/>
  <c r="G156" i="10"/>
  <c r="P156" i="10"/>
  <c r="P156" i="7" s="1"/>
  <c r="R155" i="10"/>
  <c r="R155" i="7" s="1"/>
  <c r="R156" i="10"/>
  <c r="T156" i="10"/>
  <c r="AB155" i="10"/>
  <c r="AB155" i="7" s="1"/>
  <c r="AF157" i="10"/>
  <c r="Z156" i="10"/>
  <c r="AG156" i="10"/>
  <c r="AA157" i="10"/>
  <c r="AA157" i="7" s="1"/>
  <c r="AH157" i="10"/>
  <c r="AH157" i="7" s="1"/>
  <c r="V157" i="10"/>
  <c r="O156" i="10"/>
  <c r="AD157" i="10"/>
  <c r="AD157" i="7" s="1"/>
  <c r="M157" i="10"/>
  <c r="M157" i="7" s="1"/>
  <c r="S157" i="10"/>
  <c r="S157" i="7" s="1"/>
  <c r="AK156" i="10"/>
  <c r="AB156" i="10"/>
  <c r="AB156" i="7" s="1"/>
  <c r="AG157" i="10"/>
  <c r="AG157" i="7" s="1"/>
  <c r="K157" i="10"/>
  <c r="I157" i="10"/>
  <c r="H157" i="10"/>
  <c r="H157" i="7" s="1"/>
  <c r="Q156" i="10"/>
  <c r="Q156" i="7" s="1"/>
  <c r="E157" i="10"/>
  <c r="F157" i="10"/>
  <c r="F157" i="7" s="1"/>
  <c r="AI156" i="10"/>
  <c r="AI156" i="7" s="1"/>
  <c r="AL157" i="10"/>
  <c r="AL157" i="7" s="1"/>
  <c r="N157" i="10"/>
  <c r="N157" i="7" s="1"/>
  <c r="AB157" i="10"/>
  <c r="J157" i="10"/>
  <c r="J157" i="7" s="1"/>
  <c r="P157" i="10"/>
  <c r="P157" i="7" s="1"/>
  <c r="D156" i="10"/>
  <c r="AM157" i="10"/>
  <c r="Q157" i="10"/>
  <c r="Q157" i="7" s="1"/>
  <c r="C156" i="10"/>
  <c r="C156" i="7" s="1"/>
  <c r="C157" i="10"/>
  <c r="AN157" i="10"/>
  <c r="O157" i="10"/>
  <c r="O157" i="7" s="1"/>
  <c r="T157" i="10"/>
  <c r="T157" i="7" s="1"/>
  <c r="J156" i="10"/>
  <c r="J156" i="7" s="1"/>
  <c r="AC157" i="10"/>
  <c r="AB158" i="10"/>
  <c r="AB158" i="7" s="1"/>
  <c r="I158" i="10"/>
  <c r="I158" i="7" s="1"/>
  <c r="AK157" i="10"/>
  <c r="N158" i="10"/>
  <c r="AI157" i="10"/>
  <c r="AI157" i="7" s="1"/>
  <c r="M158" i="10"/>
  <c r="M158" i="7" s="1"/>
  <c r="D157" i="10"/>
  <c r="K158" i="10"/>
  <c r="AJ158" i="10"/>
  <c r="AJ158" i="7" s="1"/>
  <c r="G157" i="10"/>
  <c r="G157" i="7" s="1"/>
  <c r="L158" i="10"/>
  <c r="Z158" i="10"/>
  <c r="S158" i="10"/>
  <c r="S158" i="7" s="1"/>
  <c r="E158" i="10"/>
  <c r="E158" i="7" s="1"/>
  <c r="P158" i="10"/>
  <c r="P158" i="7" s="1"/>
  <c r="AJ157" i="10"/>
  <c r="AJ157" i="7" s="1"/>
  <c r="W157" i="10"/>
  <c r="W157" i="7" s="1"/>
  <c r="AG158" i="10"/>
  <c r="AG158" i="7" s="1"/>
  <c r="Q158" i="10"/>
  <c r="W158" i="10"/>
  <c r="L157" i="10"/>
  <c r="L157" i="7" s="1"/>
  <c r="AK158" i="10"/>
  <c r="AK158" i="7" s="1"/>
  <c r="AL158" i="10"/>
  <c r="AM158" i="10"/>
  <c r="AM158" i="7" s="1"/>
  <c r="AH158" i="10"/>
  <c r="AH158" i="7" s="1"/>
  <c r="AF158" i="10"/>
  <c r="Y157" i="10"/>
  <c r="D158" i="10"/>
  <c r="AD158" i="10"/>
  <c r="AD158" i="7" s="1"/>
  <c r="J158" i="10"/>
  <c r="J158" i="7" s="1"/>
  <c r="O158" i="10"/>
  <c r="T158" i="10"/>
  <c r="AC158" i="10"/>
  <c r="AC158" i="7" s="1"/>
  <c r="AA158" i="10"/>
  <c r="AA158" i="7" s="1"/>
  <c r="G158" i="10"/>
  <c r="H158" i="10"/>
  <c r="Y158" i="10"/>
  <c r="Y158" i="7" s="1"/>
  <c r="AI158" i="10"/>
  <c r="AI158" i="7" s="1"/>
  <c r="AN158" i="10"/>
  <c r="R157" i="10"/>
  <c r="F158" i="10"/>
  <c r="F158" i="7" s="1"/>
  <c r="V158" i="10"/>
  <c r="V158" i="7" s="1"/>
  <c r="C158" i="10"/>
  <c r="R158" i="10"/>
  <c r="Z157" i="10"/>
  <c r="Z157" i="7" s="1"/>
  <c r="O159" i="10"/>
  <c r="O159" i="7" s="1"/>
  <c r="AN159" i="10"/>
  <c r="N159" i="10"/>
  <c r="T159" i="10"/>
  <c r="T159" i="7" s="1"/>
  <c r="AL159" i="10"/>
  <c r="AL159" i="7" s="1"/>
  <c r="C159" i="10"/>
  <c r="C159" i="7" s="1"/>
  <c r="R159" i="10"/>
  <c r="H159" i="10"/>
  <c r="H159" i="7" s="1"/>
  <c r="S159" i="10"/>
  <c r="S159" i="7" s="1"/>
  <c r="Z159" i="10"/>
  <c r="J159" i="10"/>
  <c r="P159" i="10"/>
  <c r="P159" i="7" s="1"/>
  <c r="L159" i="10"/>
  <c r="L159" i="7" s="1"/>
  <c r="F159" i="10"/>
  <c r="E159" i="10"/>
  <c r="AK159" i="10"/>
  <c r="AK159" i="7" s="1"/>
  <c r="I159" i="10"/>
  <c r="I159" i="7" s="1"/>
  <c r="AM159" i="10"/>
  <c r="AA159" i="10"/>
  <c r="AH159" i="10"/>
  <c r="AH159" i="7" s="1"/>
  <c r="G159" i="10"/>
  <c r="G159" i="7" s="1"/>
  <c r="Q159" i="10"/>
  <c r="W159" i="10"/>
  <c r="D159" i="10"/>
  <c r="D159" i="7" s="1"/>
  <c r="AB159" i="10"/>
  <c r="AB159" i="7" s="1"/>
  <c r="AF159" i="10"/>
  <c r="V159" i="10"/>
  <c r="AD159" i="10"/>
  <c r="AD159" i="7" s="1"/>
  <c r="AI159" i="10"/>
  <c r="AI159" i="7" s="1"/>
  <c r="AG159" i="10"/>
  <c r="M159" i="10"/>
  <c r="AC159" i="10"/>
  <c r="AC159" i="7" s="1"/>
  <c r="K159" i="10"/>
  <c r="AJ159" i="10"/>
  <c r="AH160" i="10"/>
  <c r="AN160" i="10"/>
  <c r="AN160" i="7" s="1"/>
  <c r="P160" i="10"/>
  <c r="P160" i="7" s="1"/>
  <c r="G160" i="10"/>
  <c r="H160" i="10"/>
  <c r="AA160" i="10"/>
  <c r="AA160" i="7" s="1"/>
  <c r="T160" i="10"/>
  <c r="T160" i="7" s="1"/>
  <c r="O160" i="10"/>
  <c r="AC160" i="10"/>
  <c r="S160" i="10"/>
  <c r="S160" i="7" s="1"/>
  <c r="D160" i="10"/>
  <c r="D160" i="7" s="1"/>
  <c r="M160" i="10"/>
  <c r="AL160" i="10"/>
  <c r="AL160" i="7" s="1"/>
  <c r="J160" i="10"/>
  <c r="J160" i="7" s="1"/>
  <c r="I160" i="10"/>
  <c r="I160" i="7" s="1"/>
  <c r="C160" i="10"/>
  <c r="AG160" i="10"/>
  <c r="AJ160" i="10"/>
  <c r="AJ160" i="7" s="1"/>
  <c r="Y160" i="10"/>
  <c r="Y160" i="7" s="1"/>
  <c r="Q160" i="10"/>
  <c r="AM160" i="10"/>
  <c r="AM160" i="7" s="1"/>
  <c r="K160" i="10"/>
  <c r="AK160" i="10"/>
  <c r="AK160" i="7" s="1"/>
  <c r="AD160" i="10"/>
  <c r="AD160" i="7" s="1"/>
  <c r="AB160" i="10"/>
  <c r="Y159" i="10"/>
  <c r="Y159" i="7" s="1"/>
  <c r="E160" i="10"/>
  <c r="E160" i="7" s="1"/>
  <c r="W160" i="10"/>
  <c r="Z160" i="10"/>
  <c r="AI160" i="10"/>
  <c r="AI160" i="7" s="1"/>
  <c r="AF160" i="10"/>
  <c r="R160" i="10"/>
  <c r="L160" i="10"/>
  <c r="F160" i="10"/>
  <c r="F160" i="7" s="1"/>
  <c r="N160" i="10"/>
  <c r="N160" i="7" s="1"/>
  <c r="AD162" i="10"/>
  <c r="T161" i="10"/>
  <c r="W161" i="10"/>
  <c r="W161" i="7" s="1"/>
  <c r="R161" i="10"/>
  <c r="R161" i="7" s="1"/>
  <c r="C161" i="10"/>
  <c r="V160" i="10"/>
  <c r="L161" i="10"/>
  <c r="L161" i="7" s="1"/>
  <c r="AB161" i="10"/>
  <c r="AB161" i="7" s="1"/>
  <c r="AK161" i="10"/>
  <c r="Q161" i="10"/>
  <c r="Q161" i="7" s="1"/>
  <c r="V161" i="10"/>
  <c r="V161" i="7" s="1"/>
  <c r="AN161" i="10"/>
  <c r="AN161" i="7" s="1"/>
  <c r="H161" i="10"/>
  <c r="AD161" i="10"/>
  <c r="S161" i="10"/>
  <c r="S161" i="7" s="1"/>
  <c r="AM161" i="10"/>
  <c r="AM161" i="7" s="1"/>
  <c r="AI161" i="10"/>
  <c r="AH161" i="10"/>
  <c r="G161" i="10"/>
  <c r="G161" i="7" s="1"/>
  <c r="M161" i="10"/>
  <c r="M161" i="7" s="1"/>
  <c r="O161" i="10"/>
  <c r="J161" i="10"/>
  <c r="AJ161" i="10"/>
  <c r="AJ161" i="7" s="1"/>
  <c r="I161" i="10"/>
  <c r="I161" i="7" s="1"/>
  <c r="N161" i="10"/>
  <c r="AL161" i="10"/>
  <c r="AG161" i="10"/>
  <c r="AG161" i="7" s="1"/>
  <c r="E161" i="10"/>
  <c r="E161" i="7" s="1"/>
  <c r="AF161" i="10"/>
  <c r="Z161" i="10"/>
  <c r="AC161" i="10"/>
  <c r="AC161" i="7" s="1"/>
  <c r="F161" i="10"/>
  <c r="F161" i="7" s="1"/>
  <c r="AA161" i="10"/>
  <c r="AA161" i="7" s="1"/>
  <c r="P161" i="10"/>
  <c r="Y161" i="10"/>
  <c r="Y161" i="7" s="1"/>
  <c r="D163" i="10"/>
  <c r="D163" i="7" s="1"/>
  <c r="Z162" i="10"/>
  <c r="D162" i="10"/>
  <c r="L162" i="10"/>
  <c r="L162" i="7" s="1"/>
  <c r="AL162" i="10"/>
  <c r="AL162" i="7" s="1"/>
  <c r="P162" i="10"/>
  <c r="AN162" i="10"/>
  <c r="K161" i="10"/>
  <c r="AF162" i="10"/>
  <c r="K162" i="10"/>
  <c r="AA162" i="10"/>
  <c r="O162" i="10"/>
  <c r="O162" i="7" s="1"/>
  <c r="AH162" i="10"/>
  <c r="AH162" i="7" s="1"/>
  <c r="G162" i="10"/>
  <c r="AJ162" i="10"/>
  <c r="R162" i="10"/>
  <c r="R162" i="7" s="1"/>
  <c r="C162" i="10"/>
  <c r="C162" i="7" s="1"/>
  <c r="V162" i="10"/>
  <c r="AB162" i="10"/>
  <c r="E162" i="10"/>
  <c r="E162" i="7" s="1"/>
  <c r="I162" i="10"/>
  <c r="I162" i="7" s="1"/>
  <c r="F162" i="10"/>
  <c r="AI162" i="10"/>
  <c r="H162" i="10"/>
  <c r="H162" i="7" s="1"/>
  <c r="J162" i="10"/>
  <c r="J162" i="7" s="1"/>
  <c r="M162" i="10"/>
  <c r="AK162" i="10"/>
  <c r="AM162" i="10"/>
  <c r="AM162" i="7" s="1"/>
  <c r="Q162" i="10"/>
  <c r="Q162" i="7" s="1"/>
  <c r="S162" i="10"/>
  <c r="D161" i="10"/>
  <c r="W162" i="10"/>
  <c r="W162" i="7" s="1"/>
  <c r="S163" i="10"/>
  <c r="S163" i="7" s="1"/>
  <c r="G163" i="10"/>
  <c r="K163" i="10"/>
  <c r="L163" i="10"/>
  <c r="L163" i="7" s="1"/>
  <c r="AF163" i="10"/>
  <c r="AA163" i="10"/>
  <c r="AG163" i="10"/>
  <c r="AG162" i="10"/>
  <c r="AG162" i="7" s="1"/>
  <c r="C163" i="10"/>
  <c r="C163" i="7" s="1"/>
  <c r="F163" i="10"/>
  <c r="AB163" i="10"/>
  <c r="M163" i="10"/>
  <c r="M163" i="7" s="1"/>
  <c r="Y163" i="10"/>
  <c r="Y163" i="7" s="1"/>
  <c r="I163" i="10"/>
  <c r="T163" i="10"/>
  <c r="AD163" i="10"/>
  <c r="AD163" i="7" s="1"/>
  <c r="E163" i="10"/>
  <c r="E163" i="7" s="1"/>
  <c r="H163" i="10"/>
  <c r="AL163" i="10"/>
  <c r="AC163" i="10"/>
  <c r="AC163" i="7" s="1"/>
  <c r="AC162" i="10"/>
  <c r="AC162" i="7" s="1"/>
  <c r="N162" i="10"/>
  <c r="T162" i="10"/>
  <c r="AK163" i="10"/>
  <c r="AK163" i="7" s="1"/>
  <c r="P163" i="10"/>
  <c r="P163" i="7" s="1"/>
  <c r="W163" i="10"/>
  <c r="R163" i="10"/>
  <c r="AH163" i="10"/>
  <c r="AH163" i="7" s="1"/>
  <c r="AI163" i="10"/>
  <c r="AI163" i="7" s="1"/>
  <c r="Y162" i="10"/>
  <c r="N163" i="10"/>
  <c r="AJ163" i="10"/>
  <c r="AJ163" i="7" s="1"/>
  <c r="Z163" i="10"/>
  <c r="Z163" i="7" s="1"/>
  <c r="AM163" i="10"/>
  <c r="R164" i="10"/>
  <c r="AD164" i="10"/>
  <c r="AD164" i="7" s="1"/>
  <c r="AM164" i="10"/>
  <c r="AM164" i="7" s="1"/>
  <c r="W164" i="10"/>
  <c r="AJ164" i="10"/>
  <c r="AJ164" i="7" s="1"/>
  <c r="P164" i="10"/>
  <c r="P164" i="7" s="1"/>
  <c r="O164" i="10"/>
  <c r="O164" i="7" s="1"/>
  <c r="V163" i="10"/>
  <c r="AB164" i="10"/>
  <c r="Z164" i="10"/>
  <c r="Z164" i="7" s="1"/>
  <c r="Y164" i="10"/>
  <c r="Y164" i="7" s="1"/>
  <c r="G164" i="10"/>
  <c r="AI164" i="10"/>
  <c r="AC164" i="10"/>
  <c r="AC164" i="7" s="1"/>
  <c r="I164" i="10"/>
  <c r="I164" i="7" s="1"/>
  <c r="O163" i="10"/>
  <c r="F164" i="10"/>
  <c r="AN163" i="10"/>
  <c r="AN163" i="7" s="1"/>
  <c r="S164" i="10"/>
  <c r="S164" i="7" s="1"/>
  <c r="AL164" i="10"/>
  <c r="AL164" i="7" s="1"/>
  <c r="T164" i="10"/>
  <c r="T164" i="7" s="1"/>
  <c r="V164" i="10"/>
  <c r="V164" i="7" s="1"/>
  <c r="AK164" i="10"/>
  <c r="AK164" i="7" s="1"/>
  <c r="E164" i="10"/>
  <c r="J163" i="10"/>
  <c r="L164" i="10"/>
  <c r="L164" i="7" s="1"/>
  <c r="AA164" i="10"/>
  <c r="AA164" i="7" s="1"/>
  <c r="H164" i="10"/>
  <c r="J164" i="10"/>
  <c r="AF164" i="10"/>
  <c r="Q164" i="10"/>
  <c r="Q164" i="7" s="1"/>
  <c r="AH164" i="10"/>
  <c r="K164" i="10"/>
  <c r="N164" i="10"/>
  <c r="N164" i="7" s="1"/>
  <c r="Q163" i="10"/>
  <c r="Q163" i="7" s="1"/>
  <c r="AN164" i="10"/>
  <c r="E166" i="10"/>
  <c r="D165" i="10"/>
  <c r="D165" i="7" s="1"/>
  <c r="AG164" i="10"/>
  <c r="AG164" i="7" s="1"/>
  <c r="F165" i="10"/>
  <c r="I165" i="10"/>
  <c r="C164" i="10"/>
  <c r="C164" i="7" s="1"/>
  <c r="Q165" i="10"/>
  <c r="Q165" i="7" s="1"/>
  <c r="AL165" i="10"/>
  <c r="S165" i="10"/>
  <c r="AM165" i="10"/>
  <c r="AM165" i="7" s="1"/>
  <c r="W165" i="10"/>
  <c r="W165" i="7" s="1"/>
  <c r="M165" i="10"/>
  <c r="M164" i="10"/>
  <c r="P165" i="10"/>
  <c r="P165" i="7" s="1"/>
  <c r="O165" i="10"/>
  <c r="O165" i="7" s="1"/>
  <c r="N165" i="10"/>
  <c r="D164" i="10"/>
  <c r="AB165" i="10"/>
  <c r="AB165" i="7" s="1"/>
  <c r="V165" i="10"/>
  <c r="V165" i="7" s="1"/>
  <c r="AF165" i="10"/>
  <c r="AJ165" i="10"/>
  <c r="AA165" i="10"/>
  <c r="AA165" i="7" s="1"/>
  <c r="K165" i="10"/>
  <c r="G165" i="10"/>
  <c r="AN165" i="10"/>
  <c r="AD165" i="10"/>
  <c r="AD165" i="7" s="1"/>
  <c r="L165" i="10"/>
  <c r="L165" i="7" s="1"/>
  <c r="C165" i="10"/>
  <c r="T165" i="10"/>
  <c r="Y165" i="10"/>
  <c r="Y165" i="7" s="1"/>
  <c r="H165" i="10"/>
  <c r="H165" i="7" s="1"/>
  <c r="AH165" i="10"/>
  <c r="Z165" i="10"/>
  <c r="AI165" i="10"/>
  <c r="AI165" i="7" s="1"/>
  <c r="AC165" i="10"/>
  <c r="AC165" i="7" s="1"/>
  <c r="E165" i="10"/>
  <c r="AK165" i="10"/>
  <c r="AG165" i="10"/>
  <c r="AG165" i="7" s="1"/>
  <c r="R165" i="10"/>
  <c r="R165" i="7" s="1"/>
  <c r="F166" i="10"/>
  <c r="L166" i="10"/>
  <c r="J166" i="10"/>
  <c r="J166" i="7" s="1"/>
  <c r="AG166" i="10"/>
  <c r="AG166" i="7" s="1"/>
  <c r="AH166" i="10"/>
  <c r="AM166" i="10"/>
  <c r="G166" i="10"/>
  <c r="G166" i="7" s="1"/>
  <c r="AD166" i="10"/>
  <c r="AD166" i="7" s="1"/>
  <c r="Y166" i="10"/>
  <c r="Y166" i="7" s="1"/>
  <c r="K166" i="10"/>
  <c r="Z166" i="10"/>
  <c r="Z166" i="7" s="1"/>
  <c r="AC166" i="10"/>
  <c r="AC166" i="7" s="1"/>
  <c r="AN166" i="10"/>
  <c r="O166" i="10"/>
  <c r="W166" i="10"/>
  <c r="W166" i="7" s="1"/>
  <c r="M166" i="10"/>
  <c r="M166" i="7" s="1"/>
  <c r="H166" i="10"/>
  <c r="AL166" i="10"/>
  <c r="P166" i="10"/>
  <c r="P166" i="7" s="1"/>
  <c r="I166" i="10"/>
  <c r="I166" i="7" s="1"/>
  <c r="AJ166" i="10"/>
  <c r="J165" i="10"/>
  <c r="AF166" i="10"/>
  <c r="AK166" i="10"/>
  <c r="AK166" i="7" s="1"/>
  <c r="Q166" i="10"/>
  <c r="AI166" i="10"/>
  <c r="AA166" i="10"/>
  <c r="AA166" i="7" s="1"/>
  <c r="T166" i="10"/>
  <c r="T166" i="7" s="1"/>
  <c r="AB166" i="10"/>
  <c r="V166" i="10"/>
  <c r="D166" i="10"/>
  <c r="D166" i="7" s="1"/>
  <c r="R166" i="10"/>
  <c r="R166" i="7" s="1"/>
  <c r="C166" i="10"/>
  <c r="N166" i="10"/>
  <c r="S166" i="10"/>
  <c r="S166" i="7" s="1"/>
  <c r="O167" i="10"/>
  <c r="O167" i="7" s="1"/>
  <c r="AM167" i="10"/>
  <c r="AM167" i="7" s="1"/>
  <c r="AL167" i="10"/>
  <c r="V167" i="10"/>
  <c r="V167" i="7" s="1"/>
  <c r="AB167" i="10"/>
  <c r="AB167" i="7" s="1"/>
  <c r="I167" i="10"/>
  <c r="Z167" i="10"/>
  <c r="D167" i="10"/>
  <c r="D167" i="7" s="1"/>
  <c r="F167" i="10"/>
  <c r="F167" i="7" s="1"/>
  <c r="AD167" i="10"/>
  <c r="M167" i="10"/>
  <c r="AJ167" i="10"/>
  <c r="AJ167" i="7" s="1"/>
  <c r="H167" i="10"/>
  <c r="H167" i="7" s="1"/>
  <c r="AF167" i="10"/>
  <c r="C167" i="10"/>
  <c r="K167" i="10"/>
  <c r="W167" i="10"/>
  <c r="W167" i="7" s="1"/>
  <c r="P167" i="10"/>
  <c r="G167" i="10"/>
  <c r="R167" i="10"/>
  <c r="R167" i="7" s="1"/>
  <c r="AC167" i="10"/>
  <c r="AC167" i="7" s="1"/>
  <c r="Y167" i="10"/>
  <c r="AH167" i="10"/>
  <c r="E167" i="10"/>
  <c r="E167" i="7" s="1"/>
  <c r="L167" i="10"/>
  <c r="L167" i="7" s="1"/>
  <c r="AA167" i="10"/>
  <c r="AI167" i="10"/>
  <c r="T167" i="10"/>
  <c r="T167" i="7" s="1"/>
  <c r="N167" i="10"/>
  <c r="N167" i="7" s="1"/>
  <c r="S167" i="10"/>
  <c r="J167" i="10"/>
  <c r="AN167" i="10"/>
  <c r="AN167" i="7" s="1"/>
  <c r="AG167" i="10"/>
  <c r="AG167" i="7" s="1"/>
  <c r="AK167" i="10"/>
  <c r="Q167" i="10"/>
  <c r="E168" i="10"/>
  <c r="E168" i="7" s="1"/>
  <c r="AA168" i="10"/>
  <c r="AA168" i="7" s="1"/>
  <c r="AM168" i="10"/>
  <c r="I168" i="10"/>
  <c r="I168" i="7" s="1"/>
  <c r="AL168" i="10"/>
  <c r="AL168" i="7" s="1"/>
  <c r="AI168" i="10"/>
  <c r="AI168" i="7" s="1"/>
  <c r="Q168" i="10"/>
  <c r="Q168" i="7" s="1"/>
  <c r="P168" i="10"/>
  <c r="J168" i="10"/>
  <c r="J168" i="7" s="1"/>
  <c r="H168" i="10"/>
  <c r="H168" i="7" s="1"/>
  <c r="AD168" i="10"/>
  <c r="V168" i="10"/>
  <c r="G168" i="10"/>
  <c r="G168" i="7" s="1"/>
  <c r="W168" i="10"/>
  <c r="W168" i="7" s="1"/>
  <c r="Z168" i="10"/>
  <c r="AG168" i="10"/>
  <c r="L168" i="10"/>
  <c r="L168" i="7" s="1"/>
  <c r="AK169" i="10"/>
  <c r="AK169" i="7" s="1"/>
  <c r="K168" i="10"/>
  <c r="AN168" i="10"/>
  <c r="AJ168" i="10"/>
  <c r="AJ168" i="7" s="1"/>
  <c r="M168" i="10"/>
  <c r="M168" i="7" s="1"/>
  <c r="O168" i="10"/>
  <c r="AC168" i="10"/>
  <c r="AC168" i="7" s="1"/>
  <c r="N168" i="10"/>
  <c r="N168" i="7" s="1"/>
  <c r="AH168" i="10"/>
  <c r="AH168" i="7" s="1"/>
  <c r="AK168" i="10"/>
  <c r="C168" i="10"/>
  <c r="D168" i="10"/>
  <c r="D168" i="7" s="1"/>
  <c r="R168" i="10"/>
  <c r="R168" i="7" s="1"/>
  <c r="S168" i="10"/>
  <c r="F168" i="10"/>
  <c r="T168" i="10"/>
  <c r="T168" i="7" s="1"/>
  <c r="Y168" i="10"/>
  <c r="Y168" i="7" s="1"/>
  <c r="AB168" i="10"/>
  <c r="AB168" i="7" s="1"/>
  <c r="AF168" i="10"/>
  <c r="L170" i="10"/>
  <c r="L170" i="7" s="1"/>
  <c r="T169" i="10"/>
  <c r="T169" i="7" s="1"/>
  <c r="AG169" i="10"/>
  <c r="AN169" i="10"/>
  <c r="AN169" i="7" s="1"/>
  <c r="F169" i="10"/>
  <c r="F169" i="7" s="1"/>
  <c r="AC169" i="10"/>
  <c r="AC169" i="7" s="1"/>
  <c r="Q169" i="10"/>
  <c r="Y169" i="10"/>
  <c r="AB169" i="10"/>
  <c r="AB169" i="7" s="1"/>
  <c r="C169" i="10"/>
  <c r="C169" i="7" s="1"/>
  <c r="AD169" i="10"/>
  <c r="AD169" i="7" s="1"/>
  <c r="D169" i="10"/>
  <c r="AI169" i="10"/>
  <c r="AI169" i="7" s="1"/>
  <c r="J169" i="10"/>
  <c r="J169" i="7" s="1"/>
  <c r="AJ169" i="10"/>
  <c r="N169" i="10"/>
  <c r="G169" i="10"/>
  <c r="G169" i="7" s="1"/>
  <c r="L169" i="10"/>
  <c r="L169" i="7" s="1"/>
  <c r="O169" i="10"/>
  <c r="S169" i="10"/>
  <c r="H169" i="10"/>
  <c r="H169" i="7" s="1"/>
  <c r="V169" i="10"/>
  <c r="V169" i="7" s="1"/>
  <c r="AL169" i="10"/>
  <c r="Z169" i="10"/>
  <c r="AA169" i="10"/>
  <c r="AA169" i="7" s="1"/>
  <c r="I169" i="10"/>
  <c r="I169" i="7" s="1"/>
  <c r="AM169" i="10"/>
  <c r="K169" i="10"/>
  <c r="E169" i="10"/>
  <c r="E169" i="7" s="1"/>
  <c r="AF169" i="10"/>
  <c r="R169" i="10"/>
  <c r="W169" i="10"/>
  <c r="P169" i="10"/>
  <c r="P169" i="7" s="1"/>
  <c r="AH169" i="10"/>
  <c r="AH169" i="7" s="1"/>
  <c r="M169" i="10"/>
  <c r="AJ170" i="10"/>
  <c r="Q170" i="10"/>
  <c r="Q170" i="7" s="1"/>
  <c r="W170" i="10"/>
  <c r="W170" i="7" s="1"/>
  <c r="C170" i="10"/>
  <c r="AF170" i="10"/>
  <c r="AM170" i="10"/>
  <c r="AM170" i="7" s="1"/>
  <c r="Z170" i="10"/>
  <c r="Z170" i="7" s="1"/>
  <c r="AH170" i="10"/>
  <c r="N170" i="10"/>
  <c r="R171" i="10"/>
  <c r="R171" i="7" s="1"/>
  <c r="F170" i="10"/>
  <c r="F170" i="7" s="1"/>
  <c r="AD170" i="10"/>
  <c r="Y170" i="10"/>
  <c r="T170" i="10"/>
  <c r="T170" i="7" s="1"/>
  <c r="AI170" i="10"/>
  <c r="AI170" i="7" s="1"/>
  <c r="M170" i="10"/>
  <c r="D170" i="10"/>
  <c r="AB170" i="10"/>
  <c r="AB170" i="7" s="1"/>
  <c r="AK170" i="10"/>
  <c r="AK170" i="7" s="1"/>
  <c r="R170" i="10"/>
  <c r="AL170" i="10"/>
  <c r="AG171" i="10"/>
  <c r="AG171" i="7" s="1"/>
  <c r="I170" i="10"/>
  <c r="I170" i="7" s="1"/>
  <c r="E170" i="10"/>
  <c r="G170" i="10"/>
  <c r="O170" i="10"/>
  <c r="O170" i="7" s="1"/>
  <c r="AC170" i="10"/>
  <c r="AC170" i="7" s="1"/>
  <c r="AN170" i="10"/>
  <c r="H170" i="10"/>
  <c r="H170" i="7" s="1"/>
  <c r="V170" i="10"/>
  <c r="V170" i="7" s="1"/>
  <c r="P170" i="10"/>
  <c r="P170" i="7" s="1"/>
  <c r="J170" i="10"/>
  <c r="J170" i="7" s="1"/>
  <c r="K170" i="10"/>
  <c r="AG170" i="10"/>
  <c r="AG170" i="7" s="1"/>
  <c r="AA170" i="10"/>
  <c r="AA170" i="7" s="1"/>
  <c r="S170" i="10"/>
  <c r="H171" i="10"/>
  <c r="L171" i="10"/>
  <c r="L171" i="7" s="1"/>
  <c r="N171" i="10"/>
  <c r="N171" i="7" s="1"/>
  <c r="AF171" i="10"/>
  <c r="G171" i="10"/>
  <c r="AL171" i="10"/>
  <c r="AL171" i="7" s="1"/>
  <c r="K171" i="10"/>
  <c r="AM171" i="10"/>
  <c r="AJ171" i="10"/>
  <c r="T171" i="10"/>
  <c r="T171" i="7" s="1"/>
  <c r="O171" i="10"/>
  <c r="O171" i="7" s="1"/>
  <c r="AH171" i="10"/>
  <c r="D171" i="10"/>
  <c r="P171" i="10"/>
  <c r="P171" i="7" s="1"/>
  <c r="S171" i="10"/>
  <c r="S171" i="7" s="1"/>
  <c r="AB171" i="10"/>
  <c r="E171" i="10"/>
  <c r="C171" i="10"/>
  <c r="C171" i="7" s="1"/>
  <c r="Y171" i="10"/>
  <c r="Y171" i="7" s="1"/>
  <c r="Z171" i="10"/>
  <c r="AK171" i="10"/>
  <c r="AD171" i="10"/>
  <c r="AD171" i="7" s="1"/>
  <c r="I171" i="10"/>
  <c r="I171" i="7" s="1"/>
  <c r="F171" i="10"/>
  <c r="AC171" i="10"/>
  <c r="AC171" i="7" s="1"/>
  <c r="AN171" i="10"/>
  <c r="AN171" i="7" s="1"/>
  <c r="W171" i="10"/>
  <c r="W171" i="7" s="1"/>
  <c r="Q171" i="10"/>
  <c r="J171" i="10"/>
  <c r="AI171" i="10"/>
  <c r="AI171" i="7" s="1"/>
  <c r="M171" i="10"/>
  <c r="M171" i="7" s="1"/>
  <c r="AA171" i="10"/>
  <c r="V171" i="10"/>
  <c r="Z172" i="10"/>
  <c r="Z172" i="7" s="1"/>
  <c r="R172" i="10"/>
  <c r="R172" i="7" s="1"/>
  <c r="AC172" i="10"/>
  <c r="M172" i="10"/>
  <c r="AL172" i="10"/>
  <c r="AL172" i="7" s="1"/>
  <c r="AG172" i="10"/>
  <c r="AG172" i="7" s="1"/>
  <c r="AI172" i="10"/>
  <c r="Y172" i="10"/>
  <c r="C172" i="10"/>
  <c r="C172" i="7" s="1"/>
  <c r="AN172" i="10"/>
  <c r="AN172" i="7" s="1"/>
  <c r="AK172" i="10"/>
  <c r="O173" i="10"/>
  <c r="O173" i="7" s="1"/>
  <c r="L172" i="10"/>
  <c r="L172" i="7" s="1"/>
  <c r="P172" i="10"/>
  <c r="P172" i="7" s="1"/>
  <c r="AD172" i="10"/>
  <c r="H172" i="10"/>
  <c r="N172" i="10"/>
  <c r="N172" i="7" s="1"/>
  <c r="Q172" i="10"/>
  <c r="Q172" i="7" s="1"/>
  <c r="K172" i="10"/>
  <c r="E172" i="10"/>
  <c r="J172" i="10"/>
  <c r="J172" i="7" s="1"/>
  <c r="AA172" i="10"/>
  <c r="AA172" i="7" s="1"/>
  <c r="I172" i="10"/>
  <c r="W172" i="10"/>
  <c r="T172" i="10"/>
  <c r="T172" i="7" s="1"/>
  <c r="F172" i="10"/>
  <c r="F172" i="7" s="1"/>
  <c r="AH172" i="10"/>
  <c r="AJ172" i="10"/>
  <c r="D172" i="10"/>
  <c r="D172" i="7" s="1"/>
  <c r="O172" i="10"/>
  <c r="O172" i="7" s="1"/>
  <c r="V172" i="10"/>
  <c r="AM172" i="10"/>
  <c r="AF172" i="10"/>
  <c r="AB172" i="10"/>
  <c r="AB172" i="7" s="1"/>
  <c r="G172" i="10"/>
  <c r="S172" i="10"/>
  <c r="T173" i="10"/>
  <c r="T173" i="7" s="1"/>
  <c r="Y173" i="10"/>
  <c r="Y173" i="7" s="1"/>
  <c r="AG173" i="10"/>
  <c r="H173" i="10"/>
  <c r="M173" i="10"/>
  <c r="M173" i="7" s="1"/>
  <c r="AN173" i="10"/>
  <c r="AN173" i="7" s="1"/>
  <c r="R173" i="10"/>
  <c r="C173" i="10"/>
  <c r="F173" i="10"/>
  <c r="F173" i="7" s="1"/>
  <c r="Q173" i="10"/>
  <c r="Q173" i="7" s="1"/>
  <c r="P173" i="10"/>
  <c r="AI173" i="10"/>
  <c r="AI173" i="7" s="1"/>
  <c r="AH173" i="10"/>
  <c r="AH173" i="7" s="1"/>
  <c r="AD173" i="10"/>
  <c r="AD173" i="7" s="1"/>
  <c r="K173" i="10"/>
  <c r="G173" i="10"/>
  <c r="Z173" i="10"/>
  <c r="Z173" i="7" s="1"/>
  <c r="AA173" i="10"/>
  <c r="AA173" i="7" s="1"/>
  <c r="J173" i="10"/>
  <c r="E173" i="10"/>
  <c r="L173" i="10"/>
  <c r="L173" i="7" s="1"/>
  <c r="AC173" i="10"/>
  <c r="AC173" i="7" s="1"/>
  <c r="AJ173" i="10"/>
  <c r="W173" i="10"/>
  <c r="AF173" i="10"/>
  <c r="AL173" i="10"/>
  <c r="AL173" i="7" s="1"/>
  <c r="S173" i="10"/>
  <c r="AB173" i="10"/>
  <c r="AM173" i="10"/>
  <c r="AM173" i="7" s="1"/>
  <c r="D173" i="10"/>
  <c r="D173" i="7" s="1"/>
  <c r="I173" i="10"/>
  <c r="N173" i="10"/>
  <c r="V173" i="10"/>
  <c r="V173" i="7" s="1"/>
  <c r="AM174" i="10"/>
  <c r="AM174" i="7" s="1"/>
  <c r="H174" i="10"/>
  <c r="T174" i="10"/>
  <c r="S174" i="10"/>
  <c r="S174" i="7" s="1"/>
  <c r="AK174" i="10"/>
  <c r="AK174" i="7" s="1"/>
  <c r="AJ174" i="10"/>
  <c r="J174" i="10"/>
  <c r="C174" i="10"/>
  <c r="C174" i="7" s="1"/>
  <c r="K174" i="10"/>
  <c r="Q174" i="10"/>
  <c r="AB174" i="10"/>
  <c r="AG174" i="10"/>
  <c r="AG174" i="7" s="1"/>
  <c r="F174" i="10"/>
  <c r="F174" i="7" s="1"/>
  <c r="G174" i="10"/>
  <c r="AF174" i="10"/>
  <c r="AL174" i="10"/>
  <c r="AL174" i="7" s="1"/>
  <c r="M174" i="10"/>
  <c r="M174" i="7" s="1"/>
  <c r="Z174" i="10"/>
  <c r="O174" i="10"/>
  <c r="P174" i="10"/>
  <c r="P174" i="7" s="1"/>
  <c r="Y174" i="10"/>
  <c r="Y174" i="7" s="1"/>
  <c r="AN174" i="10"/>
  <c r="V174" i="10"/>
  <c r="V174" i="7" s="1"/>
  <c r="L174" i="10"/>
  <c r="L174" i="7" s="1"/>
  <c r="W174" i="10"/>
  <c r="W174" i="7" s="1"/>
  <c r="AA174" i="10"/>
  <c r="AH174" i="10"/>
  <c r="AD174" i="10"/>
  <c r="AD174" i="7" s="1"/>
  <c r="E174" i="10"/>
  <c r="E174" i="7" s="1"/>
  <c r="I174" i="10"/>
  <c r="AK173" i="10"/>
  <c r="N174" i="10"/>
  <c r="N174" i="7" s="1"/>
  <c r="AI174" i="10"/>
  <c r="AI174" i="7" s="1"/>
  <c r="R174" i="10"/>
  <c r="T175" i="10"/>
  <c r="V175" i="10"/>
  <c r="V175" i="7" s="1"/>
  <c r="AH175" i="10"/>
  <c r="AH175" i="7" s="1"/>
  <c r="D174" i="10"/>
  <c r="D174" i="7" s="1"/>
  <c r="AA175" i="10"/>
  <c r="G175" i="10"/>
  <c r="G175" i="7" s="1"/>
  <c r="AJ175" i="10"/>
  <c r="AJ175" i="7" s="1"/>
  <c r="O175" i="10"/>
  <c r="K175" i="10"/>
  <c r="AB175" i="10"/>
  <c r="AB175" i="7" s="1"/>
  <c r="AI175" i="10"/>
  <c r="AI175" i="7" s="1"/>
  <c r="E175" i="10"/>
  <c r="AF175" i="10"/>
  <c r="Q175" i="10"/>
  <c r="Q175" i="7" s="1"/>
  <c r="AC175" i="10"/>
  <c r="AC175" i="7" s="1"/>
  <c r="D175" i="10"/>
  <c r="D175" i="7" s="1"/>
  <c r="AK175" i="10"/>
  <c r="P175" i="10"/>
  <c r="P175" i="7" s="1"/>
  <c r="AM175" i="10"/>
  <c r="AM175" i="7" s="1"/>
  <c r="AC174" i="10"/>
  <c r="AN175" i="10"/>
  <c r="AG175" i="10"/>
  <c r="AG175" i="7" s="1"/>
  <c r="J175" i="10"/>
  <c r="J175" i="7" s="1"/>
  <c r="AL175" i="10"/>
  <c r="I175" i="10"/>
  <c r="F175" i="10"/>
  <c r="F175" i="7" s="1"/>
  <c r="N175" i="10"/>
  <c r="N175" i="7" s="1"/>
  <c r="AD175" i="10"/>
  <c r="C175" i="10"/>
  <c r="L175" i="10"/>
  <c r="L175" i="7" s="1"/>
  <c r="M175" i="10"/>
  <c r="M175" i="7" s="1"/>
  <c r="S175" i="10"/>
  <c r="S175" i="7" s="1"/>
  <c r="R175" i="10"/>
  <c r="H175" i="10"/>
  <c r="H175" i="7" s="1"/>
  <c r="Z175" i="10"/>
  <c r="Z175" i="7" s="1"/>
  <c r="Y175" i="10"/>
  <c r="J176" i="10"/>
  <c r="J176" i="7" s="1"/>
  <c r="R176" i="10"/>
  <c r="R176" i="7" s="1"/>
  <c r="L176" i="10"/>
  <c r="L176" i="7" s="1"/>
  <c r="AI176" i="10"/>
  <c r="E176" i="10"/>
  <c r="C176" i="10"/>
  <c r="C176" i="7" s="1"/>
  <c r="D176" i="10"/>
  <c r="D176" i="7" s="1"/>
  <c r="O176" i="10"/>
  <c r="AL176" i="10"/>
  <c r="T176" i="10"/>
  <c r="T176" i="7" s="1"/>
  <c r="AH176" i="10"/>
  <c r="AH176" i="7" s="1"/>
  <c r="W175" i="10"/>
  <c r="G176" i="10"/>
  <c r="K176" i="10"/>
  <c r="AM176" i="10"/>
  <c r="AM176" i="7" s="1"/>
  <c r="I176" i="10"/>
  <c r="F176" i="10"/>
  <c r="Z176" i="10"/>
  <c r="Z176" i="7" s="1"/>
  <c r="N176" i="10"/>
  <c r="N176" i="7" s="1"/>
  <c r="AB176" i="10"/>
  <c r="AG176" i="10"/>
  <c r="AA176" i="10"/>
  <c r="AA176" i="7" s="1"/>
  <c r="AN176" i="10"/>
  <c r="AN176" i="7" s="1"/>
  <c r="W176" i="10"/>
  <c r="AC176" i="10"/>
  <c r="P176" i="10"/>
  <c r="P176" i="7" s="1"/>
  <c r="Q176" i="10"/>
  <c r="Q176" i="7" s="1"/>
  <c r="S176" i="10"/>
  <c r="AK176" i="10"/>
  <c r="AK176" i="7" s="1"/>
  <c r="AJ176" i="10"/>
  <c r="AJ176" i="7" s="1"/>
  <c r="V176" i="10"/>
  <c r="V176" i="7" s="1"/>
  <c r="M176" i="10"/>
  <c r="AF176" i="10"/>
  <c r="H176" i="10"/>
  <c r="H176" i="7" s="1"/>
  <c r="AL178" i="10"/>
  <c r="AL178" i="7" s="1"/>
  <c r="AJ177" i="10"/>
  <c r="AM177" i="10"/>
  <c r="V177" i="10"/>
  <c r="V177" i="7" s="1"/>
  <c r="AI177" i="10"/>
  <c r="AI177" i="7" s="1"/>
  <c r="Q177" i="10"/>
  <c r="M177" i="10"/>
  <c r="M177" i="7" s="1"/>
  <c r="AD176" i="10"/>
  <c r="AD176" i="7" s="1"/>
  <c r="C177" i="10"/>
  <c r="C177" i="7" s="1"/>
  <c r="F177" i="10"/>
  <c r="S177" i="10"/>
  <c r="I177" i="10"/>
  <c r="I177" i="7" s="1"/>
  <c r="AK177" i="10"/>
  <c r="AK177" i="7" s="1"/>
  <c r="L177" i="10"/>
  <c r="AA177" i="10"/>
  <c r="Y177" i="10"/>
  <c r="Y177" i="7" s="1"/>
  <c r="D177" i="10"/>
  <c r="D177" i="7" s="1"/>
  <c r="R177" i="10"/>
  <c r="AL177" i="10"/>
  <c r="AL177" i="7" s="1"/>
  <c r="P177" i="10"/>
  <c r="P177" i="7" s="1"/>
  <c r="G177" i="10"/>
  <c r="G177" i="7" s="1"/>
  <c r="Z177" i="10"/>
  <c r="H177" i="10"/>
  <c r="AC177" i="10"/>
  <c r="AC177" i="7" s="1"/>
  <c r="J177" i="10"/>
  <c r="J177" i="7" s="1"/>
  <c r="AD177" i="10"/>
  <c r="AF177" i="10"/>
  <c r="W177" i="10"/>
  <c r="W177" i="7" s="1"/>
  <c r="N177" i="10"/>
  <c r="N177" i="7" s="1"/>
  <c r="O177" i="10"/>
  <c r="O177" i="7" s="1"/>
  <c r="AN177" i="10"/>
  <c r="Y176" i="10"/>
  <c r="Y176" i="7" s="1"/>
  <c r="AH177" i="10"/>
  <c r="AH177" i="7" s="1"/>
  <c r="E177" i="10"/>
  <c r="AB177" i="10"/>
  <c r="AG177" i="10"/>
  <c r="AG177" i="7" s="1"/>
  <c r="T177" i="10"/>
  <c r="T177" i="7" s="1"/>
  <c r="S178" i="10"/>
  <c r="AN178" i="10"/>
  <c r="F178" i="10"/>
  <c r="F178" i="7" s="1"/>
  <c r="AF178" i="10"/>
  <c r="T178" i="10"/>
  <c r="T178" i="7" s="1"/>
  <c r="C178" i="10"/>
  <c r="G178" i="10"/>
  <c r="G178" i="7" s="1"/>
  <c r="Q178" i="10"/>
  <c r="Q178" i="7" s="1"/>
  <c r="J178" i="10"/>
  <c r="W178" i="10"/>
  <c r="O178" i="10"/>
  <c r="O178" i="7" s="1"/>
  <c r="N178" i="10"/>
  <c r="N178" i="7" s="1"/>
  <c r="K178" i="10"/>
  <c r="L178" i="10"/>
  <c r="K177" i="10"/>
  <c r="I178" i="10"/>
  <c r="I178" i="7" s="1"/>
  <c r="AC178" i="10"/>
  <c r="AB178" i="10"/>
  <c r="AI178" i="10"/>
  <c r="AI178" i="7" s="1"/>
  <c r="AA178" i="10"/>
  <c r="AA178" i="7" s="1"/>
  <c r="R178" i="10"/>
  <c r="AD179" i="10"/>
  <c r="AA179" i="10"/>
  <c r="AA179" i="7" s="1"/>
  <c r="Y178" i="10"/>
  <c r="Y178" i="7" s="1"/>
  <c r="V178" i="10"/>
  <c r="Y179" i="10"/>
  <c r="D179" i="10"/>
  <c r="D179" i="7" s="1"/>
  <c r="O179" i="10"/>
  <c r="O179" i="7" s="1"/>
  <c r="C179" i="10"/>
  <c r="C179" i="7" s="1"/>
  <c r="AB180" i="10"/>
  <c r="Z179" i="10"/>
  <c r="Z179" i="7" s="1"/>
  <c r="AC179" i="10"/>
  <c r="AC179" i="7" s="1"/>
  <c r="AK179" i="10"/>
  <c r="G179" i="10"/>
  <c r="AH178" i="10"/>
  <c r="AH178" i="7" s="1"/>
  <c r="AG178" i="10"/>
  <c r="AG178" i="7" s="1"/>
  <c r="AM178" i="10"/>
  <c r="AM178" i="7" s="1"/>
  <c r="AI179" i="10"/>
  <c r="S179" i="10"/>
  <c r="S179" i="7" s="1"/>
  <c r="R179" i="10"/>
  <c r="R179" i="7" s="1"/>
  <c r="Q179" i="10"/>
  <c r="L179" i="10"/>
  <c r="AB179" i="10"/>
  <c r="AB179" i="7" s="1"/>
  <c r="H179" i="10"/>
  <c r="H179" i="7" s="1"/>
  <c r="I179" i="10"/>
  <c r="E179" i="10"/>
  <c r="V179" i="10"/>
  <c r="V179" i="7" s="1"/>
  <c r="N179" i="10"/>
  <c r="N179" i="7" s="1"/>
  <c r="AN179" i="10"/>
  <c r="AN179" i="7" s="1"/>
  <c r="K179" i="10"/>
  <c r="AM179" i="10"/>
  <c r="AM179" i="7" s="1"/>
  <c r="AK178" i="10"/>
  <c r="AK178" i="7" s="1"/>
  <c r="AD178" i="10"/>
  <c r="Z178" i="10"/>
  <c r="E178" i="10"/>
  <c r="E178" i="7" s="1"/>
  <c r="AJ179" i="10"/>
  <c r="AJ179" i="7" s="1"/>
  <c r="AL179" i="10"/>
  <c r="M178" i="10"/>
  <c r="F179" i="10"/>
  <c r="F179" i="7" s="1"/>
  <c r="D178" i="10"/>
  <c r="D178" i="7" s="1"/>
  <c r="AF179" i="10"/>
  <c r="AI180" i="10"/>
  <c r="D180" i="10"/>
  <c r="D180" i="7" s="1"/>
  <c r="AL180" i="10"/>
  <c r="AL180" i="7" s="1"/>
  <c r="AA180" i="10"/>
  <c r="AM180" i="10"/>
  <c r="N180" i="10"/>
  <c r="N180" i="7" s="1"/>
  <c r="AH180" i="10"/>
  <c r="AH180" i="7" s="1"/>
  <c r="Q180" i="10"/>
  <c r="J180" i="10"/>
  <c r="P179" i="10"/>
  <c r="P179" i="7" s="1"/>
  <c r="H178" i="10"/>
  <c r="H178" i="7" s="1"/>
  <c r="C180" i="10"/>
  <c r="C180" i="7" s="1"/>
  <c r="E180" i="10"/>
  <c r="W179" i="10"/>
  <c r="W179" i="7" s="1"/>
  <c r="AD180" i="10"/>
  <c r="AD180" i="7" s="1"/>
  <c r="Z180" i="10"/>
  <c r="Z180" i="7" s="1"/>
  <c r="P180" i="10"/>
  <c r="AC180" i="10"/>
  <c r="AC180" i="7" s="1"/>
  <c r="M180" i="10"/>
  <c r="M180" i="7" s="1"/>
  <c r="S180" i="10"/>
  <c r="S180" i="7" s="1"/>
  <c r="T179" i="10"/>
  <c r="Y180" i="10"/>
  <c r="Y180" i="7" s="1"/>
  <c r="M179" i="10"/>
  <c r="M179" i="7" s="1"/>
  <c r="P178" i="10"/>
  <c r="H180" i="10"/>
  <c r="AJ178" i="10"/>
  <c r="AJ178" i="7" s="1"/>
  <c r="J179" i="10"/>
  <c r="J179" i="7" s="1"/>
  <c r="L180" i="10"/>
  <c r="AH179" i="10"/>
  <c r="K180" i="10"/>
  <c r="AG179" i="10"/>
  <c r="AG179" i="7" s="1"/>
  <c r="F182" i="10"/>
  <c r="S181" i="10"/>
  <c r="AF181" i="10"/>
  <c r="AF181" i="7" s="1"/>
  <c r="AG180" i="10"/>
  <c r="AG180" i="7" s="1"/>
  <c r="AJ181" i="10"/>
  <c r="V180" i="10"/>
  <c r="AI181" i="10"/>
  <c r="AI181" i="7" s="1"/>
  <c r="AG181" i="10"/>
  <c r="AG181" i="7" s="1"/>
  <c r="D181" i="10"/>
  <c r="I180" i="10"/>
  <c r="AJ180" i="10"/>
  <c r="AJ180" i="7" s="1"/>
  <c r="Q181" i="10"/>
  <c r="Q181" i="7" s="1"/>
  <c r="M181" i="10"/>
  <c r="AK180" i="10"/>
  <c r="L181" i="10"/>
  <c r="L181" i="7" s="1"/>
  <c r="T181" i="10"/>
  <c r="T181" i="7" s="1"/>
  <c r="H181" i="10"/>
  <c r="H181" i="7" s="1"/>
  <c r="AH181" i="10"/>
  <c r="P181" i="10"/>
  <c r="P181" i="7" s="1"/>
  <c r="W180" i="10"/>
  <c r="W180" i="7" s="1"/>
  <c r="Y181" i="10"/>
  <c r="J181" i="10"/>
  <c r="J181" i="7" s="1"/>
  <c r="T180" i="10"/>
  <c r="T180" i="7" s="1"/>
  <c r="AL181" i="10"/>
  <c r="AL181" i="7" s="1"/>
  <c r="O180" i="10"/>
  <c r="K181" i="10"/>
  <c r="R181" i="10"/>
  <c r="R181" i="7" s="1"/>
  <c r="G180" i="10"/>
  <c r="G180" i="7" s="1"/>
  <c r="I181" i="10"/>
  <c r="AN181" i="10"/>
  <c r="Z181" i="10"/>
  <c r="Z181" i="7" s="1"/>
  <c r="AB181" i="10"/>
  <c r="AB181" i="7" s="1"/>
  <c r="R180" i="10"/>
  <c r="C181" i="10"/>
  <c r="G181" i="10"/>
  <c r="G181" i="7" s="1"/>
  <c r="AF180" i="10"/>
  <c r="F180" i="10"/>
  <c r="AN180" i="10"/>
  <c r="AN180" i="7" s="1"/>
  <c r="AC181" i="10"/>
  <c r="AC181" i="7" s="1"/>
  <c r="AL182" i="10"/>
  <c r="AL182" i="7" s="1"/>
  <c r="C182" i="10"/>
  <c r="AM182" i="10"/>
  <c r="N181" i="10"/>
  <c r="N181" i="7" s="1"/>
  <c r="Q182" i="10"/>
  <c r="Q182" i="7" s="1"/>
  <c r="AJ182" i="10"/>
  <c r="AC182" i="10"/>
  <c r="I182" i="10"/>
  <c r="I182" i="7" s="1"/>
  <c r="M182" i="10"/>
  <c r="M182" i="7" s="1"/>
  <c r="AK182" i="10"/>
  <c r="D182" i="10"/>
  <c r="V182" i="10"/>
  <c r="V182" i="7" s="1"/>
  <c r="L182" i="10"/>
  <c r="L182" i="7" s="1"/>
  <c r="AA182" i="10"/>
  <c r="AI182" i="10"/>
  <c r="AG182" i="10"/>
  <c r="AG182" i="7" s="1"/>
  <c r="W182" i="10"/>
  <c r="W182" i="7" s="1"/>
  <c r="S182" i="10"/>
  <c r="AM181" i="10"/>
  <c r="W181" i="10"/>
  <c r="W181" i="7" s="1"/>
  <c r="J182" i="10"/>
  <c r="J182" i="7" s="1"/>
  <c r="E181" i="10"/>
  <c r="Z182" i="10"/>
  <c r="T182" i="10"/>
  <c r="T182" i="7" s="1"/>
  <c r="AD181" i="10"/>
  <c r="AD181" i="7" s="1"/>
  <c r="AK181" i="10"/>
  <c r="AH182" i="10"/>
  <c r="E182" i="10"/>
  <c r="E182" i="7" s="1"/>
  <c r="AN182" i="10"/>
  <c r="AN182" i="7" s="1"/>
  <c r="O182" i="10"/>
  <c r="O182" i="7" s="1"/>
  <c r="H182" i="10"/>
  <c r="AA181" i="10"/>
  <c r="AA181" i="7" s="1"/>
  <c r="G182" i="10"/>
  <c r="G182" i="7" s="1"/>
  <c r="F181" i="10"/>
  <c r="O181" i="10"/>
  <c r="AB182" i="10"/>
  <c r="AB182" i="7" s="1"/>
  <c r="K182" i="10"/>
  <c r="K182" i="7" s="1"/>
  <c r="P182" i="10"/>
  <c r="V181" i="10"/>
  <c r="Y182" i="10"/>
  <c r="Y182" i="7" s="1"/>
  <c r="AD182" i="10"/>
  <c r="AD182" i="7" s="1"/>
  <c r="N182" i="10"/>
  <c r="N182" i="7" s="1"/>
  <c r="AF182" i="10"/>
  <c r="AF182" i="7" s="1"/>
  <c r="R184" i="10"/>
  <c r="R184" i="7" s="1"/>
  <c r="AF183" i="10"/>
  <c r="AF183" i="7" s="1"/>
  <c r="E183" i="10"/>
  <c r="D183" i="10"/>
  <c r="W183" i="10"/>
  <c r="W183" i="7" s="1"/>
  <c r="AJ183" i="10"/>
  <c r="AJ183" i="7" s="1"/>
  <c r="O183" i="10"/>
  <c r="N183" i="10"/>
  <c r="R182" i="10"/>
  <c r="R182" i="7" s="1"/>
  <c r="AI183" i="10"/>
  <c r="AI183" i="7" s="1"/>
  <c r="AA183" i="10"/>
  <c r="F183" i="10"/>
  <c r="AC183" i="10"/>
  <c r="AC183" i="7" s="1"/>
  <c r="L183" i="10"/>
  <c r="L183" i="7" s="1"/>
  <c r="AM183" i="10"/>
  <c r="AB183" i="10"/>
  <c r="AB183" i="7" s="1"/>
  <c r="AD183" i="10"/>
  <c r="AD183" i="7" s="1"/>
  <c r="K183" i="10"/>
  <c r="K183" i="7" s="1"/>
  <c r="G183" i="10"/>
  <c r="S183" i="10"/>
  <c r="S183" i="7" s="1"/>
  <c r="P183" i="10"/>
  <c r="P183" i="7" s="1"/>
  <c r="R183" i="10"/>
  <c r="R183" i="7" s="1"/>
  <c r="AK183" i="10"/>
  <c r="AK183" i="7" s="1"/>
  <c r="J183" i="10"/>
  <c r="C183" i="10"/>
  <c r="C183" i="7" s="1"/>
  <c r="AN183" i="10"/>
  <c r="AN183" i="7" s="1"/>
  <c r="T183" i="10"/>
  <c r="Y183" i="10"/>
  <c r="AH183" i="10"/>
  <c r="AH183" i="7" s="1"/>
  <c r="I183" i="10"/>
  <c r="I183" i="7" s="1"/>
  <c r="Z183" i="10"/>
  <c r="Z183" i="7" s="1"/>
  <c r="V183" i="10"/>
  <c r="Q183" i="10"/>
  <c r="Q183" i="7" s="1"/>
  <c r="M183" i="10"/>
  <c r="M183" i="7" s="1"/>
  <c r="AL183" i="10"/>
  <c r="H183" i="10"/>
  <c r="AG183" i="10"/>
  <c r="AG183" i="7" s="1"/>
  <c r="I184" i="10"/>
  <c r="I184" i="7" s="1"/>
  <c r="AD184" i="10"/>
  <c r="D184" i="10"/>
  <c r="D184" i="7" s="1"/>
  <c r="AF184" i="10"/>
  <c r="AF184" i="7" s="1"/>
  <c r="AH184" i="10"/>
  <c r="AH184" i="7" s="1"/>
  <c r="Y184" i="10"/>
  <c r="E184" i="10"/>
  <c r="Q184" i="10"/>
  <c r="Q184" i="7" s="1"/>
  <c r="H184" i="10"/>
  <c r="H184" i="7" s="1"/>
  <c r="G184" i="10"/>
  <c r="L184" i="10"/>
  <c r="AG184" i="10"/>
  <c r="AG184" i="7" s="1"/>
  <c r="Z184" i="10"/>
  <c r="Z184" i="7" s="1"/>
  <c r="AC184" i="10"/>
  <c r="AL184" i="10"/>
  <c r="AL184" i="7" s="1"/>
  <c r="V184" i="10"/>
  <c r="V184" i="7" s="1"/>
  <c r="S184" i="10"/>
  <c r="S184" i="7" s="1"/>
  <c r="AI184" i="10"/>
  <c r="AM184" i="10"/>
  <c r="AK184" i="10"/>
  <c r="AK184" i="7" s="1"/>
  <c r="O184" i="10"/>
  <c r="O184" i="7" s="1"/>
  <c r="J184" i="10"/>
  <c r="J184" i="7" s="1"/>
  <c r="P184" i="10"/>
  <c r="AB184" i="10"/>
  <c r="AB184" i="7" s="1"/>
  <c r="N184" i="10"/>
  <c r="N184" i="7" s="1"/>
  <c r="T184" i="10"/>
  <c r="AJ184" i="10"/>
  <c r="F184" i="10"/>
  <c r="F184" i="7" s="1"/>
  <c r="W184" i="10"/>
  <c r="W184" i="7" s="1"/>
  <c r="AA184" i="10"/>
  <c r="K184" i="10"/>
  <c r="C184" i="10"/>
  <c r="C184" i="7" s="1"/>
  <c r="M184" i="10"/>
  <c r="M184" i="7" s="1"/>
  <c r="AN184" i="10"/>
  <c r="Z185" i="10"/>
  <c r="T185" i="10"/>
  <c r="T185" i="7" s="1"/>
  <c r="Q185" i="10"/>
  <c r="Q185" i="7" s="1"/>
  <c r="I185" i="10"/>
  <c r="K185" i="10"/>
  <c r="M185" i="10"/>
  <c r="M185" i="7" s="1"/>
  <c r="AF185" i="10"/>
  <c r="AF185" i="7" s="1"/>
  <c r="G185" i="10"/>
  <c r="Y186" i="10"/>
  <c r="J185" i="10"/>
  <c r="J185" i="7" s="1"/>
  <c r="AG185" i="10"/>
  <c r="AG185" i="7" s="1"/>
  <c r="AM185" i="10"/>
  <c r="AN185" i="10"/>
  <c r="AC185" i="10"/>
  <c r="AC185" i="7" s="1"/>
  <c r="R185" i="10"/>
  <c r="R185" i="7" s="1"/>
  <c r="E185" i="10"/>
  <c r="L185" i="10"/>
  <c r="AK185" i="10"/>
  <c r="AK185" i="7" s="1"/>
  <c r="S185" i="10"/>
  <c r="S185" i="7" s="1"/>
  <c r="AA185" i="10"/>
  <c r="Y185" i="10"/>
  <c r="Y185" i="7" s="1"/>
  <c r="AD185" i="10"/>
  <c r="AD185" i="7" s="1"/>
  <c r="W185" i="10"/>
  <c r="W185" i="7" s="1"/>
  <c r="N185" i="10"/>
  <c r="C185" i="10"/>
  <c r="H185" i="10"/>
  <c r="H185" i="7" s="1"/>
  <c r="F185" i="10"/>
  <c r="F185" i="7" s="1"/>
  <c r="AI185" i="10"/>
  <c r="AJ185" i="10"/>
  <c r="D185" i="10"/>
  <c r="D185" i="7" s="1"/>
  <c r="V185" i="10"/>
  <c r="V185" i="7" s="1"/>
  <c r="AB185" i="10"/>
  <c r="AL185" i="10"/>
  <c r="AL185" i="7" s="1"/>
  <c r="P185" i="10"/>
  <c r="P185" i="7" s="1"/>
  <c r="AH185" i="10"/>
  <c r="AH185" i="7" s="1"/>
  <c r="O185" i="10"/>
  <c r="I187" i="10"/>
  <c r="AG186" i="10"/>
  <c r="AG186" i="7" s="1"/>
  <c r="R186" i="10"/>
  <c r="R186" i="7" s="1"/>
  <c r="K186" i="10"/>
  <c r="K186" i="7" s="1"/>
  <c r="AN186" i="10"/>
  <c r="AI186" i="10"/>
  <c r="AI186" i="7" s="1"/>
  <c r="AF186" i="10"/>
  <c r="AF186" i="7" s="1"/>
  <c r="H186" i="10"/>
  <c r="AL186" i="10"/>
  <c r="N186" i="10"/>
  <c r="N186" i="7" s="1"/>
  <c r="AB186" i="10"/>
  <c r="AB186" i="7" s="1"/>
  <c r="L186" i="10"/>
  <c r="AK186" i="10"/>
  <c r="F186" i="10"/>
  <c r="F186" i="7" s="1"/>
  <c r="Q186" i="10"/>
  <c r="Q186" i="7" s="1"/>
  <c r="W186" i="10"/>
  <c r="AJ186" i="10"/>
  <c r="AJ186" i="7" s="1"/>
  <c r="D186" i="10"/>
  <c r="D186" i="7" s="1"/>
  <c r="I186" i="10"/>
  <c r="I186" i="7" s="1"/>
  <c r="G186" i="10"/>
  <c r="AC186" i="10"/>
  <c r="C186" i="10"/>
  <c r="C186" i="7" s="1"/>
  <c r="P186" i="10"/>
  <c r="P186" i="7" s="1"/>
  <c r="AA186" i="10"/>
  <c r="T186" i="10"/>
  <c r="T186" i="7" s="1"/>
  <c r="Z186" i="10"/>
  <c r="Z186" i="7" s="1"/>
  <c r="AD186" i="10"/>
  <c r="AD186" i="7" s="1"/>
  <c r="AM186" i="10"/>
  <c r="E186" i="10"/>
  <c r="E186" i="7" s="1"/>
  <c r="S186" i="10"/>
  <c r="S186" i="7" s="1"/>
  <c r="M186" i="10"/>
  <c r="M186" i="7" s="1"/>
  <c r="O186" i="10"/>
  <c r="AH186" i="10"/>
  <c r="J186" i="10"/>
  <c r="J186" i="7" s="1"/>
  <c r="V186" i="10"/>
  <c r="V186" i="7" s="1"/>
  <c r="K187" i="10"/>
  <c r="S187" i="10"/>
  <c r="S2" i="10" s="1"/>
  <c r="AF187" i="10"/>
  <c r="AF187" i="7" s="1"/>
  <c r="H187" i="10"/>
  <c r="H187" i="7" s="1"/>
  <c r="AD187" i="10"/>
  <c r="AH187" i="10"/>
  <c r="P187" i="10"/>
  <c r="P187" i="7" s="1"/>
  <c r="AM187" i="10"/>
  <c r="AM187" i="7" s="1"/>
  <c r="T187" i="10"/>
  <c r="T187" i="7" s="1"/>
  <c r="Z187" i="10"/>
  <c r="AI187" i="10"/>
  <c r="AI187" i="7" s="1"/>
  <c r="AL187" i="10"/>
  <c r="AL187" i="7" s="1"/>
  <c r="J187" i="10"/>
  <c r="J187" i="7" s="1"/>
  <c r="V187" i="10"/>
  <c r="W187" i="10"/>
  <c r="W187" i="7" s="1"/>
  <c r="L187" i="10"/>
  <c r="L187" i="7" s="1"/>
  <c r="AC187" i="10"/>
  <c r="AB187" i="10"/>
  <c r="Y187" i="10"/>
  <c r="Y187" i="7" s="1"/>
  <c r="C187" i="10"/>
  <c r="C187" i="7" s="1"/>
  <c r="AK187" i="10"/>
  <c r="G187" i="10"/>
  <c r="D187" i="10"/>
  <c r="D187" i="7" s="1"/>
  <c r="O187" i="10"/>
  <c r="O187" i="7" s="1"/>
  <c r="AG187" i="10"/>
  <c r="E187" i="10"/>
  <c r="Q187" i="10"/>
  <c r="Q187" i="7" s="1"/>
  <c r="AJ187" i="10"/>
  <c r="AJ187" i="7" s="1"/>
  <c r="R187" i="10"/>
  <c r="AN187" i="10"/>
  <c r="N187" i="10"/>
  <c r="N187" i="7" s="1"/>
  <c r="AA187" i="10"/>
  <c r="AA187" i="7" s="1"/>
  <c r="F187" i="10"/>
  <c r="F187" i="7" s="1"/>
  <c r="M187" i="10"/>
  <c r="AE34" i="10"/>
  <c r="O32" i="7"/>
  <c r="AG75" i="7"/>
  <c r="AI77" i="7"/>
  <c r="R48" i="7"/>
  <c r="I78" i="7"/>
  <c r="E17" i="7"/>
  <c r="D13" i="7"/>
  <c r="AG28" i="7"/>
  <c r="L91" i="7"/>
  <c r="T22" i="7"/>
  <c r="AL27" i="7"/>
  <c r="R68" i="7"/>
  <c r="W107" i="7"/>
  <c r="F68" i="7"/>
  <c r="O108" i="7"/>
  <c r="AA12" i="7"/>
  <c r="M29" i="7"/>
  <c r="F41" i="7"/>
  <c r="AK63" i="7"/>
  <c r="Q78" i="7"/>
  <c r="AN51" i="7"/>
  <c r="C139" i="7"/>
  <c r="Q140" i="7"/>
  <c r="E103" i="7"/>
  <c r="AE99" i="10"/>
  <c r="AB140" i="7"/>
  <c r="AB42" i="7"/>
  <c r="AK54" i="7"/>
  <c r="M110" i="7"/>
  <c r="N30" i="7"/>
  <c r="O42" i="7"/>
  <c r="M14" i="7"/>
  <c r="Z89" i="7"/>
  <c r="M59" i="7"/>
  <c r="AE15" i="10"/>
  <c r="W25" i="7"/>
  <c r="Z28" i="7"/>
  <c r="AC65" i="7"/>
  <c r="AJ31" i="7"/>
  <c r="T13" i="7"/>
  <c r="AG73" i="7"/>
  <c r="T35" i="7"/>
  <c r="E26" i="7"/>
  <c r="L12" i="7"/>
  <c r="Q35" i="7"/>
  <c r="AD41" i="7"/>
  <c r="AB121" i="7"/>
  <c r="Q45" i="7"/>
  <c r="N109" i="7"/>
  <c r="Z145" i="7"/>
  <c r="F51" i="7"/>
  <c r="F43" i="7"/>
  <c r="S61" i="7"/>
  <c r="O106" i="7"/>
  <c r="W141" i="7"/>
  <c r="Y106" i="7"/>
  <c r="W144" i="7"/>
  <c r="AD53" i="7"/>
  <c r="C111" i="7"/>
  <c r="H20" i="7"/>
  <c r="AJ21" i="7"/>
  <c r="J46" i="7"/>
  <c r="M93" i="7"/>
  <c r="I97" i="7"/>
  <c r="AA62" i="7"/>
  <c r="Q92" i="7"/>
  <c r="AB28" i="7"/>
  <c r="O48" i="7"/>
  <c r="AH59" i="7"/>
  <c r="J34" i="7"/>
  <c r="V30" i="7"/>
  <c r="R14" i="7"/>
  <c r="I39" i="7"/>
  <c r="AD64" i="7"/>
  <c r="AE64" i="10"/>
  <c r="AE105" i="10"/>
  <c r="AE22" i="10"/>
  <c r="AC16" i="7"/>
  <c r="W26" i="7"/>
  <c r="Q106" i="7"/>
  <c r="AM53" i="7"/>
  <c r="AJ68" i="7"/>
  <c r="J107" i="7"/>
  <c r="O88" i="7"/>
  <c r="C59" i="7"/>
  <c r="AL88" i="7"/>
  <c r="Y55" i="7"/>
  <c r="AN166" i="7"/>
  <c r="N55" i="7"/>
  <c r="AB55" i="7"/>
  <c r="V129" i="7"/>
  <c r="AC19" i="7"/>
  <c r="AJ33" i="7"/>
  <c r="AB78" i="7"/>
  <c r="L117" i="7"/>
  <c r="AG76" i="7"/>
  <c r="AC46" i="7"/>
  <c r="W29" i="7"/>
  <c r="AG24" i="7"/>
  <c r="AG43" i="7"/>
  <c r="AE31" i="10"/>
  <c r="Y37" i="7"/>
  <c r="O76" i="7"/>
  <c r="E35" i="7"/>
  <c r="T33" i="7"/>
  <c r="AI30" i="7"/>
  <c r="C79" i="7"/>
  <c r="V41" i="7"/>
  <c r="AH77" i="7"/>
  <c r="AB35" i="7"/>
  <c r="Y54" i="7"/>
  <c r="AC105" i="7"/>
  <c r="C140" i="7"/>
  <c r="S63" i="7"/>
  <c r="AA49" i="7"/>
  <c r="T104" i="7"/>
  <c r="H49" i="7"/>
  <c r="Z48" i="7"/>
  <c r="AE107" i="10"/>
  <c r="J50" i="7"/>
  <c r="F105" i="7"/>
  <c r="AD68" i="7"/>
  <c r="AB108" i="7"/>
  <c r="W21" i="7"/>
  <c r="O13" i="7"/>
  <c r="V114" i="7"/>
  <c r="W74" i="7"/>
  <c r="R28" i="7"/>
  <c r="D39" i="7"/>
  <c r="H33" i="7"/>
  <c r="E29" i="7"/>
  <c r="AH42" i="7"/>
  <c r="AN33" i="7"/>
  <c r="AM29" i="7"/>
  <c r="P58" i="7"/>
  <c r="D97" i="7"/>
  <c r="E28" i="7"/>
  <c r="J21" i="7"/>
  <c r="Y96" i="7"/>
  <c r="G77" i="7"/>
  <c r="AJ32" i="7"/>
  <c r="AE118" i="10"/>
  <c r="E157" i="7"/>
  <c r="AK47" i="7"/>
  <c r="AN116" i="7"/>
  <c r="O156" i="7"/>
  <c r="AH172" i="7"/>
  <c r="AE155" i="10"/>
  <c r="AM47" i="7"/>
  <c r="AD116" i="7"/>
  <c r="Y120" i="7"/>
  <c r="AL176" i="7"/>
  <c r="AE81" i="10"/>
  <c r="AM123" i="7"/>
  <c r="AE161" i="10"/>
  <c r="AK123" i="7"/>
  <c r="Q100" i="7"/>
  <c r="J20" i="7"/>
  <c r="W50" i="7"/>
  <c r="E33" i="7"/>
  <c r="R30" i="7"/>
  <c r="C12" i="7"/>
  <c r="E43" i="7"/>
  <c r="AK93" i="7"/>
  <c r="O93" i="7"/>
  <c r="Z94" i="7"/>
  <c r="O96" i="7"/>
  <c r="O15" i="7"/>
  <c r="I29" i="7"/>
  <c r="AH97" i="7"/>
  <c r="L21" i="7"/>
  <c r="Q26" i="7"/>
  <c r="D44" i="7"/>
  <c r="AE53" i="10"/>
  <c r="V32" i="7"/>
  <c r="Y48" i="7"/>
  <c r="AD102" i="7"/>
  <c r="L80" i="7"/>
  <c r="AA121" i="7"/>
  <c r="N84" i="7"/>
  <c r="AM34" i="7"/>
  <c r="E79" i="7"/>
  <c r="F126" i="7"/>
  <c r="Q50" i="7"/>
  <c r="M81" i="7"/>
  <c r="AN122" i="7"/>
  <c r="T161" i="7"/>
  <c r="H52" i="7"/>
  <c r="D83" i="7"/>
  <c r="AD85" i="7"/>
  <c r="P125" i="7"/>
  <c r="AH170" i="7"/>
  <c r="Q127" i="7"/>
  <c r="O137" i="7"/>
  <c r="I28" i="7"/>
  <c r="AG17" i="7"/>
  <c r="W59" i="7"/>
  <c r="L132" i="7"/>
  <c r="Q59" i="7"/>
  <c r="I90" i="7"/>
  <c r="V97" i="7"/>
  <c r="AG33" i="7"/>
  <c r="AE30" i="10"/>
  <c r="G55" i="7"/>
  <c r="J68" i="7"/>
  <c r="I69" i="7"/>
  <c r="R42" i="7"/>
  <c r="AD33" i="7"/>
  <c r="AH38" i="7"/>
  <c r="M48" i="7"/>
  <c r="AM82" i="7"/>
  <c r="N80" i="7"/>
  <c r="AE18" i="10"/>
  <c r="R17" i="7"/>
  <c r="J30" i="7"/>
  <c r="AN60" i="7"/>
  <c r="AM93" i="7"/>
  <c r="F91" i="7"/>
  <c r="L74" i="7"/>
  <c r="S78" i="7"/>
  <c r="AI119" i="7"/>
  <c r="I172" i="7"/>
  <c r="S59" i="7"/>
  <c r="I72" i="7"/>
  <c r="D118" i="7"/>
  <c r="H73" i="7"/>
  <c r="AI75" i="7"/>
  <c r="G118" i="7"/>
  <c r="AC72" i="7"/>
  <c r="G156" i="7"/>
  <c r="AJ77" i="7"/>
  <c r="C120" i="7"/>
  <c r="C46" i="7"/>
  <c r="H80" i="7"/>
  <c r="G19" i="7"/>
  <c r="R26" i="7"/>
  <c r="G15" i="7"/>
  <c r="AN94" i="7"/>
  <c r="W97" i="7"/>
  <c r="AA92" i="7"/>
  <c r="AI99" i="7"/>
  <c r="T14" i="7"/>
  <c r="AC42" i="7"/>
  <c r="C35" i="7"/>
  <c r="N36" i="7"/>
  <c r="AG102" i="7"/>
  <c r="S17" i="7"/>
  <c r="Y12" i="7"/>
  <c r="Q24" i="7"/>
  <c r="I43" i="7"/>
  <c r="F63" i="7"/>
  <c r="AH63" i="7"/>
  <c r="E12" i="7"/>
  <c r="G32" i="7"/>
  <c r="AE61" i="10"/>
  <c r="F62" i="7"/>
  <c r="AI117" i="7"/>
  <c r="S76" i="7"/>
  <c r="I157" i="7"/>
  <c r="D63" i="7"/>
  <c r="Z76" i="7"/>
  <c r="Y77" i="7"/>
  <c r="AE119" i="10"/>
  <c r="W119" i="7"/>
  <c r="AD78" i="7"/>
  <c r="C44" i="7"/>
  <c r="G158" i="7"/>
  <c r="J82" i="7"/>
  <c r="Q121" i="7"/>
  <c r="F164" i="7"/>
  <c r="AJ123" i="7"/>
  <c r="Z154" i="7"/>
  <c r="AD19" i="7"/>
  <c r="S23" i="7"/>
  <c r="V17" i="7"/>
  <c r="V47" i="7"/>
  <c r="V48" i="7"/>
  <c r="L42" i="7"/>
  <c r="AM13" i="7"/>
  <c r="AH48" i="7"/>
  <c r="AC53" i="7"/>
  <c r="H108" i="7"/>
  <c r="AJ40" i="7"/>
  <c r="E27" i="7"/>
  <c r="AC21" i="7"/>
  <c r="J48" i="7"/>
  <c r="AC48" i="7"/>
  <c r="AH32" i="7"/>
  <c r="G27" i="7"/>
  <c r="R126" i="7"/>
  <c r="AL80" i="7"/>
  <c r="AE83" i="10"/>
  <c r="AE51" i="10"/>
  <c r="I65" i="7"/>
  <c r="O51" i="7"/>
  <c r="F58" i="7"/>
  <c r="AK104" i="7"/>
  <c r="F45" i="7"/>
  <c r="AH110" i="7"/>
  <c r="AD56" i="7"/>
  <c r="Y26" i="7"/>
  <c r="AD13" i="7"/>
  <c r="T36" i="7"/>
  <c r="C42" i="7"/>
  <c r="G53" i="7"/>
  <c r="E85" i="7"/>
  <c r="H26" i="7"/>
  <c r="N21" i="7"/>
  <c r="S55" i="7"/>
  <c r="AC56" i="7"/>
  <c r="R44" i="7"/>
  <c r="G40" i="7"/>
  <c r="AN61" i="7"/>
  <c r="AG92" i="7"/>
  <c r="H93" i="7"/>
  <c r="N13" i="7"/>
  <c r="AC23" i="7"/>
  <c r="AN19" i="7"/>
  <c r="AI47" i="7"/>
  <c r="F94" i="7"/>
  <c r="M99" i="7"/>
  <c r="Q67" i="7"/>
  <c r="F95" i="7"/>
  <c r="V98" i="7"/>
  <c r="Z79" i="7"/>
  <c r="I47" i="7"/>
  <c r="AE79" i="10"/>
  <c r="AA119" i="7"/>
  <c r="R124" i="7"/>
  <c r="D75" i="7"/>
  <c r="J38" i="7"/>
  <c r="C117" i="7"/>
  <c r="F44" i="7"/>
  <c r="M78" i="7"/>
  <c r="AE117" i="10"/>
  <c r="E120" i="7"/>
  <c r="Q84" i="7"/>
  <c r="T163" i="7"/>
  <c r="P39" i="7"/>
  <c r="AB31" i="7"/>
  <c r="Y17" i="7"/>
  <c r="L56" i="7"/>
  <c r="AA26" i="7"/>
  <c r="AI16" i="7"/>
  <c r="AM63" i="7"/>
  <c r="AH47" i="7"/>
  <c r="AM67" i="7"/>
  <c r="AE13" i="10"/>
  <c r="AG41" i="7"/>
  <c r="I36" i="7"/>
  <c r="AH15" i="7"/>
  <c r="H55" i="7"/>
  <c r="AE87" i="10"/>
  <c r="H87" i="7"/>
  <c r="V91" i="7"/>
  <c r="G25" i="7"/>
  <c r="D22" i="7"/>
  <c r="L49" i="7"/>
  <c r="R60" i="7"/>
  <c r="Q49" i="7"/>
  <c r="AE126" i="10"/>
  <c r="M164" i="7"/>
  <c r="I125" i="7"/>
  <c r="AE162" i="10"/>
  <c r="AE49" i="10"/>
  <c r="AD80" i="7"/>
  <c r="Q80" i="7"/>
  <c r="S162" i="7"/>
  <c r="I80" i="7"/>
  <c r="R83" i="7"/>
  <c r="L128" i="7"/>
  <c r="N162" i="7"/>
  <c r="AE85" i="10"/>
  <c r="L53" i="7"/>
  <c r="Z129" i="7"/>
  <c r="AE42" i="10"/>
  <c r="W84" i="7"/>
  <c r="AG51" i="7"/>
  <c r="W81" i="7"/>
  <c r="AK121" i="7"/>
  <c r="T23" i="7"/>
  <c r="AB19" i="7"/>
  <c r="AE14" i="10"/>
  <c r="J28" i="7"/>
  <c r="H58" i="7"/>
  <c r="AI54" i="7"/>
  <c r="AK127" i="7"/>
  <c r="W40" i="7"/>
  <c r="AJ28" i="7"/>
  <c r="AJ23" i="7"/>
  <c r="V103" i="7"/>
  <c r="V51" i="7"/>
  <c r="H41" i="7"/>
  <c r="Z44" i="7"/>
  <c r="R73" i="7"/>
  <c r="AE76" i="10"/>
  <c r="G65" i="7"/>
  <c r="L92" i="7"/>
  <c r="AJ97" i="7"/>
  <c r="AE94" i="10"/>
  <c r="N136" i="7"/>
  <c r="W178" i="7"/>
  <c r="I59" i="7"/>
  <c r="W91" i="7"/>
  <c r="J132" i="7"/>
  <c r="L135" i="7"/>
  <c r="F165" i="7"/>
  <c r="AG60" i="7"/>
  <c r="F98" i="7"/>
  <c r="AI92" i="7"/>
  <c r="H101" i="7"/>
  <c r="F101" i="7"/>
  <c r="AD100" i="7"/>
  <c r="AH45" i="7"/>
  <c r="E140" i="7"/>
  <c r="O153" i="7"/>
  <c r="AB149" i="7"/>
  <c r="M38" i="7"/>
  <c r="I13" i="7"/>
  <c r="AJ42" i="7"/>
  <c r="C30" i="7"/>
  <c r="AE95" i="10"/>
  <c r="AK33" i="7"/>
  <c r="H32" i="7"/>
  <c r="L19" i="7"/>
  <c r="AE26" i="10"/>
  <c r="R52" i="7"/>
  <c r="N37" i="7"/>
  <c r="C29" i="7"/>
  <c r="AA43" i="7"/>
  <c r="V67" i="7"/>
  <c r="G69" i="7"/>
  <c r="AK25" i="7"/>
  <c r="AI21" i="7"/>
  <c r="AJ16" i="7"/>
  <c r="T18" i="7"/>
  <c r="AC33" i="7"/>
  <c r="AC59" i="7"/>
  <c r="AN91" i="7"/>
  <c r="L133" i="7"/>
  <c r="Z135" i="7"/>
  <c r="AE90" i="10"/>
  <c r="AA134" i="7"/>
  <c r="L58" i="7"/>
  <c r="AG91" i="7"/>
  <c r="R57" i="7"/>
  <c r="Q98" i="7"/>
  <c r="M92" i="7"/>
  <c r="AJ99" i="7"/>
  <c r="S136" i="7"/>
  <c r="L15" i="7"/>
  <c r="AA91" i="7"/>
  <c r="AJ93" i="7"/>
  <c r="AH61" i="7"/>
  <c r="P94" i="7"/>
  <c r="G96" i="7"/>
  <c r="AI14" i="7"/>
  <c r="AM33" i="7"/>
  <c r="C78" i="7"/>
  <c r="AI80" i="7"/>
  <c r="AL120" i="7"/>
  <c r="AC14" i="7"/>
  <c r="T28" i="7"/>
  <c r="AL18" i="7"/>
  <c r="AN40" i="7"/>
  <c r="AG132" i="7"/>
  <c r="O19" i="7"/>
  <c r="AG45" i="7"/>
  <c r="AD65" i="7"/>
  <c r="AA68" i="7"/>
  <c r="AD83" i="7"/>
  <c r="Y88" i="7"/>
  <c r="M125" i="7"/>
  <c r="G129" i="7"/>
  <c r="V183" i="7"/>
  <c r="Z126" i="7"/>
  <c r="M170" i="7"/>
  <c r="Z124" i="7"/>
  <c r="AA53" i="7"/>
  <c r="AE86" i="10"/>
  <c r="G128" i="7"/>
  <c r="Z165" i="7"/>
  <c r="E55" i="7"/>
  <c r="N129" i="7"/>
  <c r="AJ88" i="7"/>
  <c r="AE96" i="10"/>
  <c r="Q141" i="7"/>
  <c r="AI37" i="7"/>
  <c r="AJ30" i="7"/>
  <c r="H63" i="7"/>
  <c r="AN77" i="7"/>
  <c r="L120" i="7"/>
  <c r="AN28" i="7"/>
  <c r="P22" i="7"/>
  <c r="O82" i="7"/>
  <c r="O83" i="7"/>
  <c r="Q17" i="7"/>
  <c r="AB26" i="7"/>
  <c r="AH29" i="7"/>
  <c r="Z69" i="7"/>
  <c r="V68" i="7"/>
  <c r="AD37" i="7"/>
  <c r="P33" i="7"/>
  <c r="O30" i="7"/>
  <c r="AD43" i="7"/>
  <c r="W69" i="7"/>
  <c r="V56" i="7"/>
  <c r="E88" i="7"/>
  <c r="I96" i="7"/>
  <c r="W132" i="7"/>
  <c r="AJ185" i="7"/>
  <c r="O127" i="7"/>
  <c r="P91" i="7"/>
  <c r="Q132" i="7"/>
  <c r="AK90" i="7"/>
  <c r="AK57" i="7"/>
  <c r="W90" i="7"/>
  <c r="J130" i="7"/>
  <c r="C134" i="7"/>
  <c r="AK134" i="7"/>
  <c r="AA94" i="7"/>
  <c r="S92" i="7"/>
  <c r="F109" i="7"/>
  <c r="AN18" i="7"/>
  <c r="AK39" i="7"/>
  <c r="AI53" i="7"/>
  <c r="R33" i="7"/>
  <c r="E101" i="7"/>
  <c r="AB36" i="7"/>
  <c r="AH72" i="7"/>
  <c r="AN76" i="7"/>
  <c r="AM46" i="7"/>
  <c r="AA116" i="7"/>
  <c r="W15" i="7"/>
  <c r="AM39" i="7"/>
  <c r="AK51" i="7"/>
  <c r="G31" i="7"/>
  <c r="AK14" i="7"/>
  <c r="AB27" i="7"/>
  <c r="AG18" i="7"/>
  <c r="P19" i="7"/>
  <c r="AI69" i="7"/>
  <c r="AN38" i="7"/>
  <c r="E71" i="7"/>
  <c r="J59" i="7"/>
  <c r="E90" i="7"/>
  <c r="Y90" i="7"/>
  <c r="W164" i="7"/>
  <c r="C135" i="7"/>
  <c r="L59" i="7"/>
  <c r="M130" i="7"/>
  <c r="N134" i="7"/>
  <c r="M134" i="7"/>
  <c r="H89" i="7"/>
  <c r="G91" i="7"/>
  <c r="T97" i="7"/>
  <c r="AE92" i="10"/>
  <c r="W95" i="7"/>
  <c r="AC101" i="7"/>
  <c r="R138" i="7"/>
  <c r="AG111" i="7"/>
  <c r="G176" i="7"/>
  <c r="W103" i="7"/>
  <c r="G111" i="7"/>
  <c r="C138" i="7"/>
  <c r="AE138" i="10"/>
  <c r="F138" i="7"/>
  <c r="AE184" i="10"/>
  <c r="M132" i="7"/>
  <c r="N150" i="7"/>
  <c r="AE133" i="10"/>
  <c r="AK136" i="7"/>
  <c r="L178" i="7"/>
  <c r="AM157" i="7"/>
  <c r="AE12" i="10"/>
  <c r="AM26" i="7"/>
  <c r="R67" i="7"/>
  <c r="N110" i="7"/>
  <c r="S38" i="7"/>
  <c r="AM23" i="7"/>
  <c r="C81" i="7"/>
  <c r="AM18" i="7"/>
  <c r="AK26" i="7"/>
  <c r="L23" i="7"/>
  <c r="AC17" i="7"/>
  <c r="M62" i="7"/>
  <c r="J93" i="7"/>
  <c r="P65" i="7"/>
  <c r="P100" i="7"/>
  <c r="Q37" i="7"/>
  <c r="AA34" i="7"/>
  <c r="AM24" i="7"/>
  <c r="AJ17" i="7"/>
  <c r="AK68" i="7"/>
  <c r="G68" i="7"/>
  <c r="AN58" i="7"/>
  <c r="AE88" i="10"/>
  <c r="M129" i="7"/>
  <c r="AC89" i="7"/>
  <c r="D132" i="7"/>
  <c r="F130" i="7"/>
  <c r="D169" i="7"/>
  <c r="I185" i="7"/>
  <c r="AA55" i="7"/>
  <c r="AB87" i="7"/>
  <c r="Q174" i="7"/>
  <c r="F55" i="7"/>
  <c r="F87" i="7"/>
  <c r="AG129" i="7"/>
  <c r="E87" i="7"/>
  <c r="T92" i="7"/>
  <c r="Y169" i="7"/>
  <c r="AE187" i="10"/>
  <c r="G132" i="7"/>
  <c r="AD94" i="7"/>
  <c r="Z61" i="7"/>
  <c r="AA135" i="7"/>
  <c r="Z35" i="7"/>
  <c r="L31" i="7"/>
  <c r="G37" i="7"/>
  <c r="O47" i="7"/>
  <c r="C17" i="7"/>
  <c r="N32" i="7"/>
  <c r="AL65" i="7"/>
  <c r="AI94" i="7"/>
  <c r="L47" i="7"/>
  <c r="AM12" i="7"/>
  <c r="AL12" i="7"/>
  <c r="AL26" i="7"/>
  <c r="AI33" i="7"/>
  <c r="AL51" i="7"/>
  <c r="Y101" i="7"/>
  <c r="F48" i="7"/>
  <c r="AD50" i="7"/>
  <c r="F102" i="7"/>
  <c r="I31" i="7"/>
  <c r="R23" i="7"/>
  <c r="M17" i="7"/>
  <c r="AD14" i="7"/>
  <c r="F73" i="7"/>
  <c r="Q112" i="7"/>
  <c r="Q58" i="7"/>
  <c r="O94" i="7"/>
  <c r="AH65" i="7"/>
  <c r="F97" i="7"/>
  <c r="N183" i="7"/>
  <c r="AJ100" i="7"/>
  <c r="AH89" i="7"/>
  <c r="AI93" i="7"/>
  <c r="L60" i="7"/>
  <c r="AK91" i="7"/>
  <c r="F133" i="7"/>
  <c r="G133" i="7"/>
  <c r="S176" i="7"/>
  <c r="AE93" i="10"/>
  <c r="AK165" i="7"/>
  <c r="C95" i="7"/>
  <c r="AK23" i="7"/>
  <c r="AN95" i="7"/>
  <c r="AC104" i="7"/>
  <c r="V172" i="7"/>
  <c r="L150" i="7"/>
  <c r="AE16" i="10"/>
  <c r="O14" i="7"/>
  <c r="Z26" i="7"/>
  <c r="M52" i="7"/>
  <c r="Q40" i="7"/>
  <c r="O35" i="7"/>
  <c r="AB89" i="7"/>
  <c r="O29" i="7"/>
  <c r="AA25" i="7"/>
  <c r="T16" i="7"/>
  <c r="S44" i="7"/>
  <c r="AL91" i="7"/>
  <c r="AE65" i="10"/>
  <c r="M23" i="7"/>
  <c r="L17" i="7"/>
  <c r="Z62" i="7"/>
  <c r="D93" i="7"/>
  <c r="AK98" i="7"/>
  <c r="D28" i="7"/>
  <c r="S77" i="7"/>
  <c r="N121" i="7"/>
  <c r="S47" i="7"/>
  <c r="AA76" i="7"/>
  <c r="D67" i="7"/>
  <c r="L118" i="7"/>
  <c r="L78" i="7"/>
  <c r="AA80" i="7"/>
  <c r="G122" i="7"/>
  <c r="Z158" i="7"/>
  <c r="E122" i="7"/>
  <c r="R174" i="7"/>
  <c r="O79" i="7"/>
  <c r="Y50" i="7"/>
  <c r="AM169" i="7"/>
  <c r="Y35" i="7"/>
  <c r="J26" i="7"/>
  <c r="H67" i="7"/>
  <c r="J67" i="7"/>
  <c r="AE28" i="10"/>
  <c r="AD12" i="7"/>
  <c r="Y39" i="7"/>
  <c r="T90" i="7"/>
  <c r="AH96" i="7"/>
  <c r="AJ90" i="7"/>
  <c r="AN92" i="7"/>
  <c r="AB12" i="7"/>
  <c r="D47" i="7"/>
  <c r="I23" i="7"/>
  <c r="AJ14" i="7"/>
  <c r="AG38" i="7"/>
  <c r="AG34" i="7"/>
  <c r="L108" i="7"/>
  <c r="AG89" i="7"/>
  <c r="AI131" i="7"/>
  <c r="S134" i="7"/>
  <c r="AM88" i="7"/>
  <c r="V59" i="7"/>
  <c r="S127" i="7"/>
  <c r="Z132" i="7"/>
  <c r="AE168" i="10"/>
  <c r="AG168" i="7"/>
  <c r="AL87" i="7"/>
  <c r="AJ130" i="7"/>
  <c r="AB93" i="7"/>
  <c r="Y130" i="7"/>
  <c r="Q177" i="7"/>
  <c r="W94" i="7"/>
  <c r="T131" i="7"/>
  <c r="E93" i="7"/>
  <c r="AM96" i="7"/>
  <c r="J102" i="7"/>
  <c r="AE181" i="10"/>
  <c r="P132" i="7"/>
  <c r="T44" i="7"/>
  <c r="P40" i="7"/>
  <c r="I12" i="7"/>
  <c r="AM51" i="7"/>
  <c r="AI63" i="7"/>
  <c r="AC60" i="7"/>
  <c r="AE36" i="10"/>
  <c r="M34" i="7"/>
  <c r="W32" i="7"/>
  <c r="T96" i="7"/>
  <c r="AH101" i="7"/>
  <c r="AB46" i="7"/>
  <c r="Y49" i="7"/>
  <c r="R101" i="7"/>
  <c r="AN34" i="7"/>
  <c r="G24" i="7"/>
  <c r="AH43" i="7"/>
  <c r="AM81" i="7"/>
  <c r="F123" i="7"/>
  <c r="T19" i="7"/>
  <c r="N27" i="7"/>
  <c r="H53" i="7"/>
  <c r="N83" i="7"/>
  <c r="E52" i="7"/>
  <c r="Q83" i="7"/>
  <c r="E58" i="7"/>
  <c r="D66" i="7"/>
  <c r="F108" i="7"/>
  <c r="M148" i="7"/>
  <c r="D111" i="7"/>
  <c r="M68" i="7"/>
  <c r="L109" i="7"/>
  <c r="E106" i="7"/>
  <c r="AJ67" i="7"/>
  <c r="W111" i="7"/>
  <c r="D162" i="7"/>
  <c r="H112" i="7"/>
  <c r="E147" i="7"/>
  <c r="G73" i="7"/>
  <c r="R163" i="7"/>
  <c r="G33" i="7"/>
  <c r="AH30" i="7"/>
  <c r="W43" i="7"/>
  <c r="Y58" i="7"/>
  <c r="S87" i="7"/>
  <c r="F89" i="7"/>
  <c r="I25" i="7"/>
  <c r="E19" i="7"/>
  <c r="P123" i="7"/>
  <c r="AN50" i="7"/>
  <c r="L84" i="7"/>
  <c r="O124" i="7"/>
  <c r="O37" i="7"/>
  <c r="S19" i="7"/>
  <c r="AM86" i="7"/>
  <c r="AA86" i="7"/>
  <c r="T56" i="7"/>
  <c r="Y127" i="7"/>
  <c r="D42" i="7"/>
  <c r="AE113" i="10"/>
  <c r="C115" i="7"/>
  <c r="Q151" i="7"/>
  <c r="AJ71" i="7"/>
  <c r="AE37" i="10"/>
  <c r="AE70" i="10"/>
  <c r="T114" i="7"/>
  <c r="J150" i="7"/>
  <c r="AB29" i="7"/>
  <c r="V57" i="7"/>
  <c r="AJ73" i="7"/>
  <c r="S113" i="7"/>
  <c r="AD151" i="7"/>
  <c r="M115" i="7"/>
  <c r="G151" i="7"/>
  <c r="AL61" i="7"/>
  <c r="AB77" i="7"/>
  <c r="J173" i="7"/>
  <c r="I165" i="7"/>
  <c r="AC32" i="7"/>
  <c r="H29" i="7"/>
  <c r="Y43" i="7"/>
  <c r="AA83" i="7"/>
  <c r="AJ13" i="7"/>
  <c r="Z23" i="7"/>
  <c r="L40" i="7"/>
  <c r="J33" i="7"/>
  <c r="W48" i="7"/>
  <c r="AC26" i="7"/>
  <c r="E100" i="7"/>
  <c r="AL13" i="7"/>
  <c r="F18" i="7"/>
  <c r="T29" i="7"/>
  <c r="AK12" i="7"/>
  <c r="AE23" i="10"/>
  <c r="AK44" i="7"/>
  <c r="Y28" i="7"/>
  <c r="AL25" i="7"/>
  <c r="AI18" i="7"/>
  <c r="AH16" i="7"/>
  <c r="AN39" i="7"/>
  <c r="AA84" i="7"/>
  <c r="D52" i="7"/>
  <c r="N67" i="7"/>
  <c r="E47" i="7"/>
  <c r="AL68" i="7"/>
  <c r="S110" i="7"/>
  <c r="C146" i="7"/>
  <c r="G146" i="7"/>
  <c r="I64" i="7"/>
  <c r="E68" i="7"/>
  <c r="L105" i="7"/>
  <c r="I110" i="7"/>
  <c r="AG145" i="7"/>
  <c r="V105" i="7"/>
  <c r="H54" i="7"/>
  <c r="O147" i="7"/>
  <c r="M147" i="7"/>
  <c r="F147" i="7"/>
  <c r="AJ55" i="7"/>
  <c r="C66" i="7"/>
  <c r="Y170" i="7"/>
  <c r="E114" i="7"/>
  <c r="AC34" i="7"/>
  <c r="I42" i="7"/>
  <c r="AJ50" i="7"/>
  <c r="L81" i="7"/>
  <c r="AE27" i="10"/>
  <c r="O16" i="7"/>
  <c r="E14" i="7"/>
  <c r="V34" i="7"/>
  <c r="AE57" i="10"/>
  <c r="AE89" i="10"/>
  <c r="AK29" i="7"/>
  <c r="T27" i="7"/>
  <c r="Q22" i="7"/>
  <c r="AM15" i="7"/>
  <c r="AC61" i="7"/>
  <c r="W93" i="7"/>
  <c r="AA60" i="7"/>
  <c r="AE98" i="10"/>
  <c r="S15" i="7"/>
  <c r="I46" i="7"/>
  <c r="Y40" i="7"/>
  <c r="AN84" i="7"/>
  <c r="J86" i="7"/>
  <c r="AL54" i="7"/>
  <c r="AB85" i="7"/>
  <c r="AM64" i="7"/>
  <c r="T67" i="7"/>
  <c r="AI148" i="7"/>
  <c r="E63" i="7"/>
  <c r="AA47" i="7"/>
  <c r="AM109" i="7"/>
  <c r="Y111" i="7"/>
  <c r="T147" i="7"/>
  <c r="R111" i="7"/>
  <c r="AG110" i="7"/>
  <c r="AB148" i="7"/>
  <c r="P112" i="7"/>
  <c r="AD57" i="7"/>
  <c r="G74" i="7"/>
  <c r="N115" i="7"/>
  <c r="AE166" i="10"/>
  <c r="W39" i="7"/>
  <c r="C15" i="7"/>
  <c r="F16" i="7"/>
  <c r="AL36" i="7"/>
  <c r="AG88" i="7"/>
  <c r="D60" i="7"/>
  <c r="AL24" i="7"/>
  <c r="O17" i="7"/>
  <c r="O95" i="7"/>
  <c r="AH98" i="7"/>
  <c r="L65" i="7"/>
  <c r="AI95" i="7"/>
  <c r="D12" i="7"/>
  <c r="G22" i="7"/>
  <c r="AL59" i="7"/>
  <c r="AA70" i="7"/>
  <c r="AJ72" i="7"/>
  <c r="F39" i="7"/>
  <c r="G42" i="7"/>
  <c r="M25" i="7"/>
  <c r="R70" i="7"/>
  <c r="Q43" i="7"/>
  <c r="P59" i="7"/>
  <c r="Z91" i="7"/>
  <c r="O136" i="7"/>
  <c r="AM137" i="7"/>
  <c r="D137" i="7"/>
  <c r="AA59" i="7"/>
  <c r="AL96" i="7"/>
  <c r="G92" i="7"/>
  <c r="V140" i="7"/>
  <c r="AB163" i="7"/>
  <c r="AN133" i="7"/>
  <c r="AE91" i="10"/>
  <c r="AM95" i="7"/>
  <c r="G137" i="7"/>
  <c r="AN178" i="7"/>
  <c r="AE63" i="10"/>
  <c r="M96" i="7"/>
  <c r="D113" i="7"/>
  <c r="E23" i="7"/>
  <c r="M20" i="7"/>
  <c r="E75" i="7"/>
  <c r="W62" i="7"/>
  <c r="AA75" i="7"/>
  <c r="G21" i="7"/>
  <c r="M41" i="7"/>
  <c r="Z59" i="7"/>
  <c r="Z95" i="7"/>
  <c r="Q15" i="7"/>
  <c r="AE46" i="10"/>
  <c r="AE40" i="10"/>
  <c r="Q82" i="7"/>
  <c r="AH22" i="7"/>
  <c r="V18" i="7"/>
  <c r="I54" i="7"/>
  <c r="S85" i="7"/>
  <c r="AE129" i="10"/>
  <c r="L67" i="7"/>
  <c r="H70" i="7"/>
  <c r="H153" i="7"/>
  <c r="W112" i="7"/>
  <c r="AG55" i="7"/>
  <c r="AA66" i="7"/>
  <c r="AC109" i="7"/>
  <c r="AH148" i="7"/>
  <c r="AK148" i="7"/>
  <c r="P55" i="7"/>
  <c r="S66" i="7"/>
  <c r="H110" i="7"/>
  <c r="AB150" i="7"/>
  <c r="Y172" i="7"/>
  <c r="O149" i="7"/>
  <c r="AB70" i="7"/>
  <c r="D43" i="7"/>
  <c r="AE72" i="10"/>
  <c r="F114" i="7"/>
  <c r="M118" i="7"/>
  <c r="V31" i="7"/>
  <c r="AD36" i="7"/>
  <c r="AE78" i="10"/>
  <c r="H81" i="7"/>
  <c r="AG80" i="7"/>
  <c r="AG22" i="7"/>
  <c r="AE17" i="10"/>
  <c r="AN21" i="7"/>
  <c r="M15" i="7"/>
  <c r="S99" i="7"/>
  <c r="P24" i="7"/>
  <c r="W17" i="7"/>
  <c r="V21" i="7"/>
  <c r="J39" i="7"/>
  <c r="R36" i="7"/>
  <c r="AH78" i="7"/>
  <c r="S49" i="7"/>
  <c r="O119" i="7"/>
  <c r="AB15" i="7"/>
  <c r="N22" i="7"/>
  <c r="Y33" i="7"/>
  <c r="AM90" i="7"/>
  <c r="AB58" i="7"/>
  <c r="Y131" i="7"/>
  <c r="AE71" i="10"/>
  <c r="AL114" i="7"/>
  <c r="Q118" i="7"/>
  <c r="S152" i="7"/>
  <c r="AI118" i="7"/>
  <c r="O43" i="7"/>
  <c r="J151" i="7"/>
  <c r="M47" i="7"/>
  <c r="H61" i="7"/>
  <c r="AJ118" i="7"/>
  <c r="G116" i="7"/>
  <c r="I62" i="7"/>
  <c r="H118" i="7"/>
  <c r="W120" i="7"/>
  <c r="AE120" i="10"/>
  <c r="AK130" i="7"/>
  <c r="F42" i="7"/>
  <c r="V26" i="7"/>
  <c r="N14" i="7"/>
  <c r="AN43" i="7"/>
  <c r="AI73" i="7"/>
  <c r="Y113" i="7"/>
  <c r="AL72" i="7"/>
  <c r="T21" i="7"/>
  <c r="AL45" i="7"/>
  <c r="AA39" i="7"/>
  <c r="V65" i="7"/>
  <c r="AK45" i="7"/>
  <c r="W31" i="7"/>
  <c r="AE21" i="10"/>
  <c r="AD91" i="7"/>
  <c r="H27" i="7"/>
  <c r="AB24" i="7"/>
  <c r="E38" i="7"/>
  <c r="AJ53" i="7"/>
  <c r="P64" i="7"/>
  <c r="W44" i="7"/>
  <c r="V50" i="7"/>
  <c r="AK83" i="7"/>
  <c r="AN86" i="7"/>
  <c r="F128" i="7"/>
  <c r="I163" i="7"/>
  <c r="N51" i="7"/>
  <c r="Y123" i="7"/>
  <c r="M85" i="7"/>
  <c r="I181" i="7"/>
  <c r="C178" i="7"/>
  <c r="AC85" i="7"/>
  <c r="R127" i="7"/>
  <c r="AA163" i="7"/>
  <c r="O166" i="7"/>
  <c r="AE170" i="10"/>
  <c r="E56" i="7"/>
  <c r="AD55" i="7"/>
  <c r="AM87" i="7"/>
  <c r="AL130" i="7"/>
  <c r="J15" i="7"/>
  <c r="G12" i="7"/>
  <c r="F36" i="7"/>
  <c r="W30" i="7"/>
  <c r="Y59" i="7"/>
  <c r="AJ87" i="7"/>
  <c r="I127" i="7"/>
  <c r="L88" i="7"/>
  <c r="I44" i="7"/>
  <c r="AH35" i="7"/>
  <c r="AC30" i="7"/>
  <c r="AJ60" i="7"/>
  <c r="AM99" i="7"/>
  <c r="H90" i="7"/>
  <c r="F29" i="7"/>
  <c r="AE24" i="10"/>
  <c r="F20" i="7"/>
  <c r="Y18" i="7"/>
  <c r="H94" i="7"/>
  <c r="AA32" i="7"/>
  <c r="D26" i="7"/>
  <c r="E22" i="7"/>
  <c r="T45" i="7"/>
  <c r="I48" i="7"/>
  <c r="AE44" i="10"/>
  <c r="G80" i="7"/>
  <c r="AM121" i="7"/>
  <c r="D49" i="7"/>
  <c r="T124" i="7"/>
  <c r="AB164" i="7"/>
  <c r="F180" i="7"/>
  <c r="AI124" i="7"/>
  <c r="AJ166" i="7"/>
  <c r="V178" i="7"/>
  <c r="W82" i="7"/>
  <c r="W80" i="7"/>
  <c r="AK84" i="7"/>
  <c r="T162" i="7"/>
  <c r="Y126" i="7"/>
  <c r="Z85" i="7"/>
  <c r="Y129" i="7"/>
  <c r="AC184" i="7"/>
  <c r="Q142" i="7"/>
  <c r="AK34" i="7"/>
  <c r="F28" i="7"/>
  <c r="Y51" i="7"/>
  <c r="R82" i="7"/>
  <c r="AG126" i="7"/>
  <c r="AL84" i="7"/>
  <c r="Z20" i="7"/>
  <c r="AI15" i="7"/>
  <c r="L70" i="7"/>
  <c r="Z109" i="7"/>
  <c r="I41" i="7"/>
  <c r="N24" i="7"/>
  <c r="AH122" i="7"/>
  <c r="D123" i="7"/>
  <c r="R29" i="7"/>
  <c r="M27" i="7"/>
  <c r="AI22" i="7"/>
  <c r="F96" i="7"/>
  <c r="N60" i="7"/>
  <c r="AM92" i="7"/>
  <c r="J47" i="7"/>
  <c r="AH76" i="7"/>
  <c r="E116" i="7"/>
  <c r="O118" i="7"/>
  <c r="Y157" i="7"/>
  <c r="M156" i="7"/>
  <c r="F120" i="7"/>
  <c r="AC157" i="7"/>
  <c r="AC41" i="7"/>
  <c r="AC74" i="7"/>
  <c r="Q65" i="7"/>
  <c r="AD118" i="7"/>
  <c r="AE156" i="10"/>
  <c r="AD62" i="7"/>
  <c r="V75" i="7"/>
  <c r="AI120" i="7"/>
  <c r="Z155" i="7"/>
  <c r="E78" i="7"/>
  <c r="R80" i="7"/>
  <c r="I122" i="7"/>
  <c r="R159" i="7"/>
  <c r="D135" i="7"/>
  <c r="Q12" i="7"/>
  <c r="R21" i="7"/>
  <c r="L44" i="7"/>
  <c r="W38" i="7"/>
  <c r="Z29" i="7"/>
  <c r="V58" i="7"/>
  <c r="AI110" i="7"/>
  <c r="E70" i="7"/>
  <c r="I30" i="7"/>
  <c r="O38" i="7"/>
  <c r="AD34" i="7"/>
  <c r="C28" i="7"/>
  <c r="AK72" i="7"/>
  <c r="I114" i="7"/>
  <c r="C21" i="7"/>
  <c r="N38" i="7"/>
  <c r="AH31" i="7"/>
  <c r="N62" i="7"/>
  <c r="AD48" i="7"/>
  <c r="AI98" i="7"/>
  <c r="AG13" i="7"/>
  <c r="AN25" i="7"/>
  <c r="L24" i="7"/>
  <c r="T40" i="7"/>
  <c r="T78" i="7"/>
  <c r="G82" i="7"/>
  <c r="P50" i="7"/>
  <c r="AB124" i="7"/>
  <c r="F177" i="7"/>
  <c r="AK128" i="7"/>
  <c r="E76" i="7"/>
  <c r="I79" i="7"/>
  <c r="AA48" i="7"/>
  <c r="G120" i="7"/>
  <c r="Y124" i="7"/>
  <c r="AB160" i="7"/>
  <c r="S80" i="7"/>
  <c r="G49" i="7"/>
  <c r="AN82" i="7"/>
  <c r="P122" i="7"/>
  <c r="T126" i="7"/>
  <c r="I179" i="7"/>
  <c r="G50" i="7"/>
  <c r="AM84" i="7"/>
  <c r="V86" i="7"/>
  <c r="C165" i="7"/>
  <c r="AL137" i="7"/>
  <c r="AC136" i="7"/>
  <c r="AN29" i="7"/>
  <c r="AL15" i="7"/>
  <c r="H45" i="7"/>
  <c r="O27" i="7"/>
  <c r="H86" i="7"/>
  <c r="AI91" i="7"/>
  <c r="AN89" i="7"/>
  <c r="AC20" i="7"/>
  <c r="AJ15" i="7"/>
  <c r="L26" i="7"/>
  <c r="I45" i="7"/>
  <c r="AG64" i="7"/>
  <c r="AB107" i="7"/>
  <c r="G54" i="7"/>
  <c r="V106" i="7"/>
  <c r="AA15" i="7"/>
  <c r="N43" i="7"/>
  <c r="AI34" i="7"/>
  <c r="AI86" i="7"/>
  <c r="Y89" i="7"/>
  <c r="AI88" i="7"/>
  <c r="E127" i="7"/>
  <c r="V22" i="7"/>
  <c r="T50" i="7"/>
  <c r="P101" i="7"/>
  <c r="M49" i="7"/>
  <c r="AL103" i="7"/>
  <c r="H24" i="7"/>
  <c r="H18" i="7"/>
  <c r="AC95" i="7"/>
  <c r="J98" i="7"/>
  <c r="R95" i="7"/>
  <c r="R49" i="7"/>
  <c r="T32" i="7"/>
  <c r="T41" i="7"/>
  <c r="AH57" i="7"/>
  <c r="AH73" i="7"/>
  <c r="AG71" i="7"/>
  <c r="AK32" i="7"/>
  <c r="O21" i="7"/>
  <c r="S52" i="7"/>
  <c r="E83" i="7"/>
  <c r="V84" i="7"/>
  <c r="I86" i="7"/>
  <c r="P15" i="7"/>
  <c r="N19" i="7"/>
  <c r="T54" i="7"/>
  <c r="AE109" i="10"/>
  <c r="AA99" i="7"/>
  <c r="AM119" i="7"/>
  <c r="R122" i="7"/>
  <c r="M159" i="7"/>
  <c r="AE160" i="10"/>
  <c r="AE175" i="10"/>
  <c r="M63" i="7"/>
  <c r="AE77" i="10"/>
  <c r="V117" i="7"/>
  <c r="AN78" i="7"/>
  <c r="AJ121" i="7"/>
  <c r="AE177" i="10"/>
  <c r="AE122" i="10"/>
  <c r="AK157" i="7"/>
  <c r="W173" i="7"/>
  <c r="G48" i="7"/>
  <c r="F80" i="7"/>
  <c r="G160" i="7"/>
  <c r="W160" i="7"/>
  <c r="E50" i="7"/>
  <c r="M51" i="7"/>
  <c r="AI84" i="7"/>
  <c r="AC124" i="7"/>
  <c r="Y13" i="7"/>
  <c r="AG15" i="7"/>
  <c r="Z18" i="7"/>
  <c r="C71" i="7"/>
  <c r="F72" i="7"/>
  <c r="Y42" i="7"/>
  <c r="J71" i="7"/>
  <c r="AI111" i="7"/>
  <c r="Y21" i="7"/>
  <c r="AN15" i="7"/>
  <c r="AL37" i="7"/>
  <c r="R41" i="7"/>
  <c r="M83" i="7"/>
  <c r="O54" i="7"/>
  <c r="G126" i="7"/>
  <c r="AH25" i="7"/>
  <c r="E20" i="7"/>
  <c r="F21" i="7"/>
  <c r="D56" i="7"/>
  <c r="J89" i="7"/>
  <c r="F129" i="7"/>
  <c r="G56" i="7"/>
  <c r="O131" i="7"/>
  <c r="N40" i="7"/>
  <c r="J23" i="7"/>
  <c r="AE67" i="10"/>
  <c r="AA50" i="7"/>
  <c r="AB83" i="7"/>
  <c r="AK124" i="7"/>
  <c r="N163" i="7"/>
  <c r="E81" i="7"/>
  <c r="Q51" i="7"/>
  <c r="AK81" i="7"/>
  <c r="Y162" i="7"/>
  <c r="AA182" i="7"/>
  <c r="S82" i="7"/>
  <c r="V123" i="7"/>
  <c r="M84" i="7"/>
  <c r="AG128" i="7"/>
  <c r="F182" i="7"/>
  <c r="Y128" i="7"/>
  <c r="L83" i="7"/>
  <c r="Q88" i="7"/>
  <c r="AA87" i="7"/>
  <c r="AI127" i="7"/>
  <c r="C130" i="7"/>
  <c r="AL140" i="7"/>
  <c r="E18" i="7"/>
  <c r="S34" i="7"/>
  <c r="AK75" i="7"/>
  <c r="AB44" i="7"/>
  <c r="AI42" i="7"/>
  <c r="M77" i="7"/>
  <c r="M80" i="7"/>
  <c r="AC121" i="7"/>
  <c r="D19" i="7"/>
  <c r="AA14" i="7"/>
  <c r="F22" i="7"/>
  <c r="AC52" i="7"/>
  <c r="AI83" i="7"/>
  <c r="AM50" i="7"/>
  <c r="S84" i="7"/>
  <c r="W124" i="7"/>
  <c r="AK35" i="7"/>
  <c r="Z31" i="7"/>
  <c r="L41" i="7"/>
  <c r="O58" i="7"/>
  <c r="AN129" i="7"/>
  <c r="T83" i="7"/>
  <c r="M54" i="7"/>
  <c r="AJ66" i="7"/>
  <c r="G108" i="7"/>
  <c r="H111" i="7"/>
  <c r="AG150" i="7"/>
  <c r="Z148" i="7"/>
  <c r="N53" i="7"/>
  <c r="H69" i="7"/>
  <c r="M112" i="7"/>
  <c r="O148" i="7"/>
  <c r="J180" i="7"/>
  <c r="M67" i="7"/>
  <c r="F70" i="7"/>
  <c r="AD32" i="7"/>
  <c r="D69" i="7"/>
  <c r="AE110" i="10"/>
  <c r="AA113" i="7"/>
  <c r="AI35" i="7"/>
  <c r="Z112" i="7"/>
  <c r="P60" i="7"/>
  <c r="Y72" i="7"/>
  <c r="AM114" i="7"/>
  <c r="O155" i="7"/>
  <c r="AN151" i="7"/>
  <c r="M117" i="7"/>
  <c r="P13" i="7"/>
  <c r="H23" i="7"/>
  <c r="AD17" i="7"/>
  <c r="P63" i="7"/>
  <c r="R96" i="7"/>
  <c r="Q32" i="7"/>
  <c r="J12" i="7"/>
  <c r="AI44" i="7"/>
  <c r="AI50" i="7"/>
  <c r="N81" i="7"/>
  <c r="AK21" i="7"/>
  <c r="AL20" i="7"/>
  <c r="AA19" i="7"/>
  <c r="I99" i="7"/>
  <c r="AN24" i="7"/>
  <c r="R19" i="7"/>
  <c r="AL29" i="7"/>
  <c r="AH20" i="7"/>
  <c r="N96" i="7"/>
  <c r="AG63" i="7"/>
  <c r="P47" i="7"/>
  <c r="M119" i="7"/>
  <c r="Z159" i="7"/>
  <c r="AA159" i="7"/>
  <c r="N35" i="7"/>
  <c r="T122" i="7"/>
  <c r="L158" i="7"/>
  <c r="I176" i="7"/>
  <c r="AH79" i="7"/>
  <c r="G119" i="7"/>
  <c r="E123" i="7"/>
  <c r="AL179" i="7"/>
  <c r="AM159" i="7"/>
  <c r="AD54" i="7"/>
  <c r="L127" i="7"/>
  <c r="T136" i="7"/>
  <c r="Q159" i="7"/>
  <c r="AI176" i="7"/>
  <c r="O20" i="7"/>
  <c r="D30" i="7"/>
  <c r="J60" i="7"/>
  <c r="S94" i="7"/>
  <c r="D98" i="7"/>
  <c r="L97" i="7"/>
  <c r="G18" i="7"/>
  <c r="AH18" i="7"/>
  <c r="AJ25" i="7"/>
  <c r="C19" i="7"/>
  <c r="F88" i="7"/>
  <c r="J88" i="7"/>
  <c r="E131" i="7"/>
  <c r="Z19" i="7"/>
  <c r="AE43" i="10"/>
  <c r="AI72" i="7"/>
  <c r="T60" i="7"/>
  <c r="P34" i="7"/>
  <c r="D37" i="7"/>
  <c r="AB61" i="7"/>
  <c r="AH115" i="7"/>
  <c r="F75" i="7"/>
  <c r="AG94" i="7"/>
  <c r="O65" i="7"/>
  <c r="AM102" i="7"/>
  <c r="V142" i="7"/>
  <c r="AI65" i="7"/>
  <c r="AC63" i="7"/>
  <c r="J142" i="7"/>
  <c r="AC182" i="7"/>
  <c r="AE136" i="10"/>
  <c r="G14" i="7"/>
  <c r="L94" i="7"/>
  <c r="I103" i="7"/>
  <c r="O140" i="7"/>
  <c r="D103" i="7"/>
  <c r="I101" i="7"/>
  <c r="M55" i="7"/>
  <c r="N141" i="7"/>
  <c r="Z14" i="7"/>
  <c r="O34" i="7"/>
  <c r="C75" i="7"/>
  <c r="AC120" i="7"/>
  <c r="AB20" i="7"/>
  <c r="O18" i="7"/>
  <c r="Z36" i="7"/>
  <c r="G30" i="7"/>
  <c r="J74" i="7"/>
  <c r="E115" i="7"/>
  <c r="Y34" i="7"/>
  <c r="Q33" i="7"/>
  <c r="AJ75" i="7"/>
  <c r="H77" i="7"/>
  <c r="O77" i="7"/>
  <c r="S118" i="7"/>
  <c r="AM17" i="7"/>
  <c r="S36" i="7"/>
  <c r="AN31" i="7"/>
  <c r="S20" i="7"/>
  <c r="W46" i="7"/>
  <c r="F122" i="7"/>
  <c r="I40" i="7"/>
  <c r="T79" i="7"/>
  <c r="AG52" i="7"/>
  <c r="O49" i="7"/>
  <c r="F142" i="7"/>
  <c r="D109" i="7"/>
  <c r="E184" i="7"/>
  <c r="P96" i="7"/>
  <c r="AD52" i="7"/>
  <c r="C103" i="7"/>
  <c r="AJ142" i="7"/>
  <c r="H139" i="7"/>
  <c r="AN104" i="7"/>
  <c r="AE54" i="10"/>
  <c r="J104" i="7"/>
  <c r="AE60" i="10"/>
  <c r="AH69" i="7"/>
  <c r="AE47" i="10"/>
  <c r="W68" i="7"/>
  <c r="AG108" i="7"/>
  <c r="AD155" i="7"/>
  <c r="AL42" i="7"/>
  <c r="C38" i="7"/>
  <c r="V43" i="7"/>
  <c r="N23" i="7"/>
  <c r="AJ22" i="7"/>
  <c r="I16" i="7"/>
  <c r="E44" i="7"/>
  <c r="G85" i="7"/>
  <c r="I88" i="7"/>
  <c r="R88" i="7"/>
  <c r="M24" i="7"/>
  <c r="S39" i="7"/>
  <c r="J56" i="7"/>
  <c r="Z103" i="7"/>
  <c r="AL58" i="7"/>
  <c r="G104" i="7"/>
  <c r="H30" i="7"/>
  <c r="M19" i="7"/>
  <c r="N16" i="7"/>
  <c r="AD114" i="7"/>
  <c r="S115" i="7"/>
  <c r="AE97" i="10"/>
  <c r="M94" i="7"/>
  <c r="I98" i="7"/>
  <c r="Y136" i="7"/>
  <c r="V137" i="7"/>
  <c r="I100" i="7"/>
  <c r="AK101" i="7"/>
  <c r="AA90" i="7"/>
  <c r="AK92" i="7"/>
  <c r="R97" i="7"/>
  <c r="AN137" i="7"/>
  <c r="H62" i="7"/>
  <c r="V99" i="7"/>
  <c r="M95" i="7"/>
  <c r="R180" i="7"/>
  <c r="N101" i="7"/>
  <c r="AA136" i="7"/>
  <c r="S169" i="7"/>
  <c r="AI27" i="7"/>
  <c r="AH102" i="7"/>
  <c r="Y108" i="7"/>
  <c r="S173" i="7"/>
  <c r="AI155" i="7"/>
  <c r="R43" i="7"/>
  <c r="AD39" i="7"/>
  <c r="AG30" i="7"/>
  <c r="AI76" i="7"/>
  <c r="C45" i="7"/>
  <c r="Z75" i="7"/>
  <c r="I14" i="7"/>
  <c r="C22" i="7"/>
  <c r="AI26" i="7"/>
  <c r="T48" i="7"/>
  <c r="Y119" i="7"/>
  <c r="AN32" i="7"/>
  <c r="Y15" i="7"/>
  <c r="F50" i="7"/>
  <c r="D84" i="7"/>
  <c r="V20" i="7"/>
  <c r="T26" i="7"/>
  <c r="I21" i="7"/>
  <c r="AJ12" i="7"/>
  <c r="AD46" i="7"/>
  <c r="Q75" i="7"/>
  <c r="AM62" i="7"/>
  <c r="J116" i="7"/>
  <c r="P92" i="7"/>
  <c r="Y30" i="7"/>
  <c r="T100" i="7"/>
  <c r="AI138" i="7"/>
  <c r="O142" i="7"/>
  <c r="H180" i="7"/>
  <c r="L104" i="7"/>
  <c r="G93" i="7"/>
  <c r="L63" i="7"/>
  <c r="L98" i="7"/>
  <c r="AK138" i="7"/>
  <c r="D100" i="7"/>
  <c r="Z182" i="7"/>
  <c r="G99" i="7"/>
  <c r="AD51" i="7"/>
  <c r="Y104" i="7"/>
  <c r="Y139" i="7"/>
  <c r="D181" i="7"/>
  <c r="G172" i="7"/>
  <c r="D41" i="7"/>
  <c r="AE144" i="10"/>
  <c r="E34" i="7"/>
  <c r="AJ34" i="7"/>
  <c r="O23" i="7"/>
  <c r="AG50" i="7"/>
  <c r="AE48" i="10"/>
  <c r="AE82" i="10"/>
  <c r="J35" i="7"/>
  <c r="P26" i="7"/>
  <c r="D128" i="7"/>
  <c r="AH85" i="7"/>
  <c r="AB25" i="7"/>
  <c r="Z17" i="7"/>
  <c r="Y41" i="7"/>
  <c r="AM37" i="7"/>
  <c r="O53" i="7"/>
  <c r="S101" i="7"/>
  <c r="AC13" i="7"/>
  <c r="P23" i="7"/>
  <c r="J41" i="7"/>
  <c r="AI57" i="7"/>
  <c r="Z104" i="7"/>
  <c r="AC50" i="7"/>
  <c r="H60" i="7"/>
  <c r="E82" i="7"/>
  <c r="AE84" i="10"/>
  <c r="J53" i="7"/>
  <c r="I83" i="7"/>
  <c r="O180" i="7"/>
  <c r="W163" i="7"/>
  <c r="O168" i="7"/>
  <c r="N127" i="7"/>
  <c r="Z84" i="7"/>
  <c r="Q129" i="7"/>
  <c r="AG163" i="7"/>
  <c r="AI52" i="7"/>
  <c r="G123" i="7"/>
  <c r="AE164" i="10"/>
  <c r="Y86" i="7"/>
  <c r="AD89" i="7"/>
  <c r="E130" i="7"/>
  <c r="Q18" i="7"/>
  <c r="AD23" i="7"/>
  <c r="AJ27" i="7"/>
  <c r="T58" i="7"/>
  <c r="G106" i="7"/>
  <c r="E64" i="7"/>
  <c r="AJ47" i="7"/>
  <c r="AC37" i="7"/>
  <c r="L32" i="7"/>
  <c r="S37" i="7"/>
  <c r="F49" i="7"/>
  <c r="J122" i="7"/>
  <c r="V19" i="7"/>
  <c r="AJ26" i="7"/>
  <c r="H21" i="7"/>
  <c r="R15" i="7"/>
  <c r="AJ46" i="7"/>
  <c r="AD75" i="7"/>
  <c r="M76" i="7"/>
  <c r="D20" i="7"/>
  <c r="S41" i="7"/>
  <c r="D34" i="7"/>
  <c r="AN62" i="7"/>
  <c r="F38" i="7"/>
  <c r="W53" i="7"/>
  <c r="W139" i="7"/>
  <c r="E181" i="7"/>
  <c r="I67" i="7"/>
  <c r="AH95" i="7"/>
  <c r="AB101" i="7"/>
  <c r="J139" i="7"/>
  <c r="W102" i="7"/>
  <c r="AG138" i="7"/>
  <c r="E171" i="7"/>
  <c r="AD63" i="7"/>
  <c r="AB33" i="7"/>
  <c r="AL101" i="7"/>
  <c r="AJ104" i="7"/>
  <c r="AA139" i="7"/>
  <c r="R139" i="7"/>
  <c r="D143" i="7"/>
  <c r="Q56" i="7"/>
  <c r="D107" i="7"/>
  <c r="C143" i="7"/>
  <c r="T106" i="7"/>
  <c r="AH154" i="7"/>
  <c r="T25" i="7"/>
  <c r="P21" i="7"/>
  <c r="G20" i="7"/>
  <c r="AH14" i="7"/>
  <c r="AC36" i="7"/>
  <c r="AH70" i="7"/>
  <c r="AN111" i="7"/>
  <c r="S56" i="7"/>
  <c r="AB71" i="7"/>
  <c r="W13" i="7"/>
  <c r="Z12" i="7"/>
  <c r="S26" i="7"/>
  <c r="H85" i="7"/>
  <c r="AJ125" i="7"/>
  <c r="H125" i="7"/>
  <c r="N28" i="7"/>
  <c r="AN22" i="7"/>
  <c r="H16" i="7"/>
  <c r="E16" i="7"/>
  <c r="P32" i="7"/>
  <c r="E69" i="7"/>
  <c r="T111" i="7"/>
  <c r="AD40" i="7"/>
  <c r="AM27" i="7"/>
  <c r="AH21" i="7"/>
  <c r="N49" i="7"/>
  <c r="AE80" i="10"/>
  <c r="AL122" i="7"/>
  <c r="M121" i="7"/>
  <c r="AE104" i="10"/>
  <c r="AB51" i="7"/>
  <c r="AI67" i="7"/>
  <c r="AJ143" i="7"/>
  <c r="Z106" i="7"/>
  <c r="C185" i="7"/>
  <c r="AN53" i="7"/>
  <c r="R102" i="7"/>
  <c r="T144" i="7"/>
  <c r="Z50" i="7"/>
  <c r="Q60" i="7"/>
  <c r="W104" i="7"/>
  <c r="N65" i="7"/>
  <c r="Z108" i="7"/>
  <c r="T145" i="7"/>
  <c r="E185" i="7"/>
  <c r="L106" i="7"/>
  <c r="Y143" i="7"/>
  <c r="L177" i="7"/>
  <c r="I17" i="7"/>
  <c r="AJ112" i="7"/>
  <c r="AK149" i="7"/>
  <c r="H146" i="7"/>
  <c r="Q14" i="7"/>
  <c r="R45" i="7"/>
  <c r="AC38" i="7"/>
  <c r="N29" i="7"/>
  <c r="Y24" i="7"/>
  <c r="H51" i="7"/>
  <c r="AG58" i="7"/>
  <c r="AI103" i="7"/>
  <c r="AC67" i="7"/>
  <c r="S43" i="7"/>
  <c r="Z37" i="7"/>
  <c r="V33" i="7"/>
  <c r="Z64" i="7"/>
  <c r="AB21" i="7"/>
  <c r="P66" i="7"/>
  <c r="AD109" i="7"/>
  <c r="AD27" i="7"/>
  <c r="V14" i="7"/>
  <c r="O36" i="7"/>
  <c r="Z42" i="7"/>
  <c r="AL35" i="7"/>
  <c r="AL82" i="7"/>
  <c r="Z51" i="7"/>
  <c r="AD81" i="7"/>
  <c r="O121" i="7"/>
  <c r="Q20" i="7"/>
  <c r="AN13" i="7"/>
  <c r="Z13" i="7"/>
  <c r="AB90" i="7"/>
  <c r="V92" i="7"/>
  <c r="AM72" i="7"/>
  <c r="Z47" i="7"/>
  <c r="Y75" i="7"/>
  <c r="R116" i="7"/>
  <c r="Z122" i="7"/>
  <c r="W71" i="7"/>
  <c r="AK74" i="7"/>
  <c r="E46" i="7"/>
  <c r="F74" i="7"/>
  <c r="AA115" i="7"/>
  <c r="AL152" i="7"/>
  <c r="O169" i="7"/>
  <c r="D153" i="7"/>
  <c r="R46" i="7"/>
  <c r="W75" i="7"/>
  <c r="I156" i="7"/>
  <c r="S156" i="7"/>
  <c r="N155" i="7"/>
  <c r="AC174" i="7"/>
  <c r="T63" i="7"/>
  <c r="M120" i="7"/>
  <c r="F121" i="7"/>
  <c r="AL132" i="7"/>
  <c r="T175" i="7"/>
  <c r="AG27" i="7"/>
  <c r="W34" i="7"/>
  <c r="I20" i="7"/>
  <c r="AD30" i="7"/>
  <c r="Z77" i="7"/>
  <c r="V119" i="7"/>
  <c r="V80" i="7"/>
  <c r="AE19" i="10"/>
  <c r="P16" i="7"/>
  <c r="AC44" i="7"/>
  <c r="L30" i="7"/>
  <c r="M53" i="7"/>
  <c r="L124" i="7"/>
  <c r="C23" i="7"/>
  <c r="Y19" i="7"/>
  <c r="AB16" i="7"/>
  <c r="L28" i="7"/>
  <c r="J55" i="7"/>
  <c r="AH88" i="7"/>
  <c r="G58" i="7"/>
  <c r="T87" i="7"/>
  <c r="M127" i="7"/>
  <c r="AJ39" i="7"/>
  <c r="H36" i="7"/>
  <c r="R31" i="7"/>
  <c r="AC15" i="7"/>
  <c r="AG56" i="7"/>
  <c r="AA88" i="7"/>
  <c r="H57" i="7"/>
  <c r="Z71" i="7"/>
  <c r="H71" i="7"/>
  <c r="AE74" i="10"/>
  <c r="L116" i="7"/>
  <c r="O151" i="7"/>
  <c r="L166" i="7"/>
  <c r="R56" i="7"/>
  <c r="N170" i="7"/>
  <c r="M114" i="7"/>
  <c r="L72" i="7"/>
  <c r="AH44" i="7"/>
  <c r="G72" i="7"/>
  <c r="AC113" i="7"/>
  <c r="S151" i="7"/>
  <c r="AD45" i="7"/>
  <c r="D115" i="7"/>
  <c r="R62" i="7"/>
  <c r="AL75" i="7"/>
  <c r="Y156" i="7"/>
  <c r="AB119" i="7"/>
  <c r="AE121" i="10"/>
  <c r="H28" i="7"/>
  <c r="AJ24" i="7"/>
  <c r="AL19" i="7"/>
  <c r="AM30" i="7"/>
  <c r="E59" i="7"/>
  <c r="AD72" i="7"/>
  <c r="W114" i="7"/>
  <c r="D73" i="7"/>
  <c r="E45" i="7"/>
  <c r="G38" i="7"/>
  <c r="AH26" i="7"/>
  <c r="AI29" i="7"/>
  <c r="O102" i="7"/>
  <c r="I33" i="7"/>
  <c r="AM54" i="7"/>
  <c r="S31" i="7"/>
  <c r="D25" i="7"/>
  <c r="I26" i="7"/>
  <c r="Z58" i="7"/>
  <c r="O72" i="7"/>
  <c r="AG118" i="7"/>
  <c r="M43" i="7"/>
  <c r="F33" i="7"/>
  <c r="E30" i="7"/>
  <c r="C16" i="7"/>
  <c r="AB40" i="7"/>
  <c r="M50" i="7"/>
  <c r="AM83" i="7"/>
  <c r="AK85" i="7"/>
  <c r="Q53" i="7"/>
  <c r="S69" i="7"/>
  <c r="C110" i="7"/>
  <c r="AN187" i="7"/>
  <c r="AD179" i="7"/>
  <c r="AE52" i="10"/>
  <c r="F65" i="7"/>
  <c r="AJ65" i="7"/>
  <c r="Y67" i="7"/>
  <c r="F64" i="7"/>
  <c r="AI48" i="7"/>
  <c r="AE66" i="10"/>
  <c r="P109" i="7"/>
  <c r="AC147" i="7"/>
  <c r="L147" i="7"/>
  <c r="AB96" i="7"/>
  <c r="AB110" i="7"/>
  <c r="AH71" i="7"/>
  <c r="O112" i="7"/>
  <c r="C153" i="7"/>
  <c r="D150" i="7"/>
  <c r="Z161" i="7"/>
  <c r="AD22" i="7"/>
  <c r="AN20" i="7"/>
  <c r="AL16" i="7"/>
  <c r="N41" i="7"/>
  <c r="N34" i="7"/>
  <c r="N64" i="7"/>
  <c r="AJ20" i="7"/>
  <c r="AB95" i="7"/>
  <c r="J100" i="7"/>
  <c r="P17" i="7"/>
  <c r="AK18" i="7"/>
  <c r="V27" i="7"/>
  <c r="AJ43" i="7"/>
  <c r="I50" i="7"/>
  <c r="AD15" i="7"/>
  <c r="L29" i="7"/>
  <c r="L14" i="7"/>
  <c r="T38" i="7"/>
  <c r="Q41" i="7"/>
  <c r="W87" i="7"/>
  <c r="AM55" i="7"/>
  <c r="AC88" i="7"/>
  <c r="S24" i="7"/>
  <c r="AE29" i="10"/>
  <c r="AG14" i="7"/>
  <c r="AA28" i="7"/>
  <c r="AH56" i="7"/>
  <c r="Z88" i="7"/>
  <c r="C127" i="7"/>
  <c r="AN55" i="7"/>
  <c r="AN88" i="7"/>
  <c r="AL98" i="7"/>
  <c r="AM112" i="7"/>
  <c r="W151" i="7"/>
  <c r="AB153" i="7"/>
  <c r="W169" i="7"/>
  <c r="C129" i="7"/>
  <c r="M109" i="7"/>
  <c r="AK58" i="7"/>
  <c r="N70" i="7"/>
  <c r="G149" i="7"/>
  <c r="T149" i="7"/>
  <c r="AD167" i="7"/>
  <c r="H56" i="7"/>
  <c r="Y70" i="7"/>
  <c r="W115" i="7"/>
  <c r="AN153" i="7"/>
  <c r="AE169" i="10"/>
  <c r="E73" i="7"/>
  <c r="AB76" i="7"/>
  <c r="V46" i="7"/>
  <c r="AC115" i="7"/>
  <c r="Z24" i="7"/>
  <c r="S22" i="7"/>
  <c r="AN26" i="7"/>
  <c r="M21" i="7"/>
  <c r="AI79" i="7"/>
  <c r="AK43" i="7"/>
  <c r="H79" i="7"/>
  <c r="D16" i="7"/>
  <c r="O26" i="7"/>
  <c r="AB22" i="7"/>
  <c r="AL62" i="7"/>
  <c r="AM98" i="7"/>
  <c r="V61" i="7"/>
  <c r="F25" i="7"/>
  <c r="M18" i="7"/>
  <c r="F78" i="7"/>
  <c r="C32" i="7"/>
  <c r="AM80" i="7"/>
  <c r="AK30" i="7"/>
  <c r="C20" i="7"/>
  <c r="H42" i="7"/>
  <c r="Y14" i="7"/>
  <c r="N57" i="7"/>
  <c r="AE59" i="10"/>
  <c r="G45" i="7"/>
  <c r="V73" i="7"/>
  <c r="F112" i="7"/>
  <c r="AM154" i="7"/>
  <c r="AC116" i="7"/>
  <c r="F171" i="7"/>
  <c r="AC47" i="7"/>
  <c r="E111" i="7"/>
  <c r="AL57" i="7"/>
  <c r="Z118" i="7"/>
  <c r="Y151" i="7"/>
  <c r="AE114" i="10"/>
  <c r="M57" i="7"/>
  <c r="AI113" i="7"/>
  <c r="AB171" i="7"/>
  <c r="F118" i="7"/>
  <c r="AJ151" i="7"/>
  <c r="M74" i="7"/>
  <c r="AM78" i="7"/>
  <c r="AJ49" i="7"/>
  <c r="AC117" i="7"/>
  <c r="T120" i="7"/>
  <c r="AH143" i="7"/>
  <c r="F134" i="7"/>
  <c r="AH164" i="7"/>
  <c r="P162" i="7"/>
  <c r="AD162" i="7"/>
  <c r="V124" i="7"/>
  <c r="C182" i="7"/>
  <c r="R123" i="7"/>
  <c r="AC186" i="7"/>
  <c r="AM186" i="7"/>
  <c r="D106" i="7"/>
  <c r="AH160" i="7"/>
  <c r="F176" i="7"/>
  <c r="O174" i="7"/>
  <c r="O114" i="7"/>
  <c r="Z185" i="7"/>
  <c r="W126" i="7"/>
  <c r="AK187" i="7"/>
  <c r="AA185" i="7"/>
  <c r="AG156" i="7"/>
  <c r="T174" i="7"/>
  <c r="V155" i="7"/>
  <c r="O185" i="7"/>
  <c r="M146" i="7"/>
  <c r="W109" i="7"/>
  <c r="R145" i="7"/>
  <c r="Z134" i="7"/>
  <c r="C161" i="7"/>
  <c r="S124" i="7"/>
  <c r="AB162" i="7"/>
  <c r="I180" i="7"/>
  <c r="AG160" i="7"/>
  <c r="O115" i="7"/>
  <c r="AI140" i="7"/>
  <c r="AJ37" i="7"/>
  <c r="F31" i="7"/>
  <c r="W24" i="7"/>
  <c r="AA41" i="7"/>
  <c r="F53" i="7"/>
  <c r="AG85" i="7"/>
  <c r="Q125" i="7"/>
  <c r="V87" i="7"/>
  <c r="C27" i="7"/>
  <c r="AI23" i="7"/>
  <c r="AK17" i="7"/>
  <c r="R47" i="7"/>
  <c r="R37" i="7"/>
  <c r="D51" i="7"/>
  <c r="AI62" i="7"/>
  <c r="AG42" i="7"/>
  <c r="W57" i="7"/>
  <c r="AL104" i="7"/>
  <c r="AB18" i="7"/>
  <c r="C24" i="7"/>
  <c r="AE39" i="10"/>
  <c r="H35" i="7"/>
  <c r="AI32" i="7"/>
  <c r="AG74" i="7"/>
  <c r="W78" i="7"/>
  <c r="AG47" i="7"/>
  <c r="AM75" i="7"/>
  <c r="AL17" i="7"/>
  <c r="AD47" i="7"/>
  <c r="AC40" i="7"/>
  <c r="AB63" i="7"/>
  <c r="W55" i="7"/>
  <c r="M86" i="7"/>
  <c r="AA128" i="7"/>
  <c r="AH66" i="7"/>
  <c r="AM36" i="7"/>
  <c r="AM149" i="7"/>
  <c r="AJ149" i="7"/>
  <c r="AK150" i="7"/>
  <c r="S114" i="7"/>
  <c r="M64" i="7"/>
  <c r="AH34" i="7"/>
  <c r="AA69" i="7"/>
  <c r="F181" i="7"/>
  <c r="E148" i="7"/>
  <c r="T70" i="7"/>
  <c r="L110" i="7"/>
  <c r="AE58" i="10"/>
  <c r="V70" i="7"/>
  <c r="R112" i="7"/>
  <c r="M113" i="7"/>
  <c r="M60" i="7"/>
  <c r="Z114" i="7"/>
  <c r="AG72" i="7"/>
  <c r="N75" i="7"/>
  <c r="AG155" i="7"/>
  <c r="H174" i="7"/>
  <c r="AC118" i="7"/>
  <c r="F26" i="7"/>
  <c r="D23" i="7"/>
  <c r="AG21" i="7"/>
  <c r="AN37" i="7"/>
  <c r="AA54" i="7"/>
  <c r="AB56" i="7"/>
  <c r="S35" i="7"/>
  <c r="Y32" i="7"/>
  <c r="AB23" i="7"/>
  <c r="Y20" i="7"/>
  <c r="F47" i="7"/>
  <c r="H76" i="7"/>
  <c r="Z116" i="7"/>
  <c r="W76" i="7"/>
  <c r="AN30" i="7"/>
  <c r="J18" i="7"/>
  <c r="O41" i="7"/>
  <c r="AC35" i="7"/>
  <c r="T43" i="7"/>
  <c r="AD79" i="7"/>
  <c r="AA16" i="7"/>
  <c r="Y46" i="7"/>
  <c r="V37" i="7"/>
  <c r="H34" i="7"/>
  <c r="AA23" i="7"/>
  <c r="S57" i="7"/>
  <c r="O90" i="7"/>
  <c r="W89" i="7"/>
  <c r="R93" i="7"/>
  <c r="AL60" i="7"/>
  <c r="D72" i="7"/>
  <c r="AA72" i="7"/>
  <c r="G75" i="7"/>
  <c r="Y118" i="7"/>
  <c r="T154" i="7"/>
  <c r="AJ174" i="7"/>
  <c r="AJ155" i="7"/>
  <c r="E170" i="7"/>
  <c r="S58" i="7"/>
  <c r="D71" i="7"/>
  <c r="AA74" i="7"/>
  <c r="AH116" i="7"/>
  <c r="R75" i="7"/>
  <c r="Y45" i="7"/>
  <c r="Y76" i="7"/>
  <c r="E152" i="7"/>
  <c r="G170" i="7"/>
  <c r="Z152" i="7"/>
  <c r="AC78" i="7"/>
  <c r="P117" i="7"/>
  <c r="AL158" i="7"/>
  <c r="V29" i="7"/>
  <c r="G26" i="7"/>
  <c r="AG12" i="7"/>
  <c r="AN17" i="7"/>
  <c r="R39" i="7"/>
  <c r="AE69" i="10"/>
  <c r="N46" i="7"/>
  <c r="T64" i="7"/>
  <c r="R106" i="7"/>
  <c r="R27" i="7"/>
  <c r="AC22" i="7"/>
  <c r="T17" i="7"/>
  <c r="T15" i="7"/>
  <c r="W37" i="7"/>
  <c r="G71" i="7"/>
  <c r="V112" i="7"/>
  <c r="T71" i="7"/>
  <c r="AH112" i="7"/>
  <c r="AD44" i="7"/>
  <c r="AH39" i="7"/>
  <c r="M35" i="7"/>
  <c r="AB30" i="7"/>
  <c r="D61" i="7"/>
  <c r="R115" i="7"/>
  <c r="M73" i="7"/>
  <c r="S28" i="7"/>
  <c r="L37" i="7"/>
  <c r="S32" i="7"/>
  <c r="S74" i="7"/>
  <c r="F77" i="7"/>
  <c r="AL47" i="7"/>
  <c r="AE62" i="10"/>
  <c r="P95" i="7"/>
  <c r="P31" i="7"/>
  <c r="S104" i="7"/>
  <c r="AN140" i="7"/>
  <c r="J174" i="7"/>
  <c r="AM142" i="7"/>
  <c r="Y63" i="7"/>
  <c r="AB48" i="7"/>
  <c r="T94" i="7"/>
  <c r="E99" i="7"/>
  <c r="I138" i="7"/>
  <c r="Q171" i="7"/>
  <c r="AJ140" i="7"/>
  <c r="Z139" i="7"/>
  <c r="O101" i="7"/>
  <c r="I92" i="7"/>
  <c r="R98" i="7"/>
  <c r="AM43" i="7"/>
  <c r="AC97" i="7"/>
  <c r="AN102" i="7"/>
  <c r="AJ139" i="7"/>
  <c r="AM140" i="7"/>
  <c r="AE103" i="10"/>
  <c r="C55" i="7"/>
  <c r="C104" i="7"/>
  <c r="AM58" i="7"/>
  <c r="Z67" i="7"/>
  <c r="S109" i="7"/>
  <c r="AN23" i="7"/>
  <c r="Y22" i="7"/>
  <c r="L13" i="7"/>
  <c r="AM28" i="7"/>
  <c r="C58" i="7"/>
  <c r="N125" i="7"/>
  <c r="Q86" i="7"/>
  <c r="V42" i="7"/>
  <c r="D29" i="7"/>
  <c r="I19" i="7"/>
  <c r="AD16" i="7"/>
  <c r="AB43" i="7"/>
  <c r="H113" i="7"/>
  <c r="AI60" i="7"/>
  <c r="R114" i="7"/>
  <c r="AA13" i="7"/>
  <c r="P42" i="7"/>
  <c r="N15" i="7"/>
  <c r="Z27" i="7"/>
  <c r="AK53" i="7"/>
  <c r="AG53" i="7"/>
  <c r="C85" i="7"/>
  <c r="AA37" i="7"/>
  <c r="Q25" i="7"/>
  <c r="AM19" i="7"/>
  <c r="L54" i="7"/>
  <c r="M88" i="7"/>
  <c r="AJ56" i="7"/>
  <c r="AI70" i="7"/>
  <c r="W153" i="7"/>
  <c r="N169" i="7"/>
  <c r="Z149" i="7"/>
  <c r="AA186" i="7"/>
  <c r="M69" i="7"/>
  <c r="AG109" i="7"/>
  <c r="P68" i="7"/>
  <c r="AL71" i="7"/>
  <c r="D149" i="7"/>
  <c r="D182" i="7"/>
  <c r="AN71" i="7"/>
  <c r="J42" i="7"/>
  <c r="AN162" i="7"/>
  <c r="AE149" i="10"/>
  <c r="AG23" i="7"/>
  <c r="N72" i="7"/>
  <c r="AN114" i="7"/>
  <c r="N61" i="7"/>
  <c r="C74" i="7"/>
  <c r="AM115" i="7"/>
  <c r="H155" i="7"/>
  <c r="S119" i="7"/>
  <c r="E166" i="7"/>
  <c r="AG140" i="7"/>
  <c r="AG114" i="7"/>
  <c r="O28" i="7"/>
  <c r="AI13" i="7"/>
  <c r="S27" i="7"/>
  <c r="N42" i="7"/>
  <c r="AH83" i="7"/>
  <c r="W52" i="7"/>
  <c r="AG123" i="7"/>
  <c r="H25" i="7"/>
  <c r="J22" i="7"/>
  <c r="AM16" i="7"/>
  <c r="AE35" i="10"/>
  <c r="I37" i="7"/>
  <c r="AA79" i="7"/>
  <c r="AN120" i="7"/>
  <c r="I81" i="7"/>
  <c r="F17" i="7"/>
  <c r="V45" i="7"/>
  <c r="AE38" i="10"/>
  <c r="R25" i="7"/>
  <c r="L61" i="7"/>
  <c r="C107" i="7"/>
  <c r="AJ45" i="7"/>
  <c r="AI25" i="7"/>
  <c r="AD18" i="7"/>
  <c r="AA17" i="7"/>
  <c r="AM40" i="7"/>
  <c r="AA61" i="7"/>
  <c r="C69" i="7"/>
  <c r="S45" i="7"/>
  <c r="G64" i="7"/>
  <c r="N105" i="7"/>
  <c r="AH54" i="7"/>
  <c r="Q85" i="7"/>
  <c r="AM183" i="7"/>
  <c r="H50" i="7"/>
  <c r="V128" i="7"/>
  <c r="S187" i="7"/>
  <c r="S2" i="7" s="1"/>
  <c r="AI87" i="7"/>
  <c r="N58" i="7"/>
  <c r="AM128" i="7"/>
  <c r="P130" i="7"/>
  <c r="AN181" i="7"/>
  <c r="AE172" i="10"/>
  <c r="AJ58" i="7"/>
  <c r="W129" i="7"/>
  <c r="N59" i="7"/>
  <c r="P133" i="7"/>
  <c r="L96" i="7"/>
  <c r="AK107" i="7"/>
  <c r="AH23" i="7"/>
  <c r="V16" i="7"/>
  <c r="S12" i="7"/>
  <c r="P29" i="7"/>
  <c r="AE55" i="10"/>
  <c r="AE68" i="10"/>
  <c r="J110" i="7"/>
  <c r="AJ44" i="7"/>
  <c r="AI40" i="7"/>
  <c r="AN12" i="7"/>
  <c r="M40" i="7"/>
  <c r="T57" i="7"/>
  <c r="AA64" i="7"/>
  <c r="AG46" i="7"/>
  <c r="J64" i="7"/>
  <c r="L22" i="7"/>
  <c r="R13" i="7"/>
  <c r="AM42" i="7"/>
  <c r="AD38" i="7"/>
  <c r="T69" i="7"/>
  <c r="AH55" i="7"/>
  <c r="P38" i="7"/>
  <c r="AI12" i="7"/>
  <c r="H14" i="7"/>
  <c r="H59" i="7"/>
  <c r="C68" i="7"/>
  <c r="AL67" i="7"/>
  <c r="AA57" i="7"/>
  <c r="AM57" i="7"/>
  <c r="V93" i="7"/>
  <c r="AA96" i="7"/>
  <c r="D133" i="7"/>
  <c r="AG96" i="7"/>
  <c r="Y134" i="7"/>
  <c r="N56" i="7"/>
  <c r="L87" i="7"/>
  <c r="M128" i="7"/>
  <c r="I89" i="7"/>
  <c r="AI134" i="7"/>
  <c r="AE132" i="10"/>
  <c r="R170" i="7"/>
  <c r="AI59" i="7"/>
  <c r="E89" i="7"/>
  <c r="Y186" i="7"/>
  <c r="AI133" i="7"/>
  <c r="AM91" i="7"/>
  <c r="D96" i="7"/>
  <c r="S62" i="7"/>
  <c r="N99" i="7"/>
  <c r="AC12" i="7"/>
  <c r="AK28" i="7"/>
  <c r="AD24" i="7"/>
  <c r="AG44" i="7"/>
  <c r="AD60" i="7"/>
  <c r="R51" i="7"/>
  <c r="AD107" i="7"/>
  <c r="F13" i="7"/>
  <c r="AJ29" i="7"/>
  <c r="S25" i="7"/>
  <c r="I18" i="7"/>
  <c r="E39" i="7"/>
  <c r="AB118" i="7"/>
  <c r="Y65" i="7"/>
  <c r="N31" i="7"/>
  <c r="V24" i="7"/>
  <c r="Z41" i="7"/>
  <c r="J13" i="7"/>
  <c r="AM130" i="7"/>
  <c r="AK96" i="7"/>
  <c r="AE41" i="10"/>
  <c r="AK40" i="7"/>
  <c r="AK16" i="7"/>
  <c r="AE25" i="10"/>
  <c r="AJ51" i="7"/>
  <c r="AG62" i="7"/>
  <c r="S108" i="7"/>
  <c r="Q57" i="7"/>
  <c r="O68" i="7"/>
  <c r="Q54" i="7"/>
  <c r="AC54" i="7"/>
  <c r="P85" i="7"/>
  <c r="AL128" i="7"/>
  <c r="AB166" i="7"/>
  <c r="E165" i="7"/>
  <c r="AJ52" i="7"/>
  <c r="AJ84" i="7"/>
  <c r="AE123" i="10"/>
  <c r="C52" i="7"/>
  <c r="AJ128" i="7"/>
  <c r="AD170" i="7"/>
  <c r="N52" i="7"/>
  <c r="AC84" i="7"/>
  <c r="AE124" i="10"/>
  <c r="G165" i="7"/>
  <c r="AG127" i="7"/>
  <c r="Q166" i="7"/>
  <c r="AI180" i="7"/>
  <c r="L86" i="7"/>
  <c r="M58" i="7"/>
  <c r="AL89" i="7"/>
  <c r="AA167" i="7"/>
  <c r="I175" i="7"/>
  <c r="P14" i="7"/>
  <c r="O12" i="7"/>
  <c r="AC18" i="7"/>
  <c r="L25" i="7"/>
  <c r="Z46" i="7"/>
  <c r="D64" i="7"/>
  <c r="O105" i="7"/>
  <c r="AH52" i="7"/>
  <c r="AN64" i="7"/>
  <c r="T39" i="7"/>
  <c r="AJ35" i="7"/>
  <c r="Z32" i="7"/>
  <c r="Z56" i="7"/>
  <c r="AB111" i="7"/>
  <c r="I68" i="7"/>
  <c r="AN73" i="7"/>
  <c r="AJ38" i="7"/>
  <c r="AL41" i="7"/>
  <c r="H39" i="7"/>
  <c r="AI36" i="7"/>
  <c r="W73" i="7"/>
  <c r="T46" i="7"/>
  <c r="AB74" i="7"/>
  <c r="AC114" i="7"/>
  <c r="D36" i="7"/>
  <c r="D32" i="7"/>
  <c r="AA21" i="7"/>
  <c r="AN27" i="7"/>
  <c r="Y53" i="7"/>
  <c r="AK64" i="7"/>
  <c r="C106" i="7"/>
  <c r="E67" i="7"/>
  <c r="L66" i="7"/>
  <c r="AL55" i="7"/>
  <c r="AA58" i="7"/>
  <c r="AK168" i="7"/>
  <c r="AD172" i="7"/>
  <c r="C54" i="7"/>
  <c r="V83" i="7"/>
  <c r="AG124" i="7"/>
  <c r="D53" i="7"/>
  <c r="AE165" i="10"/>
  <c r="G171" i="7"/>
  <c r="AN165" i="7"/>
  <c r="AB53" i="7"/>
  <c r="S128" i="7"/>
  <c r="F86" i="7"/>
  <c r="V89" i="7"/>
  <c r="AG131" i="7"/>
  <c r="Q167" i="7"/>
  <c r="AE185" i="10"/>
  <c r="Q131" i="7"/>
  <c r="N165" i="7"/>
  <c r="AL183" i="7"/>
  <c r="Q91" i="7"/>
  <c r="C60" i="7"/>
  <c r="AJ91" i="7"/>
  <c r="N130" i="7"/>
  <c r="AK133" i="7"/>
  <c r="AM185" i="7"/>
  <c r="T137" i="7"/>
  <c r="R16" i="7"/>
  <c r="E21" i="7"/>
  <c r="W41" i="7"/>
  <c r="G23" i="7"/>
  <c r="I58" i="7"/>
  <c r="M71" i="7"/>
  <c r="AL113" i="7"/>
  <c r="AD70" i="7"/>
  <c r="AD73" i="7"/>
  <c r="Q44" i="7"/>
  <c r="AL31" i="7"/>
  <c r="S42" i="7"/>
  <c r="H38" i="7"/>
  <c r="AI31" i="7"/>
  <c r="Z22" i="7"/>
  <c r="Q77" i="7"/>
  <c r="AA118" i="7"/>
  <c r="S14" i="7"/>
  <c r="AL21" i="7"/>
  <c r="AK20" i="7"/>
  <c r="H46" i="7"/>
  <c r="M87" i="7"/>
  <c r="L89" i="7"/>
  <c r="N131" i="7"/>
  <c r="AC27" i="7"/>
  <c r="O24" i="7"/>
  <c r="V15" i="7"/>
  <c r="W60" i="7"/>
  <c r="C131" i="7"/>
  <c r="AN57" i="7"/>
  <c r="AC93" i="7"/>
  <c r="J36" i="7"/>
  <c r="H74" i="7"/>
  <c r="O116" i="7"/>
  <c r="H154" i="7"/>
  <c r="AN154" i="7"/>
  <c r="I173" i="7"/>
  <c r="D46" i="7"/>
  <c r="C113" i="7"/>
  <c r="AB65" i="7"/>
  <c r="S72" i="7"/>
  <c r="H115" i="7"/>
  <c r="G155" i="7"/>
  <c r="V153" i="7"/>
  <c r="Q61" i="7"/>
  <c r="AD74" i="7"/>
  <c r="AK78" i="7"/>
  <c r="W156" i="7"/>
  <c r="R173" i="7"/>
  <c r="AH117" i="7"/>
  <c r="AJ152" i="7"/>
  <c r="S172" i="7"/>
  <c r="AE75" i="10"/>
  <c r="AJ79" i="7"/>
  <c r="W45" i="7"/>
  <c r="AC119" i="7"/>
  <c r="Q160" i="7"/>
  <c r="AE173" i="10"/>
  <c r="J153" i="7"/>
  <c r="I132" i="7"/>
  <c r="L20" i="7"/>
  <c r="AI46" i="7"/>
  <c r="AD31" i="7"/>
  <c r="R65" i="7"/>
  <c r="R100" i="7"/>
  <c r="G13" i="7"/>
  <c r="L27" i="7"/>
  <c r="C18" i="7"/>
  <c r="AM22" i="7"/>
  <c r="O69" i="7"/>
  <c r="AE73" i="10"/>
  <c r="AK41" i="7"/>
  <c r="J73" i="7"/>
  <c r="AB112" i="7"/>
  <c r="AM32" i="7"/>
  <c r="AJ19" i="7"/>
  <c r="Q27" i="7"/>
  <c r="AB52" i="7"/>
  <c r="O107" i="7"/>
  <c r="AJ63" i="7"/>
  <c r="J66" i="7"/>
  <c r="AK46" i="7"/>
  <c r="AA35" i="7"/>
  <c r="E24" i="7"/>
  <c r="AH41" i="7"/>
  <c r="D68" i="7"/>
  <c r="R69" i="7"/>
  <c r="H48" i="7"/>
  <c r="AK66" i="7"/>
  <c r="AI107" i="7"/>
  <c r="F54" i="7"/>
  <c r="G86" i="7"/>
  <c r="C90" i="7"/>
  <c r="AN131" i="7"/>
  <c r="M172" i="7"/>
  <c r="K187" i="7"/>
  <c r="O183" i="7"/>
  <c r="I53" i="7"/>
  <c r="N85" i="7"/>
  <c r="L125" i="7"/>
  <c r="AH86" i="7"/>
  <c r="AA89" i="7"/>
  <c r="AD129" i="7"/>
  <c r="N132" i="7"/>
  <c r="AL167" i="7"/>
  <c r="AD187" i="7"/>
  <c r="G174" i="7"/>
  <c r="N90" i="7"/>
  <c r="AK60" i="7"/>
  <c r="J90" i="7"/>
  <c r="J97" i="7"/>
  <c r="H135" i="7"/>
  <c r="T98" i="7"/>
  <c r="H107" i="7"/>
  <c r="AM145" i="7"/>
  <c r="T30" i="7"/>
  <c r="AE20" i="10"/>
  <c r="AA27" i="7"/>
  <c r="AM21" i="7"/>
  <c r="AN47" i="7"/>
  <c r="AA51" i="7"/>
  <c r="Q46" i="7"/>
  <c r="O59" i="7"/>
  <c r="D38" i="7"/>
  <c r="Y36" i="7"/>
  <c r="E31" i="7"/>
  <c r="F37" i="7"/>
  <c r="Q31" i="7"/>
  <c r="T62" i="7"/>
  <c r="L76" i="7"/>
  <c r="AG116" i="7"/>
  <c r="I74" i="7"/>
  <c r="V77" i="7"/>
  <c r="Y38" i="7"/>
  <c r="N26" i="7"/>
  <c r="R22" i="7"/>
  <c r="P43" i="7"/>
  <c r="AM44" i="7"/>
  <c r="AH58" i="7"/>
  <c r="Z34" i="7"/>
  <c r="Q30" i="7"/>
  <c r="E37" i="7"/>
  <c r="E32" i="7"/>
  <c r="S21" i="7"/>
  <c r="E57" i="7"/>
  <c r="AK70" i="7"/>
  <c r="I60" i="7"/>
  <c r="R131" i="7"/>
  <c r="E60" i="7"/>
  <c r="AC57" i="7"/>
  <c r="J58" i="7"/>
  <c r="AD96" i="7"/>
  <c r="W133" i="7"/>
  <c r="AJ177" i="7"/>
  <c r="I187" i="7"/>
  <c r="J57" i="7"/>
  <c r="S97" i="7"/>
  <c r="AE135" i="10"/>
  <c r="AB99" i="7"/>
  <c r="H68" i="7"/>
  <c r="AL97" i="7"/>
  <c r="F100" i="7"/>
  <c r="G140" i="7"/>
  <c r="M26" i="7"/>
  <c r="H12" i="7"/>
  <c r="AL38" i="7"/>
  <c r="R34" i="7"/>
  <c r="C25" i="7"/>
  <c r="F57" i="7"/>
  <c r="P90" i="7"/>
  <c r="Y94" i="7"/>
  <c r="R18" i="7"/>
  <c r="AD29" i="7"/>
  <c r="D17" i="7"/>
  <c r="N48" i="7"/>
  <c r="Z92" i="7"/>
  <c r="W14" i="7"/>
  <c r="O31" i="7"/>
  <c r="Y23" i="7"/>
  <c r="G17" i="7"/>
  <c r="M12" i="7"/>
  <c r="O39" i="7"/>
  <c r="N71" i="7"/>
  <c r="AE111" i="10"/>
  <c r="Y57" i="7"/>
  <c r="L73" i="7"/>
  <c r="M42" i="7"/>
  <c r="L38" i="7"/>
  <c r="C34" i="7"/>
  <c r="AH81" i="7"/>
  <c r="C124" i="7"/>
  <c r="I51" i="7"/>
  <c r="AA81" i="7"/>
  <c r="C65" i="7"/>
  <c r="Z54" i="7"/>
  <c r="AB64" i="7"/>
  <c r="AG107" i="7"/>
  <c r="AG146" i="7"/>
  <c r="AI109" i="7"/>
  <c r="AK146" i="7"/>
  <c r="L111" i="7"/>
  <c r="M61" i="7"/>
  <c r="Y52" i="7"/>
  <c r="V64" i="7"/>
  <c r="T105" i="7"/>
  <c r="E144" i="7"/>
  <c r="AD145" i="7"/>
  <c r="AG187" i="7"/>
  <c r="J65" i="7"/>
  <c r="AH105" i="7"/>
  <c r="AG67" i="7"/>
  <c r="AN70" i="7"/>
  <c r="O109" i="7"/>
  <c r="AD147" i="7"/>
  <c r="K181" i="7"/>
  <c r="AN109" i="7"/>
  <c r="N146" i="7"/>
  <c r="O33" i="7"/>
  <c r="F71" i="7"/>
  <c r="T110" i="7"/>
  <c r="R113" i="7"/>
  <c r="AH152" i="7"/>
  <c r="J159" i="7"/>
  <c r="AC178" i="7"/>
  <c r="AG26" i="7"/>
  <c r="AH12" i="7"/>
  <c r="E36" i="7"/>
  <c r="AL66" i="7"/>
  <c r="D70" i="7"/>
  <c r="F32" i="7"/>
  <c r="AJ70" i="7"/>
  <c r="AG29" i="7"/>
  <c r="AC25" i="7"/>
  <c r="AL22" i="7"/>
  <c r="W16" i="7"/>
  <c r="AN45" i="7"/>
  <c r="AB115" i="7"/>
  <c r="AK61" i="7"/>
  <c r="P75" i="7"/>
  <c r="D24" i="7"/>
  <c r="AA44" i="7"/>
  <c r="O40" i="7"/>
  <c r="AE33" i="10"/>
  <c r="AD77" i="7"/>
  <c r="O75" i="7"/>
  <c r="AC79" i="7"/>
  <c r="L16" i="7"/>
  <c r="AI43" i="7"/>
  <c r="Q39" i="7"/>
  <c r="C36" i="7"/>
  <c r="AJ78" i="7"/>
  <c r="Q81" i="7"/>
  <c r="AM79" i="7"/>
  <c r="P48" i="7"/>
  <c r="S60" i="7"/>
  <c r="Z43" i="7"/>
  <c r="V60" i="7"/>
  <c r="H104" i="7"/>
  <c r="AN107" i="7"/>
  <c r="G142" i="7"/>
  <c r="AJ141" i="7"/>
  <c r="P45" i="7"/>
  <c r="V55" i="7"/>
  <c r="AA38" i="7"/>
  <c r="AL175" i="7"/>
  <c r="W143" i="7"/>
  <c r="I55" i="7"/>
  <c r="AA104" i="7"/>
  <c r="AE50" i="10"/>
  <c r="F61" i="7"/>
  <c r="E141" i="7"/>
  <c r="O52" i="7"/>
  <c r="AI64" i="7"/>
  <c r="AM108" i="7"/>
  <c r="AJ64" i="7"/>
  <c r="V66" i="7"/>
  <c r="E110" i="7"/>
  <c r="R147" i="7"/>
  <c r="G186" i="7"/>
  <c r="N20" i="7"/>
  <c r="AH13" i="7"/>
  <c r="AH36" i="7"/>
  <c r="E42" i="7"/>
  <c r="AK56" i="7"/>
  <c r="AM68" i="7"/>
  <c r="O44" i="7"/>
  <c r="I63" i="7"/>
  <c r="E13" i="7"/>
  <c r="AG40" i="7"/>
  <c r="AK36" i="7"/>
  <c r="AB34" i="7"/>
  <c r="AA22" i="7"/>
  <c r="AI58" i="7"/>
  <c r="R87" i="7"/>
  <c r="AE127" i="10"/>
  <c r="AL86" i="7"/>
  <c r="C26" i="7"/>
  <c r="V23" i="7"/>
  <c r="AA20" i="7"/>
  <c r="N47" i="7"/>
  <c r="AM38" i="7"/>
  <c r="W54" i="7"/>
  <c r="O63" i="7"/>
  <c r="AL43" i="7"/>
  <c r="O61" i="7"/>
  <c r="AG103" i="7"/>
  <c r="M44" i="7"/>
  <c r="J40" i="7"/>
  <c r="AJ36" i="7"/>
  <c r="AL30" i="7"/>
  <c r="W72" i="7"/>
  <c r="AA46" i="7"/>
  <c r="AI74" i="7"/>
  <c r="I61" i="7"/>
  <c r="Q47" i="7"/>
  <c r="AL102" i="7"/>
  <c r="AN139" i="7"/>
  <c r="F137" i="7"/>
  <c r="G101" i="7"/>
  <c r="AJ59" i="7"/>
  <c r="S98" i="7"/>
  <c r="AJ92" i="7"/>
  <c r="Y97" i="7"/>
  <c r="AE100" i="10"/>
  <c r="AG136" i="7"/>
  <c r="AC172" i="7"/>
  <c r="AA98" i="7"/>
  <c r="Z63" i="7"/>
  <c r="AE102" i="10"/>
  <c r="AD138" i="7"/>
  <c r="E102" i="7"/>
  <c r="P180" i="7"/>
  <c r="AE45" i="10"/>
  <c r="V49" i="7"/>
  <c r="Z101" i="7"/>
  <c r="AB47" i="7"/>
  <c r="D57" i="7"/>
  <c r="Y107" i="7"/>
  <c r="AC144" i="7"/>
  <c r="AD184" i="7"/>
  <c r="V107" i="7"/>
  <c r="AK115" i="7"/>
  <c r="H13" i="7"/>
  <c r="G16" i="7"/>
  <c r="AI41" i="7"/>
  <c r="I85" i="7"/>
  <c r="N87" i="7"/>
  <c r="L55" i="7"/>
  <c r="G127" i="7"/>
  <c r="J29" i="7"/>
  <c r="N25" i="7"/>
  <c r="Y29" i="7"/>
  <c r="AB13" i="7"/>
  <c r="Z60" i="7"/>
  <c r="Z90" i="7"/>
  <c r="AB60" i="7"/>
  <c r="H91" i="7"/>
  <c r="R99" i="7"/>
  <c r="L35" i="7"/>
  <c r="M33" i="7"/>
  <c r="AA24" i="7"/>
  <c r="J17" i="7"/>
  <c r="C48" i="7"/>
  <c r="S117" i="7"/>
  <c r="AL63" i="7"/>
  <c r="Z78" i="7"/>
  <c r="AL117" i="7"/>
  <c r="Z25" i="7"/>
  <c r="AI19" i="7"/>
  <c r="D40" i="7"/>
  <c r="I34" i="7"/>
  <c r="R78" i="7"/>
  <c r="R77" i="7"/>
  <c r="AB80" i="7"/>
  <c r="C47" i="7"/>
  <c r="C51" i="7"/>
  <c r="AE101" i="10"/>
  <c r="AJ48" i="7"/>
  <c r="AG61" i="7"/>
  <c r="AK105" i="7"/>
  <c r="R141" i="7"/>
  <c r="AJ184" i="7"/>
  <c r="AE106" i="10"/>
  <c r="AG36" i="7"/>
  <c r="AI96" i="7"/>
  <c r="C43" i="7"/>
  <c r="AI55" i="7"/>
  <c r="AK103" i="7"/>
  <c r="AG142" i="7"/>
  <c r="AB174" i="7"/>
  <c r="AB45" i="7"/>
  <c r="AL56" i="7"/>
  <c r="M39" i="7"/>
  <c r="AI56" i="7"/>
  <c r="O103" i="7"/>
  <c r="T142" i="7"/>
  <c r="L144" i="7"/>
  <c r="I52" i="7"/>
  <c r="AC64" i="7"/>
  <c r="E145" i="7"/>
  <c r="T101" i="7"/>
  <c r="AK15" i="7"/>
  <c r="L36" i="7"/>
  <c r="AE32" i="10"/>
  <c r="S13" i="7"/>
  <c r="AE56" i="10"/>
  <c r="S70" i="7"/>
  <c r="Q111" i="7"/>
  <c r="AC66" i="7"/>
  <c r="P73" i="7"/>
  <c r="AB37" i="7"/>
  <c r="L34" i="7"/>
  <c r="AB32" i="7"/>
  <c r="T20" i="7"/>
  <c r="AI39" i="7"/>
  <c r="L52" i="7"/>
  <c r="AH84" i="7"/>
  <c r="H128" i="7"/>
  <c r="H84" i="7"/>
  <c r="AJ86" i="7"/>
  <c r="W23" i="7"/>
  <c r="W19" i="7"/>
  <c r="J19" i="7"/>
  <c r="O55" i="7"/>
  <c r="AM66" i="7"/>
  <c r="AA110" i="7"/>
  <c r="AG66" i="7"/>
  <c r="S71" i="7"/>
  <c r="AH33" i="7"/>
  <c r="Z40" i="7"/>
  <c r="G35" i="7"/>
  <c r="C31" i="7"/>
  <c r="I35" i="7"/>
  <c r="N45" i="7"/>
  <c r="AJ80" i="7"/>
  <c r="Y79" i="7"/>
  <c r="Y82" i="7"/>
  <c r="AL50" i="7"/>
  <c r="AA56" i="7"/>
  <c r="AI104" i="7"/>
  <c r="AK55" i="7"/>
  <c r="O64" i="7"/>
  <c r="F106" i="7"/>
  <c r="Z187" i="7"/>
  <c r="AE141" i="10"/>
  <c r="E177" i="7"/>
  <c r="AK48" i="7"/>
  <c r="J52" i="7"/>
  <c r="AC62" i="7"/>
  <c r="J141" i="7"/>
  <c r="AA184" i="7"/>
  <c r="R105" i="7"/>
  <c r="I141" i="7"/>
  <c r="R175" i="7"/>
  <c r="Z52" i="7"/>
  <c r="G63" i="7"/>
  <c r="O62" i="7"/>
  <c r="AM107" i="7"/>
  <c r="AK144" i="7"/>
  <c r="H64" i="7"/>
  <c r="AN54" i="7"/>
  <c r="AD66" i="7"/>
  <c r="AE148" i="10"/>
  <c r="AL147" i="7"/>
  <c r="Y110" i="7"/>
  <c r="Q108" i="7"/>
  <c r="O158" i="7"/>
  <c r="AK120" i="7"/>
  <c r="Z162" i="7"/>
  <c r="P178" i="7"/>
  <c r="G152" i="7"/>
  <c r="AE116" i="10"/>
  <c r="AA153" i="7"/>
  <c r="G167" i="7"/>
  <c r="S121" i="7"/>
  <c r="AN157" i="7"/>
  <c r="C173" i="7"/>
  <c r="C158" i="7"/>
  <c r="V157" i="7"/>
  <c r="AE180" i="10"/>
  <c r="AN148" i="7"/>
  <c r="AN150" i="7"/>
  <c r="L143" i="7"/>
  <c r="Y175" i="7"/>
  <c r="H160" i="7"/>
  <c r="N108" i="7"/>
  <c r="R178" i="7"/>
  <c r="AE146" i="10"/>
  <c r="D145" i="7"/>
  <c r="N185" i="7"/>
  <c r="AI135" i="7"/>
  <c r="AE167" i="10"/>
  <c r="AG135" i="7"/>
  <c r="N138" i="7"/>
  <c r="AC187" i="7"/>
  <c r="AK116" i="7"/>
  <c r="H177" i="7"/>
  <c r="G184" i="7"/>
  <c r="AG105" i="7"/>
  <c r="D141" i="7"/>
  <c r="AJ81" i="7"/>
  <c r="M160" i="7"/>
  <c r="E180" i="7"/>
  <c r="H183" i="7"/>
  <c r="M176" i="7"/>
  <c r="J103" i="7"/>
  <c r="AG152" i="7"/>
  <c r="P161" i="7"/>
  <c r="W147" i="7"/>
  <c r="H147" i="7"/>
  <c r="AH137" i="7"/>
  <c r="T156" i="7"/>
  <c r="AD156" i="7"/>
  <c r="AN170" i="7"/>
  <c r="AG120" i="7"/>
  <c r="Z156" i="7"/>
  <c r="D156" i="7"/>
  <c r="AC111" i="7"/>
  <c r="AJ150" i="7"/>
  <c r="S150" i="7"/>
  <c r="M150" i="7"/>
  <c r="Y95" i="7"/>
  <c r="F163" i="7"/>
  <c r="J163" i="7"/>
  <c r="AE112" i="10"/>
  <c r="Q180" i="7"/>
  <c r="AE131" i="10"/>
  <c r="N166" i="7"/>
  <c r="AJ181" i="7"/>
  <c r="AH165" i="7"/>
  <c r="V141" i="7"/>
  <c r="AE143" i="10"/>
  <c r="AI185" i="7"/>
  <c r="J123" i="7"/>
  <c r="G130" i="7"/>
  <c r="T130" i="7"/>
  <c r="V160" i="7"/>
  <c r="Q158" i="7"/>
  <c r="AB177" i="7"/>
  <c r="AK145" i="7"/>
  <c r="AH106" i="7"/>
  <c r="AH135" i="7"/>
  <c r="N137" i="7"/>
  <c r="E176" i="7"/>
  <c r="AI182" i="7"/>
  <c r="AM177" i="7"/>
  <c r="P155" i="7"/>
  <c r="T125" i="7"/>
  <c r="V162" i="7"/>
  <c r="G179" i="7"/>
  <c r="AH171" i="7"/>
  <c r="AK180" i="7"/>
  <c r="Z168" i="7"/>
  <c r="Z171" i="7"/>
  <c r="AI162" i="7"/>
  <c r="Q135" i="7"/>
  <c r="AH161" i="7"/>
  <c r="AI151" i="7"/>
  <c r="Y153" i="7"/>
  <c r="P115" i="7"/>
  <c r="AC130" i="7"/>
  <c r="AE183" i="10"/>
  <c r="AA180" i="7"/>
  <c r="S154" i="7"/>
  <c r="E173" i="7"/>
  <c r="E117" i="7"/>
  <c r="Q169" i="7"/>
  <c r="AJ171" i="7"/>
  <c r="Y167" i="7"/>
  <c r="L186" i="7"/>
  <c r="T158" i="7"/>
  <c r="AH182" i="7"/>
  <c r="AM103" i="7"/>
  <c r="AB138" i="7"/>
  <c r="D127" i="7"/>
  <c r="C166" i="7"/>
  <c r="F144" i="7"/>
  <c r="J105" i="7"/>
  <c r="AC141" i="7"/>
  <c r="L156" i="7"/>
  <c r="Y183" i="7"/>
  <c r="V146" i="7"/>
  <c r="F166" i="7"/>
  <c r="I151" i="7"/>
  <c r="E175" i="7"/>
  <c r="V187" i="7"/>
  <c r="P108" i="7"/>
  <c r="AM144" i="7"/>
  <c r="AM116" i="7"/>
  <c r="AD152" i="7"/>
  <c r="AB128" i="7"/>
  <c r="Z169" i="7"/>
  <c r="C154" i="7"/>
  <c r="AK102" i="7"/>
  <c r="AJ173" i="7"/>
  <c r="V159" i="7"/>
  <c r="G162" i="7"/>
  <c r="AC134" i="7"/>
  <c r="H133" i="7"/>
  <c r="R118" i="7"/>
  <c r="N124" i="7"/>
  <c r="AE179" i="10"/>
  <c r="N148" i="7"/>
  <c r="AM111" i="7"/>
  <c r="AE147" i="10"/>
  <c r="AB180" i="7"/>
  <c r="S181" i="7"/>
  <c r="Z174" i="7"/>
  <c r="AN108" i="7"/>
  <c r="AE145" i="10"/>
  <c r="S178" i="7"/>
  <c r="L179" i="7"/>
  <c r="F135" i="7"/>
  <c r="I150" i="7"/>
  <c r="AA183" i="7"/>
  <c r="N173" i="7"/>
  <c r="R135" i="7"/>
  <c r="AA112" i="7"/>
  <c r="J149" i="7"/>
  <c r="Z167" i="7"/>
  <c r="T146" i="7"/>
  <c r="P139" i="7"/>
  <c r="P107" i="7"/>
  <c r="S139" i="7"/>
  <c r="J183" i="7"/>
  <c r="V156" i="7"/>
  <c r="H161" i="7"/>
  <c r="N123" i="7"/>
  <c r="N161" i="7"/>
  <c r="P82" i="7"/>
  <c r="AJ124" i="7"/>
  <c r="AJ159" i="7"/>
  <c r="C50" i="7"/>
  <c r="M165" i="7"/>
  <c r="AL52" i="7"/>
  <c r="AN87" i="7"/>
  <c r="AB144" i="7"/>
  <c r="R144" i="7"/>
  <c r="AA133" i="7"/>
  <c r="AI152" i="7"/>
  <c r="W159" i="7"/>
  <c r="AM181" i="7"/>
  <c r="AD135" i="7"/>
  <c r="AI166" i="7"/>
  <c r="G185" i="7"/>
  <c r="Q124" i="7"/>
  <c r="AE159" i="10"/>
  <c r="P110" i="7"/>
  <c r="D142" i="7"/>
  <c r="H138" i="7"/>
  <c r="AK110" i="7"/>
  <c r="M169" i="7"/>
  <c r="AM166" i="7"/>
  <c r="W146" i="7"/>
  <c r="C109" i="7"/>
  <c r="AH140" i="7"/>
  <c r="AG143" i="7"/>
  <c r="S177" i="7"/>
  <c r="AL169" i="7"/>
  <c r="D170" i="7"/>
  <c r="Q153" i="7"/>
  <c r="AL139" i="7"/>
  <c r="M103" i="7"/>
  <c r="I142" i="7"/>
  <c r="V163" i="7"/>
  <c r="R164" i="7"/>
  <c r="J171" i="7"/>
  <c r="AL155" i="7"/>
  <c r="AM171" i="7"/>
  <c r="AA131" i="7"/>
  <c r="AK186" i="7"/>
  <c r="C157" i="7"/>
  <c r="N120" i="7"/>
  <c r="E133" i="7"/>
  <c r="M133" i="7"/>
  <c r="V171" i="7"/>
  <c r="AJ115" i="7"/>
  <c r="AE151" i="10"/>
  <c r="AH179" i="7"/>
  <c r="AE158" i="10"/>
  <c r="Q113" i="7"/>
  <c r="AA177" i="7"/>
  <c r="T99" i="7"/>
  <c r="M167" i="7"/>
  <c r="AL165" i="7"/>
  <c r="V168" i="7"/>
  <c r="F125" i="7"/>
  <c r="E164" i="7"/>
  <c r="O181" i="7"/>
  <c r="AK173" i="7"/>
  <c r="AD177" i="7"/>
  <c r="AD144" i="7"/>
  <c r="AJ165" i="7"/>
  <c r="I152" i="7"/>
  <c r="H116" i="7"/>
  <c r="M152" i="7"/>
  <c r="AA171" i="7"/>
  <c r="AC142" i="7"/>
  <c r="AE150" i="10"/>
  <c r="AM110" i="7"/>
  <c r="AE125" i="10"/>
  <c r="Z160" i="7"/>
  <c r="AN177" i="7"/>
  <c r="L180" i="7"/>
  <c r="E107" i="7"/>
  <c r="AC138" i="7"/>
  <c r="O163" i="7"/>
  <c r="H164" i="7"/>
  <c r="H163" i="7"/>
  <c r="AE182" i="10"/>
  <c r="AH144" i="7"/>
  <c r="M187" i="7"/>
  <c r="W108" i="7"/>
  <c r="AD141" i="7"/>
  <c r="W176" i="7"/>
  <c r="D171" i="7"/>
  <c r="P154" i="7"/>
  <c r="V108" i="7"/>
  <c r="AD178" i="7"/>
  <c r="P145" i="7"/>
  <c r="Y132" i="7"/>
  <c r="AK167" i="7"/>
  <c r="AM184" i="7"/>
  <c r="AG159" i="7"/>
  <c r="V121" i="7"/>
  <c r="O175" i="7"/>
  <c r="AB157" i="7"/>
  <c r="G131" i="7"/>
  <c r="G183" i="7"/>
  <c r="AD175" i="7"/>
  <c r="E119" i="7"/>
  <c r="H172" i="7"/>
  <c r="J127" i="7"/>
  <c r="AN186" i="7"/>
  <c r="D161" i="7"/>
  <c r="AC176" i="7"/>
  <c r="AN159" i="7"/>
  <c r="AC108" i="7"/>
  <c r="P184" i="7"/>
  <c r="E159" i="7"/>
  <c r="AD161" i="7"/>
  <c r="H131" i="7"/>
  <c r="G135" i="7"/>
  <c r="V166" i="7"/>
  <c r="AN143" i="7"/>
  <c r="AG134" i="7"/>
  <c r="AK155" i="7"/>
  <c r="AK153" i="7"/>
  <c r="AJ132" i="7"/>
  <c r="AH167" i="7"/>
  <c r="R187" i="7"/>
  <c r="AM132" i="7"/>
  <c r="G164" i="7"/>
  <c r="N116" i="7"/>
  <c r="R151" i="7"/>
  <c r="AH166" i="7"/>
  <c r="P151" i="7"/>
  <c r="AC99" i="7"/>
  <c r="V138" i="7"/>
  <c r="AJ172" i="7"/>
  <c r="AK156" i="7"/>
  <c r="AM156" i="7"/>
  <c r="R156" i="7"/>
  <c r="W186" i="7"/>
  <c r="J167" i="7"/>
  <c r="AH125" i="7"/>
  <c r="Q179" i="7"/>
  <c r="AM100" i="7"/>
  <c r="AE139" i="10"/>
  <c r="P147" i="7"/>
  <c r="AD149" i="7"/>
  <c r="H148" i="7"/>
  <c r="Y112" i="7"/>
  <c r="AC150" i="7"/>
  <c r="AJ137" i="7"/>
  <c r="AA103" i="7"/>
  <c r="AG139" i="7"/>
  <c r="I174" i="7"/>
  <c r="C167" i="7"/>
  <c r="H171" i="7"/>
  <c r="AE154" i="10"/>
  <c r="I115" i="7"/>
  <c r="AB154" i="7"/>
  <c r="AN185" i="7"/>
  <c r="AC82" i="7"/>
  <c r="AA162" i="7"/>
  <c r="D50" i="7"/>
  <c r="L50" i="7"/>
  <c r="P81" i="7"/>
  <c r="F124" i="7"/>
  <c r="O129" i="7"/>
  <c r="H142" i="7"/>
  <c r="AE186" i="10"/>
  <c r="K185" i="7"/>
  <c r="I143" i="7"/>
  <c r="AC129" i="7"/>
  <c r="D164" i="7"/>
  <c r="E183" i="7"/>
  <c r="AM117" i="7"/>
  <c r="T134" i="7"/>
  <c r="AI184" i="7"/>
  <c r="Q96" i="7"/>
  <c r="S137" i="7"/>
  <c r="D157" i="7"/>
  <c r="AK179" i="7"/>
  <c r="H140" i="7"/>
  <c r="AJ102" i="7"/>
  <c r="J137" i="7"/>
  <c r="D147" i="7"/>
  <c r="AD168" i="7"/>
  <c r="J131" i="7"/>
  <c r="AE140" i="10"/>
  <c r="AN174" i="7"/>
  <c r="O132" i="7"/>
  <c r="G173" i="7"/>
  <c r="Y92" i="7"/>
  <c r="AA154" i="7"/>
  <c r="J133" i="7"/>
  <c r="AB146" i="7"/>
  <c r="AE108" i="10"/>
  <c r="Z146" i="7"/>
  <c r="P144" i="7"/>
  <c r="AB185" i="7"/>
  <c r="AN112" i="7"/>
  <c r="Q147" i="7"/>
  <c r="S182" i="7"/>
  <c r="AM124" i="7"/>
  <c r="O161" i="7"/>
  <c r="Z178" i="7"/>
  <c r="V144" i="7"/>
  <c r="AN175" i="7"/>
  <c r="AB141" i="7"/>
  <c r="G187" i="7"/>
  <c r="T183" i="7"/>
  <c r="O176" i="7"/>
  <c r="AL166" i="7"/>
  <c r="AI149" i="7"/>
  <c r="L149" i="7"/>
  <c r="AA174" i="7"/>
  <c r="AM163" i="7"/>
  <c r="C181" i="7"/>
  <c r="AI179" i="7"/>
  <c r="M181" i="7"/>
  <c r="AH174" i="7"/>
  <c r="Y117" i="7"/>
  <c r="AH181" i="7"/>
  <c r="T179" i="7"/>
  <c r="O186" i="7"/>
  <c r="G145" i="7"/>
  <c r="D108" i="7"/>
  <c r="Y141" i="7"/>
  <c r="AB176" i="7"/>
  <c r="P182" i="7"/>
  <c r="AJ138" i="7"/>
  <c r="W101" i="7"/>
  <c r="AG137" i="7"/>
  <c r="F116" i="7"/>
  <c r="C98" i="7"/>
  <c r="AA148" i="7"/>
  <c r="C121" i="7"/>
  <c r="I167" i="7"/>
  <c r="H186" i="7"/>
  <c r="AE130" i="10"/>
  <c r="T165" i="7"/>
  <c r="AM118" i="7"/>
  <c r="E187" i="7"/>
  <c r="J164" i="7"/>
  <c r="M138" i="7"/>
  <c r="P168" i="7"/>
  <c r="AJ108" i="7"/>
  <c r="AD136" i="7"/>
  <c r="AB187" i="7"/>
  <c r="W123" i="7"/>
  <c r="W158" i="7"/>
  <c r="Z150" i="7"/>
  <c r="L114" i="7"/>
  <c r="AE174" i="10"/>
  <c r="V147" i="7"/>
  <c r="AL161" i="7"/>
  <c r="AE115" i="10"/>
  <c r="I154" i="7"/>
  <c r="AB151" i="7"/>
  <c r="O154" i="7"/>
  <c r="AM146" i="7"/>
  <c r="C175" i="7"/>
  <c r="P97" i="7"/>
  <c r="V151" i="7"/>
  <c r="G150" i="7"/>
  <c r="F162" i="7"/>
  <c r="AK162" i="7"/>
  <c r="E179" i="7"/>
  <c r="AC106" i="7"/>
  <c r="AJ109" i="7"/>
  <c r="M178" i="7"/>
  <c r="AG173" i="7"/>
  <c r="J95" i="7"/>
  <c r="V132" i="7"/>
  <c r="AN158" i="7"/>
  <c r="AM122" i="7"/>
  <c r="C160" i="7"/>
  <c r="AB116" i="7"/>
  <c r="AG154" i="7"/>
  <c r="AL144" i="7"/>
  <c r="F143" i="7"/>
  <c r="Z105" i="7"/>
  <c r="AN168" i="7"/>
  <c r="E172" i="7"/>
  <c r="AK147" i="7"/>
  <c r="W110" i="7"/>
  <c r="G148" i="7"/>
  <c r="P173" i="7"/>
  <c r="Z107" i="7"/>
  <c r="AK182" i="7"/>
  <c r="R169" i="7"/>
  <c r="N117" i="7"/>
  <c r="J152" i="7"/>
  <c r="Q152" i="7"/>
  <c r="T132" i="7"/>
  <c r="F168" i="7"/>
  <c r="Y184" i="7"/>
  <c r="C168" i="7"/>
  <c r="AB173" i="7"/>
  <c r="Y181" i="7"/>
  <c r="P104" i="7"/>
  <c r="AM172" i="7"/>
  <c r="Q137" i="7"/>
  <c r="S167" i="7"/>
  <c r="AN184" i="7"/>
  <c r="D110" i="7"/>
  <c r="AD103" i="7"/>
  <c r="P51" i="7"/>
  <c r="AJ162" i="7"/>
  <c r="AK126" i="7"/>
  <c r="D82" i="7"/>
  <c r="Z177" i="7"/>
  <c r="AC81" i="7"/>
  <c r="AM138" i="7"/>
  <c r="Z125" i="7"/>
  <c r="AL141" i="7"/>
  <c r="AM168" i="7"/>
  <c r="L160" i="7"/>
  <c r="AG169" i="7"/>
  <c r="P140" i="7"/>
  <c r="S170" i="7"/>
  <c r="AI167" i="7"/>
  <c r="AK132" i="7"/>
  <c r="AM120" i="7"/>
  <c r="J129" i="7"/>
  <c r="H182" i="7"/>
  <c r="AL170" i="7"/>
  <c r="AE163" i="10"/>
  <c r="F183" i="7"/>
  <c r="AL186" i="7"/>
  <c r="AB147" i="7"/>
  <c r="AM180" i="7"/>
  <c r="T184" i="7"/>
  <c r="AE128" i="10"/>
  <c r="AL163" i="7"/>
  <c r="AC160" i="7"/>
  <c r="AL135" i="7"/>
  <c r="M162" i="7"/>
  <c r="O113" i="7"/>
  <c r="I123" i="7"/>
  <c r="H158" i="7"/>
  <c r="AJ110" i="7"/>
  <c r="Y150" i="7"/>
  <c r="AE178" i="10"/>
  <c r="G136" i="7"/>
  <c r="S102" i="7"/>
  <c r="AN164" i="7"/>
  <c r="R158" i="7"/>
  <c r="AB98" i="7"/>
  <c r="AE171" i="10"/>
  <c r="AE142" i="10"/>
  <c r="E151" i="7"/>
  <c r="AE153" i="10"/>
  <c r="R153" i="7"/>
  <c r="AE134" i="10"/>
  <c r="AA175" i="7"/>
  <c r="AE157" i="10"/>
  <c r="AG104" i="7"/>
  <c r="D183" i="7"/>
  <c r="AN130" i="7"/>
  <c r="S168" i="7"/>
  <c r="R117" i="7"/>
  <c r="AA152" i="7"/>
  <c r="AJ169" i="7"/>
  <c r="Q107" i="7"/>
  <c r="J143" i="7"/>
  <c r="AE176" i="10"/>
  <c r="AN145" i="7"/>
  <c r="AA143" i="7"/>
  <c r="M102" i="7"/>
  <c r="AI172" i="7"/>
  <c r="AK181" i="7"/>
  <c r="Z133" i="7"/>
  <c r="I135" i="7"/>
  <c r="AA129" i="7"/>
  <c r="AI164" i="7"/>
  <c r="Y179" i="7"/>
  <c r="Y138" i="7"/>
  <c r="AH187" i="7"/>
  <c r="C122" i="7"/>
  <c r="R157" i="7"/>
  <c r="AJ105" i="7"/>
  <c r="AG176" i="7"/>
  <c r="N143" i="7"/>
  <c r="AI161" i="7"/>
  <c r="R177" i="7"/>
  <c r="H166" i="7"/>
  <c r="J161" i="7"/>
  <c r="L138" i="7"/>
  <c r="AB178" i="7"/>
  <c r="AJ170" i="7"/>
  <c r="W172" i="7"/>
  <c r="AM126" i="7"/>
  <c r="G163" i="7"/>
  <c r="AE152" i="10"/>
  <c r="I149" i="7"/>
  <c r="AG113" i="7"/>
  <c r="E142" i="7"/>
  <c r="AB104" i="7"/>
  <c r="AH145" i="7"/>
  <c r="L151" i="7"/>
  <c r="AH186" i="7"/>
  <c r="H136" i="7"/>
  <c r="D102" i="7"/>
  <c r="F159" i="7"/>
  <c r="AD115" i="7"/>
  <c r="AH153" i="7"/>
  <c r="AK171" i="7"/>
  <c r="M141" i="7"/>
  <c r="AA107" i="7"/>
  <c r="K184" i="7"/>
  <c r="AL106" i="7"/>
  <c r="D146" i="7"/>
  <c r="AM182" i="7"/>
  <c r="AH124" i="7"/>
  <c r="L102" i="7"/>
  <c r="AK175" i="7"/>
  <c r="P142" i="7"/>
  <c r="J165" i="7"/>
  <c r="C155" i="7"/>
  <c r="AJ113" i="7"/>
  <c r="N156" i="7"/>
  <c r="AK172" i="7"/>
  <c r="H132" i="7"/>
  <c r="C170" i="7"/>
  <c r="AE137" i="10"/>
  <c r="P114" i="7"/>
  <c r="AK161" i="7"/>
  <c r="J178" i="7"/>
  <c r="AD126" i="7"/>
  <c r="N159" i="7"/>
  <c r="C150" i="7"/>
  <c r="N114" i="7"/>
  <c r="S149" i="7"/>
  <c r="L184" i="7"/>
  <c r="AI123" i="7"/>
  <c r="M106" i="7"/>
  <c r="R134" i="7"/>
  <c r="G97" i="7"/>
  <c r="AI141" i="7"/>
  <c r="R119" i="7"/>
  <c r="V181" i="7"/>
  <c r="AH142" i="7"/>
  <c r="V180" i="7"/>
  <c r="AI101" i="7"/>
  <c r="AC139" i="7"/>
  <c r="Y147" i="7"/>
  <c r="I117" i="7"/>
  <c r="M155" i="7"/>
  <c r="H173" i="7"/>
  <c r="S165" i="7"/>
  <c r="P106" i="7"/>
  <c r="L185" i="7"/>
  <c r="W150" i="7"/>
  <c r="N158" i="7"/>
  <c r="R160" i="7"/>
  <c r="P167" i="7"/>
  <c r="W100" i="7"/>
  <c r="W175" i="7"/>
  <c r="D158" i="7"/>
  <c r="O160" i="7"/>
  <c r="E112" i="7"/>
  <c r="T148" i="7"/>
  <c r="AN134" i="7"/>
  <c r="AJ182" i="7"/>
  <c r="AD106" i="7"/>
  <c r="H180" i="31" l="1"/>
  <c r="H162" i="31"/>
  <c r="K226" i="31"/>
  <c r="H199" i="31"/>
  <c r="H193" i="31"/>
  <c r="K169" i="31"/>
  <c r="H189" i="31"/>
  <c r="H167" i="31"/>
  <c r="H159" i="31"/>
  <c r="K163" i="31"/>
  <c r="K208" i="31"/>
  <c r="H169" i="31"/>
  <c r="H198" i="31"/>
  <c r="H209" i="31"/>
  <c r="K178" i="31"/>
  <c r="K176" i="31"/>
  <c r="H164" i="31"/>
  <c r="H181" i="31"/>
  <c r="H208" i="31"/>
  <c r="H220" i="31"/>
  <c r="K203" i="31"/>
  <c r="K179" i="31"/>
  <c r="H196" i="31"/>
  <c r="K229" i="31"/>
  <c r="H211" i="31"/>
  <c r="H214" i="31"/>
  <c r="K182" i="31"/>
  <c r="K210" i="31"/>
  <c r="H190" i="31"/>
  <c r="K214" i="31"/>
  <c r="H217" i="31"/>
  <c r="K205" i="31"/>
  <c r="K193" i="31"/>
  <c r="K157" i="31"/>
  <c r="H166" i="31"/>
  <c r="H183" i="31"/>
  <c r="K222" i="31"/>
  <c r="K228" i="31"/>
  <c r="K181" i="31"/>
  <c r="K167" i="31"/>
  <c r="H206" i="31"/>
  <c r="H223" i="31"/>
  <c r="H216" i="31"/>
  <c r="K170" i="31"/>
  <c r="H187" i="31"/>
  <c r="H201" i="31"/>
  <c r="H215" i="31"/>
  <c r="K172" i="31"/>
  <c r="K220" i="31"/>
  <c r="H227" i="31"/>
  <c r="K221" i="31"/>
  <c r="K184" i="31"/>
  <c r="H168" i="31"/>
  <c r="H186" i="31"/>
  <c r="H203" i="31"/>
  <c r="K201" i="31"/>
  <c r="K218" i="31"/>
  <c r="K160" i="31"/>
  <c r="H171" i="31"/>
  <c r="K224" i="31"/>
  <c r="H185" i="31"/>
  <c r="K173" i="31"/>
  <c r="H200" i="31"/>
  <c r="K212" i="31"/>
  <c r="H222" i="31"/>
  <c r="K164" i="31"/>
  <c r="H224" i="31"/>
  <c r="H191" i="31"/>
  <c r="K230" i="31"/>
  <c r="H165" i="31"/>
  <c r="H230" i="31"/>
  <c r="K199" i="31"/>
  <c r="K192" i="31"/>
  <c r="K194" i="31"/>
  <c r="K227" i="31"/>
  <c r="K209" i="31"/>
  <c r="H175" i="31"/>
  <c r="K223" i="31"/>
  <c r="K200" i="31"/>
  <c r="H172" i="31"/>
  <c r="H202" i="31"/>
  <c r="H213" i="31"/>
  <c r="K156" i="31"/>
  <c r="K191" i="31"/>
  <c r="H225" i="31"/>
  <c r="K217" i="31"/>
  <c r="K174" i="31"/>
  <c r="K197" i="31"/>
  <c r="H176" i="31"/>
  <c r="K211" i="31"/>
  <c r="H179" i="31"/>
  <c r="K159" i="31"/>
  <c r="K166" i="31"/>
  <c r="H173" i="31"/>
  <c r="K168" i="31"/>
  <c r="H194" i="31"/>
  <c r="H221" i="31"/>
  <c r="K196" i="31"/>
  <c r="K213" i="31"/>
  <c r="K183" i="31"/>
  <c r="K219" i="31"/>
  <c r="H219" i="31"/>
  <c r="H184" i="31"/>
  <c r="K186" i="31"/>
  <c r="K171" i="31"/>
  <c r="H204" i="31"/>
  <c r="H197" i="31"/>
  <c r="H170" i="31"/>
  <c r="K216" i="31"/>
  <c r="H210" i="31"/>
  <c r="H160" i="31"/>
  <c r="H163" i="31"/>
  <c r="K204" i="31"/>
  <c r="K198" i="31"/>
  <c r="H205" i="31"/>
  <c r="K162" i="31"/>
  <c r="H182" i="31"/>
  <c r="K190" i="31"/>
  <c r="K215" i="31"/>
  <c r="H161" i="31"/>
  <c r="K207" i="31"/>
  <c r="K206" i="31"/>
  <c r="H218" i="31"/>
  <c r="K185" i="31"/>
  <c r="K161" i="31"/>
  <c r="H177" i="31"/>
  <c r="H192" i="31"/>
  <c r="K225" i="31"/>
  <c r="K187" i="31"/>
  <c r="K180" i="31"/>
  <c r="H229" i="31"/>
  <c r="H207" i="31"/>
  <c r="K175" i="31"/>
  <c r="K195" i="31"/>
  <c r="H157" i="31"/>
  <c r="H195" i="31"/>
  <c r="H226" i="31"/>
  <c r="K188" i="31"/>
  <c r="H188" i="31"/>
  <c r="H156" i="31"/>
  <c r="H158" i="31"/>
  <c r="K189" i="31"/>
  <c r="H228" i="31"/>
  <c r="K158" i="31"/>
  <c r="K165" i="31"/>
  <c r="H174" i="31"/>
  <c r="H178" i="31"/>
  <c r="H212" i="31"/>
  <c r="K177" i="31"/>
  <c r="K202" i="31"/>
  <c r="L93" i="33"/>
  <c r="P169" i="31"/>
  <c r="Q214" i="31"/>
  <c r="M172" i="31"/>
  <c r="R226" i="31"/>
  <c r="L197" i="31"/>
  <c r="L161" i="31"/>
  <c r="Z195" i="31"/>
  <c r="O175" i="31"/>
  <c r="P192" i="31"/>
  <c r="Z215" i="31"/>
  <c r="N214" i="31"/>
  <c r="O213" i="31"/>
  <c r="Z225" i="31"/>
  <c r="P161" i="31"/>
  <c r="L228" i="31"/>
  <c r="L227" i="31"/>
  <c r="M171" i="31"/>
  <c r="N167" i="31"/>
  <c r="R176" i="31"/>
  <c r="Q225" i="31"/>
  <c r="P220" i="31"/>
  <c r="L156" i="31"/>
  <c r="P179" i="31"/>
  <c r="Z176" i="31"/>
  <c r="N212" i="31"/>
  <c r="Q165" i="31"/>
  <c r="M167" i="31"/>
  <c r="L204" i="31"/>
  <c r="O215" i="31"/>
  <c r="N205" i="31"/>
  <c r="O179" i="31"/>
  <c r="R204" i="31"/>
  <c r="N198" i="31"/>
  <c r="L211" i="31"/>
  <c r="Z184" i="31"/>
  <c r="Q217" i="31"/>
  <c r="R228" i="31"/>
  <c r="O212" i="31"/>
  <c r="Q226" i="31"/>
  <c r="L230" i="31"/>
  <c r="P176" i="31"/>
  <c r="Z160" i="31"/>
  <c r="R177" i="31"/>
  <c r="M199" i="31"/>
  <c r="Z221" i="31"/>
  <c r="Q171" i="31"/>
  <c r="R168" i="31"/>
  <c r="P215" i="31"/>
  <c r="M184" i="31"/>
  <c r="Q159" i="31"/>
  <c r="R178" i="31"/>
  <c r="Q158" i="31"/>
  <c r="M162" i="31"/>
  <c r="P207" i="31"/>
  <c r="P226" i="31"/>
  <c r="Z162" i="31"/>
  <c r="P199" i="31"/>
  <c r="Z214" i="31"/>
  <c r="Q203" i="31"/>
  <c r="L200" i="31"/>
  <c r="N228" i="31"/>
  <c r="P202" i="31"/>
  <c r="Q204" i="31"/>
  <c r="O224" i="31"/>
  <c r="N197" i="31"/>
  <c r="N190" i="31"/>
  <c r="P184" i="31"/>
  <c r="N169" i="31"/>
  <c r="L171" i="31"/>
  <c r="Z165" i="31"/>
  <c r="L212" i="31"/>
  <c r="R174" i="31"/>
  <c r="O168" i="31"/>
  <c r="P189" i="31"/>
  <c r="L203" i="31"/>
  <c r="R208" i="31"/>
  <c r="P225" i="31"/>
  <c r="Q220" i="31"/>
  <c r="L206" i="31"/>
  <c r="O214" i="31"/>
  <c r="M230" i="31"/>
  <c r="R213" i="31"/>
  <c r="Q179" i="31"/>
  <c r="Z158" i="31"/>
  <c r="Z211" i="31"/>
  <c r="R214" i="31"/>
  <c r="L180" i="31"/>
  <c r="Q197" i="31"/>
  <c r="Q206" i="31"/>
  <c r="Q209" i="31"/>
  <c r="N166" i="31"/>
  <c r="O186" i="31"/>
  <c r="R198" i="31"/>
  <c r="R229" i="31"/>
  <c r="N203" i="31"/>
  <c r="O218" i="31"/>
  <c r="O180" i="31"/>
  <c r="R227" i="31"/>
  <c r="N161" i="31"/>
  <c r="L198" i="31"/>
  <c r="Z166" i="31"/>
  <c r="R175" i="31"/>
  <c r="N179" i="31"/>
  <c r="Z218" i="31"/>
  <c r="L193" i="31"/>
  <c r="O185" i="31"/>
  <c r="O190" i="31"/>
  <c r="O159" i="31"/>
  <c r="Z220" i="31"/>
  <c r="M194" i="31"/>
  <c r="O202" i="31"/>
  <c r="R199" i="31"/>
  <c r="M178" i="31"/>
  <c r="Q172" i="31"/>
  <c r="Z216" i="31"/>
  <c r="P227" i="31"/>
  <c r="M179" i="31"/>
  <c r="Z213" i="31"/>
  <c r="L213" i="31"/>
  <c r="N230" i="31"/>
  <c r="P174" i="31"/>
  <c r="O220" i="31"/>
  <c r="R212" i="31"/>
  <c r="R219" i="31"/>
  <c r="P217" i="31"/>
  <c r="O216" i="31"/>
  <c r="P223" i="31"/>
  <c r="M196" i="31"/>
  <c r="O229" i="31"/>
  <c r="M185" i="31"/>
  <c r="R222" i="31"/>
  <c r="L187" i="31"/>
  <c r="Q205" i="31"/>
  <c r="O226" i="31"/>
  <c r="Z180" i="31"/>
  <c r="O222" i="31"/>
  <c r="L179" i="31"/>
  <c r="N210" i="31"/>
  <c r="Z197" i="31"/>
  <c r="L166" i="31"/>
  <c r="R171" i="31"/>
  <c r="M163" i="31"/>
  <c r="O196" i="31"/>
  <c r="L222" i="31"/>
  <c r="Z164" i="31"/>
  <c r="R161" i="31"/>
  <c r="O230" i="31"/>
  <c r="N194" i="31"/>
  <c r="R191" i="31"/>
  <c r="P171" i="31"/>
  <c r="O207" i="31"/>
  <c r="M165" i="31"/>
  <c r="N193" i="31"/>
  <c r="O208" i="31"/>
  <c r="O203" i="31"/>
  <c r="L183" i="31"/>
  <c r="P186" i="31"/>
  <c r="Z226" i="31"/>
  <c r="N199" i="31"/>
  <c r="M201" i="31"/>
  <c r="N159" i="31"/>
  <c r="Q161" i="31"/>
  <c r="O165" i="31"/>
  <c r="Z227" i="31"/>
  <c r="Q180" i="31"/>
  <c r="O166" i="31"/>
  <c r="L162" i="31"/>
  <c r="R196" i="31"/>
  <c r="O198" i="31"/>
  <c r="O157" i="31"/>
  <c r="N180" i="31"/>
  <c r="L177" i="31"/>
  <c r="N192" i="31"/>
  <c r="O184" i="31"/>
  <c r="M189" i="31"/>
  <c r="O188" i="31"/>
  <c r="Q173" i="31"/>
  <c r="O160" i="31"/>
  <c r="R166" i="31"/>
  <c r="M161" i="31"/>
  <c r="Q163" i="31"/>
  <c r="M228" i="31"/>
  <c r="M211" i="31"/>
  <c r="Q166" i="31"/>
  <c r="R160" i="31"/>
  <c r="N189" i="31"/>
  <c r="N164" i="31"/>
  <c r="R172" i="31"/>
  <c r="L220" i="31"/>
  <c r="O182" i="31"/>
  <c r="L170" i="31"/>
  <c r="N213" i="31"/>
  <c r="M157" i="31"/>
  <c r="N187" i="31"/>
  <c r="L224" i="31"/>
  <c r="L157" i="31"/>
  <c r="M216" i="31"/>
  <c r="N200" i="31"/>
  <c r="P180" i="31"/>
  <c r="L199" i="31"/>
  <c r="M180" i="31"/>
  <c r="Z228" i="31"/>
  <c r="O183" i="31"/>
  <c r="R162" i="31"/>
  <c r="Z204" i="31"/>
  <c r="Z177" i="31"/>
  <c r="M183" i="31"/>
  <c r="O219" i="31"/>
  <c r="N216" i="31"/>
  <c r="N186" i="31"/>
  <c r="R180" i="31"/>
  <c r="Z222" i="31"/>
  <c r="L181" i="31"/>
  <c r="R203" i="31"/>
  <c r="O192" i="31"/>
  <c r="L164" i="31"/>
  <c r="Z157" i="31"/>
  <c r="P175" i="31"/>
  <c r="M175" i="31"/>
  <c r="Z182" i="31"/>
  <c r="R210" i="31"/>
  <c r="O169" i="31"/>
  <c r="P218" i="31"/>
  <c r="P221" i="31"/>
  <c r="M198" i="31"/>
  <c r="Z170" i="31"/>
  <c r="L169" i="31"/>
  <c r="Q168" i="31"/>
  <c r="R170" i="31"/>
  <c r="Q212" i="31"/>
  <c r="M160" i="31"/>
  <c r="L185" i="31"/>
  <c r="Q208" i="31"/>
  <c r="R188" i="31"/>
  <c r="L221" i="31"/>
  <c r="R181" i="31"/>
  <c r="R185" i="31"/>
  <c r="Z198" i="31"/>
  <c r="M190" i="31"/>
  <c r="M182" i="31"/>
  <c r="L195" i="31"/>
  <c r="M215" i="31"/>
  <c r="L208" i="31"/>
  <c r="L219" i="31"/>
  <c r="O210" i="31"/>
  <c r="M173" i="31"/>
  <c r="R215" i="31"/>
  <c r="R156" i="31"/>
  <c r="Q157" i="31"/>
  <c r="N209" i="31"/>
  <c r="L182" i="31"/>
  <c r="Q189" i="31"/>
  <c r="R164" i="31"/>
  <c r="R167" i="31"/>
  <c r="L196" i="31"/>
  <c r="O171" i="31"/>
  <c r="Q178" i="31"/>
  <c r="P201" i="31"/>
  <c r="N172" i="31"/>
  <c r="M200" i="31"/>
  <c r="P170" i="31"/>
  <c r="Z174" i="31"/>
  <c r="P219" i="31"/>
  <c r="Z159" i="31"/>
  <c r="P187" i="31"/>
  <c r="Q207" i="31"/>
  <c r="O158" i="31"/>
  <c r="Q211" i="31"/>
  <c r="O174" i="31"/>
  <c r="P200" i="31"/>
  <c r="P183" i="31"/>
  <c r="Q192" i="31"/>
  <c r="P178" i="31"/>
  <c r="N181" i="31"/>
  <c r="P177" i="31"/>
  <c r="O156" i="31"/>
  <c r="Q164" i="31"/>
  <c r="L175" i="31"/>
  <c r="Q200" i="31"/>
  <c r="Q219" i="31"/>
  <c r="Q198" i="31"/>
  <c r="Q229" i="31"/>
  <c r="O201" i="31"/>
  <c r="O204" i="31"/>
  <c r="P159" i="31"/>
  <c r="M223" i="31"/>
  <c r="N183" i="31"/>
  <c r="P203" i="31"/>
  <c r="M213" i="31"/>
  <c r="L202" i="31"/>
  <c r="L214" i="31"/>
  <c r="M218" i="31"/>
  <c r="O173" i="31"/>
  <c r="Q185" i="31"/>
  <c r="Z172" i="31"/>
  <c r="O193" i="31"/>
  <c r="Q182" i="31"/>
  <c r="Z175" i="31"/>
  <c r="L225" i="31"/>
  <c r="P210" i="31"/>
  <c r="R192" i="31"/>
  <c r="L205" i="31"/>
  <c r="R230" i="31"/>
  <c r="P160" i="31"/>
  <c r="O162" i="31"/>
  <c r="O163" i="31"/>
  <c r="O209" i="31"/>
  <c r="M226" i="31"/>
  <c r="N168" i="31"/>
  <c r="L201" i="31"/>
  <c r="R224" i="31"/>
  <c r="N170" i="31"/>
  <c r="N158" i="31"/>
  <c r="M159" i="31"/>
  <c r="M220" i="31"/>
  <c r="Q222" i="31"/>
  <c r="N208" i="31"/>
  <c r="O167" i="31"/>
  <c r="L215" i="31"/>
  <c r="Z169" i="31"/>
  <c r="R205" i="31"/>
  <c r="O161" i="31"/>
  <c r="N215" i="31"/>
  <c r="P167" i="31"/>
  <c r="Q227" i="31"/>
  <c r="Q176" i="31"/>
  <c r="Z178" i="31"/>
  <c r="M187" i="31"/>
  <c r="M181" i="31"/>
  <c r="Q218" i="31"/>
  <c r="R158" i="31"/>
  <c r="M221" i="31"/>
  <c r="M192" i="31"/>
  <c r="O227" i="31"/>
  <c r="N218" i="31"/>
  <c r="Z183" i="31"/>
  <c r="P198" i="31"/>
  <c r="R216" i="31"/>
  <c r="R183" i="31"/>
  <c r="P166" i="31"/>
  <c r="Q228" i="31"/>
  <c r="Q170" i="31"/>
  <c r="Q213" i="31"/>
  <c r="R207" i="31"/>
  <c r="R187" i="31"/>
  <c r="O223" i="31"/>
  <c r="N229" i="31"/>
  <c r="N223" i="31"/>
  <c r="M204" i="31"/>
  <c r="Q216" i="31"/>
  <c r="P224" i="31"/>
  <c r="N224" i="31"/>
  <c r="P172" i="31"/>
  <c r="Q194" i="31"/>
  <c r="M208" i="31"/>
  <c r="L209" i="31"/>
  <c r="P229" i="31"/>
  <c r="M170" i="31"/>
  <c r="Z179" i="31"/>
  <c r="Z168" i="31"/>
  <c r="L194" i="31"/>
  <c r="L176" i="31"/>
  <c r="Q188" i="31"/>
  <c r="P157" i="31"/>
  <c r="Z203" i="31"/>
  <c r="L163" i="31"/>
  <c r="R179" i="31"/>
  <c r="Q175" i="31"/>
  <c r="P181" i="31"/>
  <c r="O164" i="31"/>
  <c r="N162" i="31"/>
  <c r="L207" i="31"/>
  <c r="M227" i="31"/>
  <c r="R173" i="31"/>
  <c r="N206" i="31"/>
  <c r="Z189" i="31"/>
  <c r="O205" i="31"/>
  <c r="L223" i="31"/>
  <c r="R169" i="31"/>
  <c r="M177" i="31"/>
  <c r="N202" i="31"/>
  <c r="M203" i="31"/>
  <c r="Q191" i="31"/>
  <c r="Z188" i="31"/>
  <c r="Z202" i="31"/>
  <c r="P188" i="31"/>
  <c r="Z173" i="31"/>
  <c r="Z163" i="31"/>
  <c r="L217" i="31"/>
  <c r="N226" i="31"/>
  <c r="P206" i="31"/>
  <c r="O189" i="31"/>
  <c r="M212" i="31"/>
  <c r="R194" i="31"/>
  <c r="L191" i="31"/>
  <c r="P196" i="31"/>
  <c r="M217" i="31"/>
  <c r="N178" i="31"/>
  <c r="P197" i="31"/>
  <c r="M195" i="31"/>
  <c r="Q183" i="31"/>
  <c r="N211" i="31"/>
  <c r="M168" i="31"/>
  <c r="Q221" i="31"/>
  <c r="Z210" i="31"/>
  <c r="O176" i="31"/>
  <c r="Q177" i="31"/>
  <c r="R157" i="31"/>
  <c r="R200" i="31"/>
  <c r="M210" i="31"/>
  <c r="L189" i="31"/>
  <c r="N174" i="31"/>
  <c r="Q223" i="31"/>
  <c r="M164" i="31"/>
  <c r="R195" i="31"/>
  <c r="R165" i="31"/>
  <c r="N221" i="31"/>
  <c r="Z230" i="31"/>
  <c r="Q193" i="31"/>
  <c r="P195" i="31"/>
  <c r="L160" i="31"/>
  <c r="Q195" i="31"/>
  <c r="O199" i="31"/>
  <c r="P173" i="31"/>
  <c r="P222" i="31"/>
  <c r="R184" i="31"/>
  <c r="Q190" i="31"/>
  <c r="L184" i="31"/>
  <c r="P168" i="31"/>
  <c r="P204" i="31"/>
  <c r="R182" i="31"/>
  <c r="N176" i="31"/>
  <c r="Q199" i="31"/>
  <c r="Q160" i="31"/>
  <c r="R225" i="31"/>
  <c r="Z156" i="31"/>
  <c r="Z219" i="31"/>
  <c r="P209" i="31"/>
  <c r="Q162" i="31"/>
  <c r="L229" i="31"/>
  <c r="N182" i="31"/>
  <c r="Q201" i="31"/>
  <c r="R218" i="31"/>
  <c r="Q215" i="31"/>
  <c r="L188" i="31"/>
  <c r="Q187" i="31"/>
  <c r="P208" i="31"/>
  <c r="N160" i="31"/>
  <c r="P230" i="31"/>
  <c r="M191" i="31"/>
  <c r="Z190" i="31"/>
  <c r="P182" i="31"/>
  <c r="Z207" i="31"/>
  <c r="L186" i="31"/>
  <c r="Z223" i="31"/>
  <c r="N195" i="31"/>
  <c r="O187" i="31"/>
  <c r="Z199" i="31"/>
  <c r="P164" i="31"/>
  <c r="L178" i="31"/>
  <c r="O177" i="31"/>
  <c r="Z181" i="31"/>
  <c r="P228" i="31"/>
  <c r="R211" i="31"/>
  <c r="M197" i="31"/>
  <c r="M214" i="31"/>
  <c r="Q169" i="31"/>
  <c r="M229" i="31"/>
  <c r="M174" i="31"/>
  <c r="Q167" i="31"/>
  <c r="N173" i="31"/>
  <c r="Z167" i="31"/>
  <c r="R201" i="31"/>
  <c r="N157" i="31"/>
  <c r="M176" i="31"/>
  <c r="N177" i="31"/>
  <c r="R163" i="31"/>
  <c r="O206" i="31"/>
  <c r="R206" i="31"/>
  <c r="Z206" i="31"/>
  <c r="P212" i="31"/>
  <c r="P190" i="31"/>
  <c r="L159" i="31"/>
  <c r="P163" i="31"/>
  <c r="Z201" i="31"/>
  <c r="Z194" i="31"/>
  <c r="L192" i="31"/>
  <c r="Q210" i="31"/>
  <c r="N165" i="31"/>
  <c r="N227" i="31"/>
  <c r="O170" i="31"/>
  <c r="O197" i="31"/>
  <c r="O172" i="31"/>
  <c r="P193" i="31"/>
  <c r="P156" i="31"/>
  <c r="Z196" i="31"/>
  <c r="L174" i="31"/>
  <c r="M206" i="31"/>
  <c r="Z161" i="31"/>
  <c r="R223" i="31"/>
  <c r="O221" i="31"/>
  <c r="R159" i="31"/>
  <c r="Q186" i="31"/>
  <c r="M205" i="31"/>
  <c r="N175" i="31"/>
  <c r="N220" i="31"/>
  <c r="R186" i="31"/>
  <c r="Z217" i="31"/>
  <c r="M222" i="31"/>
  <c r="N225" i="31"/>
  <c r="O228" i="31"/>
  <c r="P158" i="31"/>
  <c r="Z208" i="31"/>
  <c r="R190" i="31"/>
  <c r="Q230" i="31"/>
  <c r="N184" i="31"/>
  <c r="P185" i="31"/>
  <c r="Z191" i="31"/>
  <c r="O211" i="31"/>
  <c r="M169" i="31"/>
  <c r="Q181" i="31"/>
  <c r="L190" i="31"/>
  <c r="P162" i="31"/>
  <c r="P191" i="31"/>
  <c r="L216" i="31"/>
  <c r="Q224" i="31"/>
  <c r="L173" i="31"/>
  <c r="N196" i="31"/>
  <c r="M207" i="31"/>
  <c r="M158" i="31"/>
  <c r="R202" i="31"/>
  <c r="Z224" i="31"/>
  <c r="O178" i="31"/>
  <c r="O181" i="31"/>
  <c r="Z192" i="31"/>
  <c r="N188" i="31"/>
  <c r="P211" i="31"/>
  <c r="R197" i="31"/>
  <c r="P194" i="31"/>
  <c r="N201" i="31"/>
  <c r="P165" i="31"/>
  <c r="R193" i="31"/>
  <c r="N219" i="31"/>
  <c r="R209" i="31"/>
  <c r="O195" i="31"/>
  <c r="Q174" i="31"/>
  <c r="Z187" i="31"/>
  <c r="L165" i="31"/>
  <c r="M225" i="31"/>
  <c r="M219" i="31"/>
  <c r="O200" i="31"/>
  <c r="Q156" i="31"/>
  <c r="Z212" i="31"/>
  <c r="P205" i="31"/>
  <c r="M202" i="31"/>
  <c r="N204" i="31"/>
  <c r="L172" i="31"/>
  <c r="Q202" i="31"/>
  <c r="L168" i="31"/>
  <c r="P213" i="31"/>
  <c r="O194" i="31"/>
  <c r="Z229" i="31"/>
  <c r="R189" i="31"/>
  <c r="R217" i="31"/>
  <c r="P214" i="31"/>
  <c r="N156" i="31"/>
  <c r="L167" i="31"/>
  <c r="L218" i="31"/>
  <c r="M224" i="31"/>
  <c r="N191" i="31"/>
  <c r="O225" i="31"/>
  <c r="M193" i="31"/>
  <c r="Q196" i="31"/>
  <c r="P216" i="31"/>
  <c r="Z200" i="31"/>
  <c r="M188" i="31"/>
  <c r="R220" i="31"/>
  <c r="Z185" i="31"/>
  <c r="Z205" i="31"/>
  <c r="L226" i="31"/>
  <c r="R221" i="31"/>
  <c r="N207" i="31"/>
  <c r="N185" i="31"/>
  <c r="Z209" i="31"/>
  <c r="Z186" i="31"/>
  <c r="M209" i="31"/>
  <c r="N222" i="31"/>
  <c r="Z193" i="31"/>
  <c r="O191" i="31"/>
  <c r="N163" i="31"/>
  <c r="L210" i="31"/>
  <c r="Z171" i="31"/>
  <c r="M166" i="31"/>
  <c r="L158" i="31"/>
  <c r="M156" i="31"/>
  <c r="N217" i="31"/>
  <c r="M186" i="31"/>
  <c r="O217" i="31"/>
  <c r="Q184" i="31"/>
  <c r="N171" i="31"/>
  <c r="W72" i="33"/>
  <c r="W71" i="33"/>
  <c r="W68" i="33"/>
  <c r="K176" i="7"/>
  <c r="K147" i="7"/>
  <c r="AF171" i="7"/>
  <c r="K99" i="7"/>
  <c r="AF164" i="7"/>
  <c r="K161" i="7"/>
  <c r="K101" i="7"/>
  <c r="K143" i="7"/>
  <c r="AF178" i="7"/>
  <c r="AF124" i="7"/>
  <c r="AF28" i="7"/>
  <c r="K51" i="7"/>
  <c r="K134" i="7"/>
  <c r="K90" i="7"/>
  <c r="K129" i="7"/>
  <c r="AF66" i="7"/>
  <c r="K126" i="7"/>
  <c r="K87" i="7"/>
  <c r="V62" i="33"/>
  <c r="AF92" i="7"/>
  <c r="W62" i="33"/>
  <c r="Y62" i="33" s="1"/>
  <c r="H62" i="33"/>
  <c r="K166" i="7"/>
  <c r="K56" i="7"/>
  <c r="AF73" i="7"/>
  <c r="K53" i="7"/>
  <c r="K117" i="7"/>
  <c r="AF17" i="7"/>
  <c r="AF83" i="7"/>
  <c r="AF155" i="7"/>
  <c r="AF44" i="7"/>
  <c r="K16" i="7"/>
  <c r="AF57" i="7"/>
  <c r="K45" i="7"/>
  <c r="K69" i="7"/>
  <c r="AF88" i="7"/>
  <c r="K118" i="7"/>
  <c r="K44" i="7"/>
  <c r="K22" i="7"/>
  <c r="AF104" i="7"/>
  <c r="K85" i="7"/>
  <c r="H76" i="33"/>
  <c r="K79" i="7"/>
  <c r="K36" i="7"/>
  <c r="K28" i="7"/>
  <c r="K107" i="7"/>
  <c r="K15" i="7"/>
  <c r="AF71" i="7"/>
  <c r="K23" i="7"/>
  <c r="K163" i="7"/>
  <c r="K125" i="7"/>
  <c r="K43" i="7"/>
  <c r="K84" i="7"/>
  <c r="K120" i="7"/>
  <c r="AF13" i="7"/>
  <c r="AF39" i="7"/>
  <c r="AF16" i="7"/>
  <c r="K102" i="7"/>
  <c r="AF111" i="7"/>
  <c r="AF93" i="7"/>
  <c r="K33" i="7"/>
  <c r="AF128" i="7"/>
  <c r="AF45" i="7"/>
  <c r="AF27" i="7"/>
  <c r="K124" i="7"/>
  <c r="AF61" i="7"/>
  <c r="AF55" i="7"/>
  <c r="AF58" i="7"/>
  <c r="K150" i="7"/>
  <c r="K34" i="7"/>
  <c r="K13" i="7"/>
  <c r="H64" i="33"/>
  <c r="W64" i="33"/>
  <c r="AF103" i="7"/>
  <c r="AF122" i="7"/>
  <c r="AF24" i="7"/>
  <c r="K20" i="7"/>
  <c r="K67" i="7"/>
  <c r="AF62" i="7"/>
  <c r="K119" i="7"/>
  <c r="K54" i="7"/>
  <c r="K92" i="7"/>
  <c r="AF99" i="7"/>
  <c r="AF143" i="7"/>
  <c r="K41" i="7"/>
  <c r="AF64" i="7"/>
  <c r="K142" i="7"/>
  <c r="K173" i="7"/>
  <c r="K136" i="7"/>
  <c r="K159" i="7"/>
  <c r="K146" i="7"/>
  <c r="AF117" i="7"/>
  <c r="K178" i="7"/>
  <c r="K138" i="7"/>
  <c r="AF156" i="7"/>
  <c r="K133" i="7"/>
  <c r="AF98" i="7"/>
  <c r="K177" i="7"/>
  <c r="AF149" i="7"/>
  <c r="AF96" i="7"/>
  <c r="AF142" i="7"/>
  <c r="AF136" i="7"/>
  <c r="H69" i="33"/>
  <c r="AF21" i="7"/>
  <c r="AF105" i="7"/>
  <c r="K88" i="7"/>
  <c r="K114" i="7"/>
  <c r="K30" i="7"/>
  <c r="K70" i="7"/>
  <c r="K58" i="7"/>
  <c r="H75" i="33"/>
  <c r="H63" i="33"/>
  <c r="W63" i="33"/>
  <c r="K55" i="7"/>
  <c r="K68" i="7"/>
  <c r="K42" i="7"/>
  <c r="H73" i="33"/>
  <c r="K179" i="7"/>
  <c r="AF119" i="7"/>
  <c r="AF169" i="7"/>
  <c r="AF67" i="7"/>
  <c r="K40" i="7"/>
  <c r="AF109" i="7"/>
  <c r="AF82" i="7"/>
  <c r="AF40" i="7"/>
  <c r="K46" i="7"/>
  <c r="K164" i="7"/>
  <c r="AF47" i="7"/>
  <c r="AF79" i="7"/>
  <c r="H77" i="33"/>
  <c r="K38" i="7"/>
  <c r="AF35" i="7"/>
  <c r="K116" i="7"/>
  <c r="K80" i="7"/>
  <c r="H72" i="33"/>
  <c r="W65" i="33"/>
  <c r="H65" i="33"/>
  <c r="K127" i="7"/>
  <c r="AF78" i="7"/>
  <c r="AF84" i="7"/>
  <c r="K144" i="7"/>
  <c r="AF179" i="7"/>
  <c r="AF146" i="7"/>
  <c r="K106" i="7"/>
  <c r="K132" i="7"/>
  <c r="AF26" i="7"/>
  <c r="K110" i="7"/>
  <c r="K95" i="7"/>
  <c r="AF97" i="7"/>
  <c r="AF123" i="7"/>
  <c r="K60" i="7"/>
  <c r="K18" i="7"/>
  <c r="W66" i="33"/>
  <c r="H66" i="33"/>
  <c r="K78" i="7"/>
  <c r="K62" i="7"/>
  <c r="AF173" i="7"/>
  <c r="AF43" i="7"/>
  <c r="AF130" i="7"/>
  <c r="AF125" i="7"/>
  <c r="K155" i="7"/>
  <c r="K139" i="7"/>
  <c r="AF150" i="7"/>
  <c r="K141" i="7"/>
  <c r="K156" i="7"/>
  <c r="AF148" i="7"/>
  <c r="AF162" i="7"/>
  <c r="K145" i="7"/>
  <c r="AF115" i="7"/>
  <c r="K152" i="7"/>
  <c r="K157" i="7"/>
  <c r="AF160" i="7"/>
  <c r="AF151" i="7"/>
  <c r="K135" i="7"/>
  <c r="AF145" i="7"/>
  <c r="AF177" i="7"/>
  <c r="AF158" i="7"/>
  <c r="K140" i="7"/>
  <c r="K175" i="7"/>
  <c r="AF170" i="7"/>
  <c r="AF174" i="7"/>
  <c r="AF175" i="7"/>
  <c r="K180" i="7"/>
  <c r="AF133" i="7"/>
  <c r="AF30" i="7"/>
  <c r="K27" i="7"/>
  <c r="AF95" i="7"/>
  <c r="AF54" i="7"/>
  <c r="AF110" i="7"/>
  <c r="K24" i="7"/>
  <c r="AF89" i="7"/>
  <c r="AF137" i="7"/>
  <c r="AF60" i="7"/>
  <c r="AF56" i="7"/>
  <c r="AF131" i="7"/>
  <c r="K31" i="7"/>
  <c r="K12" i="7"/>
  <c r="AF37" i="7"/>
  <c r="AF19" i="7"/>
  <c r="K77" i="7"/>
  <c r="K26" i="7"/>
  <c r="AF163" i="7"/>
  <c r="AF127" i="7"/>
  <c r="K59" i="7"/>
  <c r="K165" i="7"/>
  <c r="AF25" i="7"/>
  <c r="AF120" i="7"/>
  <c r="K94" i="7"/>
  <c r="AF34" i="7"/>
  <c r="K21" i="7"/>
  <c r="AF116" i="7"/>
  <c r="K73" i="7"/>
  <c r="AF18" i="7"/>
  <c r="K96" i="7"/>
  <c r="AF68" i="7"/>
  <c r="AF74" i="7"/>
  <c r="K112" i="7"/>
  <c r="K154" i="7"/>
  <c r="AF53" i="7"/>
  <c r="K63" i="7"/>
  <c r="K103" i="7"/>
  <c r="K86" i="7"/>
  <c r="AF33" i="7"/>
  <c r="K171" i="7"/>
  <c r="AF138" i="7"/>
  <c r="K14" i="7"/>
  <c r="AF29" i="7"/>
  <c r="K89" i="7"/>
  <c r="AF86" i="7"/>
  <c r="K19" i="7"/>
  <c r="K128" i="7"/>
  <c r="AF180" i="7"/>
  <c r="AF159" i="7"/>
  <c r="K170" i="7"/>
  <c r="AF85" i="7"/>
  <c r="K130" i="7"/>
  <c r="K17" i="7"/>
  <c r="AF59" i="7"/>
  <c r="AF112" i="7"/>
  <c r="K82" i="7"/>
  <c r="K57" i="7"/>
  <c r="AF69" i="7"/>
  <c r="K97" i="7"/>
  <c r="K32" i="7"/>
  <c r="AF132" i="7"/>
  <c r="K61" i="7"/>
  <c r="H71" i="33"/>
  <c r="K137" i="7"/>
  <c r="AF23" i="7"/>
  <c r="AF165" i="7"/>
  <c r="AF81" i="7"/>
  <c r="AF129" i="7"/>
  <c r="AF121" i="7"/>
  <c r="K105" i="7"/>
  <c r="AF38" i="7"/>
  <c r="K104" i="7"/>
  <c r="AF80" i="7"/>
  <c r="K169" i="7"/>
  <c r="AF126" i="7"/>
  <c r="AF157" i="7"/>
  <c r="K64" i="7"/>
  <c r="AF94" i="7"/>
  <c r="K52" i="7"/>
  <c r="K37" i="7"/>
  <c r="AF22" i="7"/>
  <c r="AF101" i="7"/>
  <c r="K153" i="7"/>
  <c r="AF154" i="7"/>
  <c r="K158" i="7"/>
  <c r="AF118" i="7"/>
  <c r="K160" i="7"/>
  <c r="AF167" i="7"/>
  <c r="AF172" i="7"/>
  <c r="K109" i="7"/>
  <c r="K100" i="7"/>
  <c r="K148" i="7"/>
  <c r="K122" i="7"/>
  <c r="AF144" i="7"/>
  <c r="AF114" i="7"/>
  <c r="AF147" i="7"/>
  <c r="AF166" i="7"/>
  <c r="AF161" i="7"/>
  <c r="AF134" i="7"/>
  <c r="AF135" i="7"/>
  <c r="AF140" i="7"/>
  <c r="K149" i="7"/>
  <c r="AF153" i="7"/>
  <c r="AF108" i="7"/>
  <c r="AF51" i="7"/>
  <c r="K29" i="7"/>
  <c r="K76" i="7"/>
  <c r="AF48" i="7"/>
  <c r="AF63" i="7"/>
  <c r="K131" i="7"/>
  <c r="K98" i="7"/>
  <c r="AF91" i="7"/>
  <c r="K75" i="7"/>
  <c r="AF76" i="7"/>
  <c r="AF20" i="7"/>
  <c r="AF106" i="7"/>
  <c r="K39" i="7"/>
  <c r="K66" i="7"/>
  <c r="AF65" i="7"/>
  <c r="K74" i="7"/>
  <c r="K48" i="7"/>
  <c r="AF49" i="7"/>
  <c r="K72" i="7"/>
  <c r="K25" i="7"/>
  <c r="AF72" i="7"/>
  <c r="K83" i="7"/>
  <c r="AF32" i="7"/>
  <c r="AF12" i="7"/>
  <c r="K151" i="7"/>
  <c r="K115" i="7"/>
  <c r="AF141" i="7"/>
  <c r="K50" i="7"/>
  <c r="AF42" i="7"/>
  <c r="AF102" i="7"/>
  <c r="K172" i="7"/>
  <c r="K121" i="7"/>
  <c r="K47" i="7"/>
  <c r="AF75" i="7"/>
  <c r="K49" i="7"/>
  <c r="AF139" i="7"/>
  <c r="K81" i="7"/>
  <c r="K65" i="7"/>
  <c r="AF152" i="7"/>
  <c r="AF113" i="7"/>
  <c r="AF87" i="7"/>
  <c r="K71" i="7"/>
  <c r="AF168" i="7"/>
  <c r="AF36" i="7"/>
  <c r="AF100" i="7"/>
  <c r="K123" i="7"/>
  <c r="AF70" i="7"/>
  <c r="K93" i="7"/>
  <c r="AF15" i="7"/>
  <c r="AF77" i="7"/>
  <c r="K113" i="7"/>
  <c r="I156" i="31" s="1"/>
  <c r="K91" i="7"/>
  <c r="AF52" i="7"/>
  <c r="AF41" i="7"/>
  <c r="AF31" i="7"/>
  <c r="K168" i="7"/>
  <c r="K162" i="7"/>
  <c r="K108" i="7"/>
  <c r="AF50" i="7"/>
  <c r="AF176" i="7"/>
  <c r="K174" i="7"/>
  <c r="AF107" i="7"/>
  <c r="K35" i="7"/>
  <c r="K167" i="7"/>
  <c r="K111" i="7"/>
  <c r="AF46" i="7"/>
  <c r="AF14" i="7"/>
  <c r="AF90" i="7"/>
  <c r="I158" i="31" l="1"/>
  <c r="I194" i="31"/>
  <c r="I210" i="31"/>
  <c r="U140" i="33"/>
  <c r="X140" i="33"/>
  <c r="I198" i="31"/>
  <c r="I173" i="31"/>
  <c r="I192" i="31"/>
  <c r="I211" i="31"/>
  <c r="I191" i="31"/>
  <c r="I226" i="31"/>
  <c r="I218" i="31"/>
  <c r="I213" i="31"/>
  <c r="I217" i="31"/>
  <c r="I205" i="31"/>
  <c r="I183" i="31"/>
  <c r="I225" i="31"/>
  <c r="I195" i="31"/>
  <c r="I227" i="31"/>
  <c r="I200" i="31"/>
  <c r="I164" i="31"/>
  <c r="I174" i="31"/>
  <c r="I197" i="31"/>
  <c r="I220" i="31"/>
  <c r="I187" i="31"/>
  <c r="I179" i="31"/>
  <c r="I180" i="31"/>
  <c r="I188" i="31"/>
  <c r="I160" i="31"/>
  <c r="I196" i="31"/>
  <c r="I171" i="31"/>
  <c r="H221" i="33"/>
  <c r="I221" i="33" s="1"/>
  <c r="I178" i="31"/>
  <c r="I170" i="31"/>
  <c r="I203" i="31"/>
  <c r="I223" i="31"/>
  <c r="I189" i="31"/>
  <c r="I185" i="31"/>
  <c r="I168" i="31"/>
  <c r="I172" i="31"/>
  <c r="I169" i="31"/>
  <c r="I207" i="31"/>
  <c r="I208" i="31"/>
  <c r="I165" i="31"/>
  <c r="I212" i="31"/>
  <c r="I182" i="31"/>
  <c r="I222" i="31"/>
  <c r="I181" i="31"/>
  <c r="I163" i="31"/>
  <c r="I206" i="31"/>
  <c r="I204" i="31"/>
  <c r="I190" i="31"/>
  <c r="I224" i="31"/>
  <c r="I157" i="31"/>
  <c r="I202" i="31"/>
  <c r="I229" i="31"/>
  <c r="I228" i="31"/>
  <c r="I199" i="31"/>
  <c r="I175" i="31"/>
  <c r="I159" i="31"/>
  <c r="I221" i="31"/>
  <c r="I167" i="31"/>
  <c r="I177" i="31"/>
  <c r="I219" i="31"/>
  <c r="I161" i="31"/>
  <c r="I209" i="31"/>
  <c r="I230" i="31"/>
  <c r="I176" i="31"/>
  <c r="I166" i="31"/>
  <c r="I201" i="31"/>
  <c r="I214" i="31"/>
  <c r="I216" i="31"/>
  <c r="I162" i="31"/>
  <c r="I186" i="31"/>
  <c r="I215" i="31"/>
  <c r="I193" i="31"/>
  <c r="I184" i="31"/>
  <c r="H193" i="33"/>
  <c r="I193" i="33" s="1"/>
  <c r="H139" i="33"/>
  <c r="I139" i="33" s="1"/>
  <c r="H100" i="33"/>
  <c r="I100" i="33" s="1"/>
  <c r="H199" i="33"/>
  <c r="I199" i="33" s="1"/>
  <c r="H146" i="33"/>
  <c r="I146" i="33" s="1"/>
  <c r="H200" i="33"/>
  <c r="I200" i="33" s="1"/>
  <c r="W261" i="33"/>
  <c r="H261" i="33"/>
  <c r="H243" i="33"/>
  <c r="W243" i="33"/>
  <c r="H255" i="33"/>
  <c r="W255" i="33"/>
  <c r="H239" i="33"/>
  <c r="W239" i="33"/>
  <c r="W265" i="33"/>
  <c r="H265" i="33"/>
  <c r="H249" i="33"/>
  <c r="W249" i="33"/>
  <c r="H238" i="33"/>
  <c r="W238" i="33"/>
  <c r="H252" i="33"/>
  <c r="W252" i="33"/>
  <c r="H242" i="33"/>
  <c r="W242" i="33"/>
  <c r="W254" i="33"/>
  <c r="H254" i="33"/>
  <c r="H241" i="33"/>
  <c r="W241" i="33"/>
  <c r="H253" i="33"/>
  <c r="W253" i="33"/>
  <c r="H197" i="33"/>
  <c r="I197" i="33" s="1"/>
  <c r="H245" i="33"/>
  <c r="W245" i="33"/>
  <c r="H256" i="33"/>
  <c r="W256" i="33"/>
  <c r="W258" i="33"/>
  <c r="H258" i="33"/>
  <c r="H263" i="33"/>
  <c r="W263" i="33"/>
  <c r="W248" i="33"/>
  <c r="H248" i="33"/>
  <c r="W246" i="33"/>
  <c r="H246" i="33"/>
  <c r="H260" i="33"/>
  <c r="W260" i="33"/>
  <c r="W244" i="33"/>
  <c r="H244" i="33"/>
  <c r="H262" i="33"/>
  <c r="W262" i="33"/>
  <c r="H116" i="33"/>
  <c r="H240" i="33"/>
  <c r="W240" i="33"/>
  <c r="W259" i="33"/>
  <c r="H259" i="33"/>
  <c r="H251" i="33"/>
  <c r="W251" i="33"/>
  <c r="W250" i="33"/>
  <c r="H250" i="33"/>
  <c r="H266" i="33"/>
  <c r="W266" i="33"/>
  <c r="W247" i="33"/>
  <c r="H247" i="33"/>
  <c r="W264" i="33"/>
  <c r="H264" i="33"/>
  <c r="H257" i="33"/>
  <c r="W257" i="33"/>
  <c r="L96" i="33"/>
  <c r="H231" i="33"/>
  <c r="I231" i="33" s="1"/>
  <c r="H123" i="33"/>
  <c r="H175" i="33"/>
  <c r="I175" i="33" s="1"/>
  <c r="H96" i="33"/>
  <c r="H153" i="33"/>
  <c r="H214" i="33"/>
  <c r="I214" i="33" s="1"/>
  <c r="H191" i="33"/>
  <c r="H218" i="33"/>
  <c r="H170" i="33"/>
  <c r="Z170" i="33"/>
  <c r="H115" i="33"/>
  <c r="H165" i="33"/>
  <c r="I165" i="33" s="1"/>
  <c r="H111" i="33"/>
  <c r="H125" i="33"/>
  <c r="Z125" i="33"/>
  <c r="H94" i="33"/>
  <c r="I94" i="33" s="1"/>
  <c r="H113" i="33"/>
  <c r="H226" i="33"/>
  <c r="I226" i="33" s="1"/>
  <c r="H159" i="33"/>
  <c r="Z159" i="33"/>
  <c r="H216" i="33"/>
  <c r="H130" i="33"/>
  <c r="I130" i="33" s="1"/>
  <c r="H174" i="33"/>
  <c r="H209" i="33"/>
  <c r="Z209" i="33"/>
  <c r="S173" i="31" s="1"/>
  <c r="H195" i="33"/>
  <c r="I195" i="33" s="1"/>
  <c r="H178" i="33"/>
  <c r="H121" i="33"/>
  <c r="H129" i="33"/>
  <c r="H134" i="33"/>
  <c r="H145" i="33"/>
  <c r="Z145" i="33"/>
  <c r="H132" i="33"/>
  <c r="I132" i="33" s="1"/>
  <c r="H99" i="33"/>
  <c r="H151" i="33"/>
  <c r="H184" i="33"/>
  <c r="Z184" i="33"/>
  <c r="H186" i="33"/>
  <c r="I186" i="33" s="1"/>
  <c r="H133" i="33"/>
  <c r="H177" i="33"/>
  <c r="H237" i="33"/>
  <c r="Z237" i="33"/>
  <c r="S201" i="31" s="1"/>
  <c r="H152" i="33"/>
  <c r="H223" i="33"/>
  <c r="H183" i="33"/>
  <c r="I183" i="33" s="1"/>
  <c r="H228" i="33"/>
  <c r="H185" i="33"/>
  <c r="I185" i="33" s="1"/>
  <c r="H203" i="33"/>
  <c r="H222" i="33"/>
  <c r="I222" i="33" s="1"/>
  <c r="W203" i="33"/>
  <c r="H148" i="33"/>
  <c r="I148" i="33" s="1"/>
  <c r="W191" i="33"/>
  <c r="H201" i="33"/>
  <c r="I201" i="33" s="1"/>
  <c r="H172" i="33"/>
  <c r="I172" i="33" s="1"/>
  <c r="H229" i="33"/>
  <c r="I229" i="33" s="1"/>
  <c r="H161" i="33"/>
  <c r="I161" i="33" s="1"/>
  <c r="H108" i="33"/>
  <c r="W186" i="33"/>
  <c r="W154" i="33"/>
  <c r="H158" i="33"/>
  <c r="I158" i="33" s="1"/>
  <c r="H135" i="33"/>
  <c r="W158" i="33"/>
  <c r="W155" i="33"/>
  <c r="W137" i="33"/>
  <c r="H181" i="33"/>
  <c r="I181" i="33" s="1"/>
  <c r="W120" i="33"/>
  <c r="H128" i="33"/>
  <c r="I128" i="33" s="1"/>
  <c r="H179" i="33"/>
  <c r="I179" i="33" s="1"/>
  <c r="Z135" i="33"/>
  <c r="Z140" i="33"/>
  <c r="H137" i="33"/>
  <c r="H114" i="33"/>
  <c r="H91" i="33"/>
  <c r="H173" i="33"/>
  <c r="I173" i="33" s="1"/>
  <c r="W75" i="33"/>
  <c r="H124" i="33"/>
  <c r="W99" i="33"/>
  <c r="H120" i="33"/>
  <c r="H67" i="33"/>
  <c r="I67" i="33" s="1"/>
  <c r="W76" i="33"/>
  <c r="H208" i="33"/>
  <c r="H106" i="33"/>
  <c r="W106" i="33"/>
  <c r="Z208" i="33"/>
  <c r="S172" i="31" s="1"/>
  <c r="H147" i="33"/>
  <c r="I147" i="33" s="1"/>
  <c r="Z97" i="33"/>
  <c r="W77" i="33"/>
  <c r="H102" i="33"/>
  <c r="I102" i="33" s="1"/>
  <c r="H154" i="33"/>
  <c r="I154" i="33" s="1"/>
  <c r="H220" i="33"/>
  <c r="I220" i="33" s="1"/>
  <c r="Z217" i="33"/>
  <c r="S181" i="31" s="1"/>
  <c r="H157" i="33"/>
  <c r="I157" i="33" s="1"/>
  <c r="H219" i="33"/>
  <c r="I219" i="33" s="1"/>
  <c r="H70" i="33"/>
  <c r="I70" i="33" s="1"/>
  <c r="Z151" i="33"/>
  <c r="Z103" i="33"/>
  <c r="W173" i="33"/>
  <c r="H118" i="33"/>
  <c r="H93" i="33"/>
  <c r="I93" i="33" s="1"/>
  <c r="H224" i="33"/>
  <c r="W215" i="33"/>
  <c r="Z163" i="33"/>
  <c r="H182" i="33"/>
  <c r="I182" i="33" s="1"/>
  <c r="H217" i="33"/>
  <c r="H211" i="33"/>
  <c r="I211" i="33" s="1"/>
  <c r="H187" i="33"/>
  <c r="I187" i="33" s="1"/>
  <c r="H74" i="33"/>
  <c r="I74" i="33" s="1"/>
  <c r="W162" i="33"/>
  <c r="W101" i="33"/>
  <c r="W151" i="33"/>
  <c r="H163" i="33"/>
  <c r="W185" i="33"/>
  <c r="H136" i="33"/>
  <c r="H180" i="33"/>
  <c r="I180" i="33" s="1"/>
  <c r="H210" i="33"/>
  <c r="W114" i="33"/>
  <c r="H189" i="33"/>
  <c r="I189" i="33" s="1"/>
  <c r="W124" i="33"/>
  <c r="W206" i="33"/>
  <c r="W70" i="33"/>
  <c r="W105" i="33"/>
  <c r="W207" i="33"/>
  <c r="W197" i="33"/>
  <c r="W102" i="33"/>
  <c r="H206" i="33"/>
  <c r="H168" i="33"/>
  <c r="I168" i="33" s="1"/>
  <c r="W174" i="33"/>
  <c r="W74" i="33"/>
  <c r="H105" i="33"/>
  <c r="I105" i="33" s="1"/>
  <c r="H232" i="33"/>
  <c r="I232" i="33" s="1"/>
  <c r="W145" i="33"/>
  <c r="Z131" i="33"/>
  <c r="W100" i="33"/>
  <c r="Z134" i="33"/>
  <c r="W128" i="33"/>
  <c r="W223" i="33"/>
  <c r="W204" i="33"/>
  <c r="H109" i="33"/>
  <c r="H215" i="33"/>
  <c r="I215" i="33" s="1"/>
  <c r="Z136" i="33"/>
  <c r="W109" i="33"/>
  <c r="W144" i="33"/>
  <c r="Z154" i="33"/>
  <c r="W166" i="33"/>
  <c r="Z186" i="33"/>
  <c r="W217" i="33"/>
  <c r="W116" i="33"/>
  <c r="H234" i="33"/>
  <c r="I234" i="33" s="1"/>
  <c r="W218" i="33"/>
  <c r="W226" i="33"/>
  <c r="W212" i="33"/>
  <c r="W172" i="33"/>
  <c r="W165" i="33"/>
  <c r="W143" i="33"/>
  <c r="W152" i="33"/>
  <c r="W112" i="33"/>
  <c r="W140" i="33"/>
  <c r="Z167" i="33"/>
  <c r="Z68" i="33"/>
  <c r="W98" i="33"/>
  <c r="W225" i="33"/>
  <c r="H92" i="33"/>
  <c r="I92" i="33" s="1"/>
  <c r="Z152" i="33"/>
  <c r="W129" i="33"/>
  <c r="H166" i="33"/>
  <c r="H155" i="33"/>
  <c r="I155" i="33" s="1"/>
  <c r="W67" i="33"/>
  <c r="H68" i="33"/>
  <c r="H112" i="33"/>
  <c r="H126" i="33"/>
  <c r="H235" i="33"/>
  <c r="Z162" i="33"/>
  <c r="W133" i="33"/>
  <c r="W171" i="33"/>
  <c r="W177" i="33"/>
  <c r="H122" i="33"/>
  <c r="H207" i="33"/>
  <c r="W167" i="33"/>
  <c r="W69" i="33"/>
  <c r="W169" i="33"/>
  <c r="W157" i="33"/>
  <c r="W222" i="33"/>
  <c r="W150" i="33"/>
  <c r="H171" i="33"/>
  <c r="Z177" i="33"/>
  <c r="W122" i="33"/>
  <c r="Z207" i="33"/>
  <c r="S171" i="31" s="1"/>
  <c r="H167" i="33"/>
  <c r="W168" i="33"/>
  <c r="W236" i="33"/>
  <c r="W107" i="33"/>
  <c r="W159" i="33"/>
  <c r="Z72" i="33"/>
  <c r="W189" i="33"/>
  <c r="H143" i="33"/>
  <c r="W73" i="33"/>
  <c r="W211" i="33"/>
  <c r="W130" i="33"/>
  <c r="W147" i="33"/>
  <c r="Z169" i="33"/>
  <c r="W103" i="33"/>
  <c r="W183" i="33"/>
  <c r="W200" i="33"/>
  <c r="H176" i="33"/>
  <c r="I176" i="33" s="1"/>
  <c r="H156" i="33"/>
  <c r="W160" i="33"/>
  <c r="W108" i="33"/>
  <c r="W93" i="33"/>
  <c r="W187" i="33"/>
  <c r="W227" i="33"/>
  <c r="H198" i="33"/>
  <c r="I198" i="33" s="1"/>
  <c r="H204" i="33"/>
  <c r="Z230" i="33"/>
  <c r="S194" i="31" s="1"/>
  <c r="W235" i="33"/>
  <c r="H192" i="33"/>
  <c r="I192" i="33" s="1"/>
  <c r="Z196" i="33"/>
  <c r="S160" i="31" s="1"/>
  <c r="W176" i="33"/>
  <c r="W209" i="33"/>
  <c r="Z101" i="33"/>
  <c r="H188" i="33"/>
  <c r="I188" i="33" s="1"/>
  <c r="W179" i="33"/>
  <c r="W190" i="33"/>
  <c r="W110" i="33"/>
  <c r="W95" i="33"/>
  <c r="W196" i="33"/>
  <c r="W224" i="33"/>
  <c r="W117" i="33"/>
  <c r="W141" i="33"/>
  <c r="W184" i="33"/>
  <c r="W96" i="33"/>
  <c r="W202" i="33"/>
  <c r="W231" i="33"/>
  <c r="W220" i="33"/>
  <c r="W175" i="33"/>
  <c r="H149" i="33"/>
  <c r="H141" i="33"/>
  <c r="I141" i="33" s="1"/>
  <c r="H101" i="33"/>
  <c r="H225" i="33"/>
  <c r="I225" i="33" s="1"/>
  <c r="Z205" i="33"/>
  <c r="S169" i="31" s="1"/>
  <c r="H117" i="33"/>
  <c r="W193" i="33"/>
  <c r="Z155" i="33"/>
  <c r="W135" i="33"/>
  <c r="W199" i="33"/>
  <c r="W229" i="33"/>
  <c r="H140" i="33"/>
  <c r="W97" i="33"/>
  <c r="Z143" i="33"/>
  <c r="H233" i="33"/>
  <c r="I233" i="33" s="1"/>
  <c r="W125" i="33"/>
  <c r="H95" i="33"/>
  <c r="I95" i="33" s="1"/>
  <c r="W132" i="33"/>
  <c r="W188" i="33"/>
  <c r="H190" i="33"/>
  <c r="I190" i="33" s="1"/>
  <c r="Z128" i="33"/>
  <c r="Z158" i="33"/>
  <c r="H119" i="33"/>
  <c r="Z227" i="33"/>
  <c r="S191" i="31" s="1"/>
  <c r="W213" i="33"/>
  <c r="W164" i="33"/>
  <c r="W139" i="33"/>
  <c r="W131" i="33"/>
  <c r="H104" i="33"/>
  <c r="I104" i="33" s="1"/>
  <c r="H97" i="33"/>
  <c r="W127" i="33"/>
  <c r="W210" i="33"/>
  <c r="H142" i="33"/>
  <c r="I142" i="33" s="1"/>
  <c r="H227" i="33"/>
  <c r="H138" i="33"/>
  <c r="I138" i="33" s="1"/>
  <c r="H213" i="33"/>
  <c r="I213" i="33" s="1"/>
  <c r="H164" i="33"/>
  <c r="I164" i="33" s="1"/>
  <c r="H131" i="33"/>
  <c r="W104" i="33"/>
  <c r="W180" i="33"/>
  <c r="W126" i="33"/>
  <c r="W92" i="33"/>
  <c r="W153" i="33"/>
  <c r="W230" i="33"/>
  <c r="W237" i="33"/>
  <c r="W233" i="33"/>
  <c r="W208" i="33"/>
  <c r="W156" i="33"/>
  <c r="W194" i="33"/>
  <c r="W94" i="33"/>
  <c r="W205" i="33"/>
  <c r="W216" i="33"/>
  <c r="Z127" i="33"/>
  <c r="W178" i="33"/>
  <c r="Z107" i="33"/>
  <c r="H212" i="33"/>
  <c r="H150" i="33"/>
  <c r="I150" i="33" s="1"/>
  <c r="W136" i="33"/>
  <c r="W232" i="33"/>
  <c r="W192" i="33"/>
  <c r="H144" i="33"/>
  <c r="W161" i="33"/>
  <c r="Z149" i="33"/>
  <c r="W113" i="33"/>
  <c r="H127" i="33"/>
  <c r="H169" i="33"/>
  <c r="W142" i="33"/>
  <c r="H103" i="33"/>
  <c r="W123" i="33"/>
  <c r="W170" i="33"/>
  <c r="H107" i="33"/>
  <c r="H98" i="33"/>
  <c r="W195" i="33"/>
  <c r="Z212" i="33"/>
  <c r="S176" i="31" s="1"/>
  <c r="W201" i="33"/>
  <c r="Z202" i="33"/>
  <c r="S166" i="31" s="1"/>
  <c r="W219" i="33"/>
  <c r="W221" i="33"/>
  <c r="W111" i="33"/>
  <c r="W121" i="33"/>
  <c r="W181" i="33"/>
  <c r="H110" i="33"/>
  <c r="H230" i="33"/>
  <c r="Z218" i="33"/>
  <c r="S182" i="31" s="1"/>
  <c r="H196" i="33"/>
  <c r="Z144" i="33"/>
  <c r="W115" i="33"/>
  <c r="H205" i="33"/>
  <c r="W182" i="33"/>
  <c r="W149" i="33"/>
  <c r="Z156" i="33"/>
  <c r="H160" i="33"/>
  <c r="I160" i="33" s="1"/>
  <c r="W134" i="33"/>
  <c r="H194" i="33"/>
  <c r="I194" i="33" s="1"/>
  <c r="H236" i="33"/>
  <c r="W234" i="33"/>
  <c r="W228" i="33"/>
  <c r="H162" i="33"/>
  <c r="H202" i="33"/>
  <c r="W198" i="33"/>
  <c r="W146" i="33"/>
  <c r="Z236" i="33"/>
  <c r="S200" i="31" s="1"/>
  <c r="W119" i="33"/>
  <c r="W138" i="33"/>
  <c r="W148" i="33"/>
  <c r="W118" i="33"/>
  <c r="W214" i="33"/>
  <c r="W163" i="33"/>
  <c r="W91" i="33"/>
  <c r="F156" i="31"/>
  <c r="Z92" i="33"/>
  <c r="Z219" i="33"/>
  <c r="S183" i="31" s="1"/>
  <c r="Z221" i="33"/>
  <c r="S185" i="31" s="1"/>
  <c r="I71" i="33"/>
  <c r="Z71" i="33"/>
  <c r="Z148" i="33"/>
  <c r="Z232" i="33"/>
  <c r="S196" i="31" s="1"/>
  <c r="Z66" i="33"/>
  <c r="I66" i="33"/>
  <c r="I63" i="33"/>
  <c r="Z63" i="33"/>
  <c r="Z146" i="33"/>
  <c r="Z182" i="33"/>
  <c r="Z147" i="33"/>
  <c r="Z160" i="33"/>
  <c r="Z141" i="33"/>
  <c r="Z76" i="33"/>
  <c r="I76" i="33"/>
  <c r="Z190" i="33"/>
  <c r="X63" i="33"/>
  <c r="Y63" i="33" s="1"/>
  <c r="Y64" i="33" s="1"/>
  <c r="Y65" i="33" s="1"/>
  <c r="Z138" i="33"/>
  <c r="Z142" i="33"/>
  <c r="Z213" i="33"/>
  <c r="S177" i="31" s="1"/>
  <c r="Z139" i="33"/>
  <c r="Z220" i="33"/>
  <c r="S184" i="31" s="1"/>
  <c r="Z173" i="33"/>
  <c r="Z150" i="33"/>
  <c r="Z104" i="33"/>
  <c r="Z180" i="33"/>
  <c r="Z181" i="33"/>
  <c r="Z198" i="33"/>
  <c r="S162" i="31" s="1"/>
  <c r="Z197" i="33"/>
  <c r="S161" i="31" s="1"/>
  <c r="Z229" i="33"/>
  <c r="S193" i="31" s="1"/>
  <c r="Z65" i="33"/>
  <c r="I65" i="33"/>
  <c r="I72" i="33"/>
  <c r="Z161" i="33"/>
  <c r="Z93" i="33"/>
  <c r="Z64" i="33"/>
  <c r="I64" i="33"/>
  <c r="Z194" i="33"/>
  <c r="S158" i="31" s="1"/>
  <c r="Z179" i="33"/>
  <c r="Z157" i="33"/>
  <c r="Z215" i="33"/>
  <c r="S179" i="31" s="1"/>
  <c r="Z100" i="33"/>
  <c r="Z105" i="33"/>
  <c r="Z199" i="33"/>
  <c r="S163" i="31" s="1"/>
  <c r="Z225" i="33"/>
  <c r="S189" i="31" s="1"/>
  <c r="Z176" i="33"/>
  <c r="I73" i="33"/>
  <c r="Z73" i="33"/>
  <c r="Z67" i="33"/>
  <c r="Z187" i="33"/>
  <c r="Z74" i="33"/>
  <c r="O62" i="33"/>
  <c r="Z62" i="33"/>
  <c r="I62" i="33"/>
  <c r="Z234" i="33"/>
  <c r="S198" i="31" s="1"/>
  <c r="Z172" i="33"/>
  <c r="Z164" i="33"/>
  <c r="Z201" i="33"/>
  <c r="S165" i="31" s="1"/>
  <c r="Z222" i="33"/>
  <c r="S186" i="31" s="1"/>
  <c r="Z70" i="33"/>
  <c r="Z200" i="33"/>
  <c r="S164" i="31" s="1"/>
  <c r="Z189" i="33"/>
  <c r="Z192" i="33"/>
  <c r="S156" i="31" s="1"/>
  <c r="Z233" i="33"/>
  <c r="S197" i="31" s="1"/>
  <c r="I77" i="33"/>
  <c r="Z77" i="33"/>
  <c r="Z102" i="33"/>
  <c r="I75" i="33"/>
  <c r="Z75" i="33"/>
  <c r="I69" i="33"/>
  <c r="Z69" i="33"/>
  <c r="Z185" i="33"/>
  <c r="Z211" i="33"/>
  <c r="S175" i="31" s="1"/>
  <c r="Z95" i="33"/>
  <c r="Z168" i="33"/>
  <c r="Z188" i="33"/>
  <c r="V63" i="33"/>
  <c r="V64" i="33" s="1"/>
  <c r="V65" i="33" s="1"/>
  <c r="V66" i="33" s="1"/>
  <c r="V67" i="33" s="1"/>
  <c r="V68" i="33" s="1"/>
  <c r="Z193" i="33"/>
  <c r="S157" i="31" s="1"/>
  <c r="F198" i="31" l="1"/>
  <c r="F210" i="31"/>
  <c r="U143" i="33"/>
  <c r="X143" i="33"/>
  <c r="L140" i="33"/>
  <c r="AB140" i="33" s="1"/>
  <c r="F220" i="31"/>
  <c r="F209" i="31"/>
  <c r="F196" i="31"/>
  <c r="F174" i="31"/>
  <c r="F227" i="31"/>
  <c r="F217" i="31"/>
  <c r="F195" i="31"/>
  <c r="F197" i="31"/>
  <c r="F225" i="31"/>
  <c r="F213" i="31"/>
  <c r="F226" i="31"/>
  <c r="F200" i="31"/>
  <c r="F205" i="31"/>
  <c r="F218" i="31"/>
  <c r="F211" i="31"/>
  <c r="F222" i="31"/>
  <c r="F215" i="31"/>
  <c r="F162" i="31"/>
  <c r="F214" i="31"/>
  <c r="F230" i="31"/>
  <c r="F221" i="31"/>
  <c r="F199" i="31"/>
  <c r="F224" i="31"/>
  <c r="F208" i="31"/>
  <c r="F201" i="31"/>
  <c r="F216" i="31"/>
  <c r="F219" i="31"/>
  <c r="F228" i="31"/>
  <c r="F202" i="31"/>
  <c r="F206" i="31"/>
  <c r="F212" i="31"/>
  <c r="F207" i="31"/>
  <c r="F223" i="31"/>
  <c r="F176" i="31"/>
  <c r="F229" i="31"/>
  <c r="F204" i="31"/>
  <c r="F182" i="31"/>
  <c r="F203" i="31"/>
  <c r="Z247" i="33"/>
  <c r="S211" i="31" s="1"/>
  <c r="I247" i="33"/>
  <c r="Z251" i="33"/>
  <c r="S215" i="31" s="1"/>
  <c r="I251" i="33"/>
  <c r="I262" i="33"/>
  <c r="Z262" i="33"/>
  <c r="S226" i="31" s="1"/>
  <c r="Z244" i="33"/>
  <c r="S208" i="31" s="1"/>
  <c r="I244" i="33"/>
  <c r="Z256" i="33"/>
  <c r="S220" i="31" s="1"/>
  <c r="I256" i="33"/>
  <c r="Z241" i="33"/>
  <c r="S205" i="31" s="1"/>
  <c r="I241" i="33"/>
  <c r="I254" i="33"/>
  <c r="Z254" i="33"/>
  <c r="S218" i="31" s="1"/>
  <c r="Z239" i="33"/>
  <c r="S203" i="31" s="1"/>
  <c r="I239" i="33"/>
  <c r="Z261" i="33"/>
  <c r="S225" i="31" s="1"/>
  <c r="I261" i="33"/>
  <c r="I264" i="33"/>
  <c r="Z264" i="33"/>
  <c r="S228" i="31" s="1"/>
  <c r="Z258" i="33"/>
  <c r="S222" i="31" s="1"/>
  <c r="I258" i="33"/>
  <c r="I252" i="33"/>
  <c r="Z252" i="33"/>
  <c r="S216" i="31" s="1"/>
  <c r="I249" i="33"/>
  <c r="Z249" i="33"/>
  <c r="S213" i="31" s="1"/>
  <c r="I257" i="33"/>
  <c r="Z257" i="33"/>
  <c r="S221" i="31" s="1"/>
  <c r="I250" i="33"/>
  <c r="Z250" i="33"/>
  <c r="S214" i="31" s="1"/>
  <c r="Z259" i="33"/>
  <c r="S223" i="31" s="1"/>
  <c r="I259" i="33"/>
  <c r="Z246" i="33"/>
  <c r="S210" i="31" s="1"/>
  <c r="I246" i="33"/>
  <c r="I248" i="33"/>
  <c r="Z248" i="33"/>
  <c r="S212" i="31" s="1"/>
  <c r="Z263" i="33"/>
  <c r="S227" i="31" s="1"/>
  <c r="I263" i="33"/>
  <c r="Z245" i="33"/>
  <c r="S209" i="31" s="1"/>
  <c r="I245" i="33"/>
  <c r="Z253" i="33"/>
  <c r="S217" i="31" s="1"/>
  <c r="I253" i="33"/>
  <c r="Z238" i="33"/>
  <c r="S202" i="31" s="1"/>
  <c r="I238" i="33"/>
  <c r="I265" i="33"/>
  <c r="Z265" i="33"/>
  <c r="S229" i="31" s="1"/>
  <c r="Z255" i="33"/>
  <c r="S219" i="31" s="1"/>
  <c r="I255" i="33"/>
  <c r="I266" i="33"/>
  <c r="Z266" i="33"/>
  <c r="S230" i="31" s="1"/>
  <c r="Z240" i="33"/>
  <c r="S204" i="31" s="1"/>
  <c r="I240" i="33"/>
  <c r="Z260" i="33"/>
  <c r="S224" i="31" s="1"/>
  <c r="I260" i="33"/>
  <c r="I242" i="33"/>
  <c r="Z242" i="33"/>
  <c r="S206" i="31" s="1"/>
  <c r="Z243" i="33"/>
  <c r="S207" i="31" s="1"/>
  <c r="I243" i="33"/>
  <c r="Z203" i="33"/>
  <c r="S167" i="31" s="1"/>
  <c r="I203" i="33"/>
  <c r="I129" i="33"/>
  <c r="I191" i="33"/>
  <c r="I153" i="33"/>
  <c r="I96" i="33"/>
  <c r="I174" i="33"/>
  <c r="I216" i="33"/>
  <c r="I228" i="33"/>
  <c r="I223" i="33"/>
  <c r="I133" i="33"/>
  <c r="I99" i="33"/>
  <c r="I178" i="33"/>
  <c r="Z191" i="33"/>
  <c r="I184" i="33"/>
  <c r="Z231" i="33"/>
  <c r="S195" i="31" s="1"/>
  <c r="Z165" i="33"/>
  <c r="F188" i="31"/>
  <c r="F161" i="31"/>
  <c r="F193" i="31"/>
  <c r="F173" i="31"/>
  <c r="F192" i="31"/>
  <c r="F184" i="31"/>
  <c r="F163" i="31"/>
  <c r="F191" i="31"/>
  <c r="F158" i="31"/>
  <c r="F183" i="31"/>
  <c r="F166" i="31"/>
  <c r="F185" i="31"/>
  <c r="F175" i="31"/>
  <c r="F189" i="31"/>
  <c r="F177" i="31"/>
  <c r="F171" i="31"/>
  <c r="F194" i="31"/>
  <c r="F178" i="31"/>
  <c r="F181" i="31"/>
  <c r="F172" i="31"/>
  <c r="F164" i="31"/>
  <c r="F190" i="31"/>
  <c r="F170" i="31"/>
  <c r="F160" i="31"/>
  <c r="F180" i="31"/>
  <c r="F168" i="31"/>
  <c r="F157" i="31"/>
  <c r="F186" i="31"/>
  <c r="F159" i="31"/>
  <c r="F179" i="31"/>
  <c r="F169" i="31"/>
  <c r="F187" i="31"/>
  <c r="F167" i="31"/>
  <c r="F165" i="31"/>
  <c r="Z183" i="33"/>
  <c r="I137" i="33"/>
  <c r="Z195" i="33"/>
  <c r="S159" i="31" s="1"/>
  <c r="I126" i="33"/>
  <c r="Z99" i="33"/>
  <c r="I205" i="33"/>
  <c r="I210" i="33"/>
  <c r="Z106" i="33"/>
  <c r="I106" i="33"/>
  <c r="Z228" i="33"/>
  <c r="S192" i="31" s="1"/>
  <c r="I91" i="33"/>
  <c r="Z132" i="33"/>
  <c r="I140" i="33"/>
  <c r="I135" i="33"/>
  <c r="I209" i="33"/>
  <c r="I124" i="33"/>
  <c r="Z124" i="33"/>
  <c r="Z216" i="33"/>
  <c r="S180" i="31" s="1"/>
  <c r="Z91" i="33"/>
  <c r="I208" i="33"/>
  <c r="I224" i="33"/>
  <c r="Z137" i="33"/>
  <c r="I151" i="33"/>
  <c r="Z153" i="33"/>
  <c r="I97" i="33"/>
  <c r="Z94" i="33"/>
  <c r="Z210" i="33"/>
  <c r="S174" i="31" s="1"/>
  <c r="Z224" i="33"/>
  <c r="S188" i="31" s="1"/>
  <c r="I103" i="33"/>
  <c r="I171" i="33"/>
  <c r="I217" i="33"/>
  <c r="I125" i="33"/>
  <c r="Z129" i="33"/>
  <c r="Z174" i="33"/>
  <c r="I177" i="33"/>
  <c r="Z130" i="33"/>
  <c r="I131" i="33"/>
  <c r="Z171" i="33"/>
  <c r="Z214" i="33"/>
  <c r="S178" i="31" s="1"/>
  <c r="I152" i="33"/>
  <c r="Z223" i="33"/>
  <c r="S187" i="31" s="1"/>
  <c r="I235" i="33"/>
  <c r="I206" i="33"/>
  <c r="I136" i="33"/>
  <c r="I163" i="33"/>
  <c r="I134" i="33"/>
  <c r="Z206" i="33"/>
  <c r="S170" i="31" s="1"/>
  <c r="Z235" i="33"/>
  <c r="S199" i="31" s="1"/>
  <c r="I207" i="33"/>
  <c r="I170" i="33"/>
  <c r="I167" i="33"/>
  <c r="I68" i="33"/>
  <c r="I145" i="33"/>
  <c r="Z178" i="33"/>
  <c r="I166" i="33"/>
  <c r="I156" i="33"/>
  <c r="I212" i="33"/>
  <c r="I101" i="33"/>
  <c r="I162" i="33"/>
  <c r="I237" i="33"/>
  <c r="Z175" i="33"/>
  <c r="I204" i="33"/>
  <c r="I169" i="33"/>
  <c r="I159" i="33"/>
  <c r="Z204" i="33"/>
  <c r="S168" i="31" s="1"/>
  <c r="Z126" i="33"/>
  <c r="Z98" i="33"/>
  <c r="I227" i="33"/>
  <c r="I127" i="33"/>
  <c r="I143" i="33"/>
  <c r="I196" i="33"/>
  <c r="I230" i="33"/>
  <c r="I98" i="33"/>
  <c r="I218" i="33"/>
  <c r="Z133" i="33"/>
  <c r="I149" i="33"/>
  <c r="Z226" i="33"/>
  <c r="S190" i="31" s="1"/>
  <c r="Z166" i="33"/>
  <c r="Z96" i="33"/>
  <c r="I202" i="33"/>
  <c r="I236" i="33"/>
  <c r="I144" i="33"/>
  <c r="I107" i="33"/>
  <c r="U63" i="33"/>
  <c r="AD62" i="33"/>
  <c r="AA63" i="33"/>
  <c r="V69" i="33"/>
  <c r="V70" i="33" s="1"/>
  <c r="V71" i="33" s="1"/>
  <c r="U66" i="33"/>
  <c r="X66" i="33"/>
  <c r="Y66" i="33" s="1"/>
  <c r="Y67" i="33" s="1"/>
  <c r="Y68" i="33" s="1"/>
  <c r="X146" i="33" l="1"/>
  <c r="L143" i="33"/>
  <c r="AB143" i="33" s="1"/>
  <c r="L99" i="33"/>
  <c r="X78" i="33"/>
  <c r="AB63" i="33"/>
  <c r="AC63" i="33" s="1"/>
  <c r="O63" i="33"/>
  <c r="O64" i="33" s="1"/>
  <c r="O65" i="33" s="1"/>
  <c r="N63" i="33"/>
  <c r="X69" i="33"/>
  <c r="Y69" i="33" s="1"/>
  <c r="Y70" i="33" s="1"/>
  <c r="Y71" i="33" s="1"/>
  <c r="U69" i="33"/>
  <c r="AD63" i="33"/>
  <c r="V72" i="33"/>
  <c r="V73" i="33" s="1"/>
  <c r="V74" i="33" s="1"/>
  <c r="X149" i="33" l="1"/>
  <c r="U149" i="33"/>
  <c r="L146" i="33"/>
  <c r="X81" i="33"/>
  <c r="X84" i="33"/>
  <c r="AB69" i="33"/>
  <c r="AD64" i="33"/>
  <c r="X75" i="33"/>
  <c r="O66" i="33"/>
  <c r="AA66" i="33"/>
  <c r="V75" i="33"/>
  <c r="V76" i="33" s="1"/>
  <c r="V77" i="33" s="1"/>
  <c r="V78" i="33" s="1"/>
  <c r="V79" i="33" s="1"/>
  <c r="V80" i="33" s="1"/>
  <c r="V81" i="33" s="1"/>
  <c r="V82" i="33" s="1"/>
  <c r="V83" i="33" s="1"/>
  <c r="V84" i="33" s="1"/>
  <c r="V85" i="33" s="1"/>
  <c r="V86" i="33" s="1"/>
  <c r="V87" i="33" s="1"/>
  <c r="V88" i="33" s="1"/>
  <c r="V89" i="33" s="1"/>
  <c r="V90" i="33" s="1"/>
  <c r="X72" i="33"/>
  <c r="Y72" i="33" s="1"/>
  <c r="Y73" i="33" s="1"/>
  <c r="Y74" i="33" s="1"/>
  <c r="U72" i="33"/>
  <c r="AB66" i="33"/>
  <c r="N66" i="33"/>
  <c r="AB146" i="33" l="1"/>
  <c r="U146" i="33"/>
  <c r="X155" i="33"/>
  <c r="U155" i="33"/>
  <c r="L149" i="33"/>
  <c r="AB149" i="33" s="1"/>
  <c r="U152" i="33"/>
  <c r="X152" i="33"/>
  <c r="L102" i="33"/>
  <c r="U75" i="33"/>
  <c r="AB75" i="33"/>
  <c r="AC66" i="33"/>
  <c r="Y75" i="33"/>
  <c r="Y76" i="33" s="1"/>
  <c r="Y77" i="33" s="1"/>
  <c r="Y78" i="33" s="1"/>
  <c r="Y79" i="33" s="1"/>
  <c r="Y80" i="33" s="1"/>
  <c r="Y81" i="33" s="1"/>
  <c r="Y82" i="33" s="1"/>
  <c r="Y83" i="33" s="1"/>
  <c r="Y84" i="33" s="1"/>
  <c r="Y85" i="33" s="1"/>
  <c r="Y86" i="33" s="1"/>
  <c r="AD65" i="33"/>
  <c r="L155" i="33" l="1"/>
  <c r="AB155" i="33" s="1"/>
  <c r="U158" i="33"/>
  <c r="X158" i="33"/>
  <c r="L152" i="33"/>
  <c r="AB152" i="33" s="1"/>
  <c r="L108" i="33"/>
  <c r="L105" i="33"/>
  <c r="X87" i="33"/>
  <c r="Y87" i="33" s="1"/>
  <c r="Y88" i="33" s="1"/>
  <c r="Y89" i="33" s="1"/>
  <c r="X90" i="33"/>
  <c r="AA69" i="33"/>
  <c r="AC69" i="33" s="1"/>
  <c r="N69" i="33"/>
  <c r="AB72" i="33"/>
  <c r="AD66" i="33"/>
  <c r="L158" i="33" l="1"/>
  <c r="AB158" i="33" s="1"/>
  <c r="X161" i="33"/>
  <c r="U161" i="33"/>
  <c r="L111" i="33"/>
  <c r="Y90" i="33"/>
  <c r="X164" i="33" l="1"/>
  <c r="U164" i="33"/>
  <c r="L161" i="33"/>
  <c r="AB161" i="33" s="1"/>
  <c r="X167" i="33"/>
  <c r="U167" i="33"/>
  <c r="L114" i="33"/>
  <c r="AA72" i="33"/>
  <c r="AC72" i="33" s="1"/>
  <c r="N72" i="33"/>
  <c r="L167" i="33" l="1"/>
  <c r="AB167" i="33" s="1"/>
  <c r="U170" i="33"/>
  <c r="X170" i="33"/>
  <c r="L170" i="33"/>
  <c r="L164" i="33"/>
  <c r="AB164" i="33" s="1"/>
  <c r="L117" i="33"/>
  <c r="X93" i="33"/>
  <c r="Y91" i="33"/>
  <c r="Y92" i="33" s="1"/>
  <c r="N75" i="33"/>
  <c r="AA75" i="33"/>
  <c r="AC75" i="33" s="1"/>
  <c r="AB170" i="33" l="1"/>
  <c r="U173" i="33"/>
  <c r="X173" i="33"/>
  <c r="L173" i="33"/>
  <c r="L120" i="33"/>
  <c r="Y93" i="33"/>
  <c r="Y94" i="33" s="1"/>
  <c r="Y95" i="33" s="1"/>
  <c r="AB93" i="33"/>
  <c r="X96" i="33"/>
  <c r="AB173" i="33" l="1"/>
  <c r="U176" i="33"/>
  <c r="X176" i="33"/>
  <c r="L176" i="33"/>
  <c r="L123" i="33"/>
  <c r="Y96" i="33"/>
  <c r="Y97" i="33" s="1"/>
  <c r="Y98" i="33" s="1"/>
  <c r="X99" i="33"/>
  <c r="AB96" i="33"/>
  <c r="AB99" i="33"/>
  <c r="X102" i="33"/>
  <c r="AB176" i="33" l="1"/>
  <c r="U179" i="33"/>
  <c r="X179" i="33"/>
  <c r="L179" i="33"/>
  <c r="L126" i="33"/>
  <c r="Y99" i="33"/>
  <c r="Y100" i="33" s="1"/>
  <c r="Y101" i="33" s="1"/>
  <c r="Y102" i="33" s="1"/>
  <c r="Y103" i="33" s="1"/>
  <c r="Y104" i="33" s="1"/>
  <c r="X108" i="33"/>
  <c r="AB102" i="33"/>
  <c r="X105" i="33"/>
  <c r="V91" i="33"/>
  <c r="V92" i="33" s="1"/>
  <c r="AB179" i="33" l="1"/>
  <c r="U182" i="33"/>
  <c r="X182" i="33"/>
  <c r="L182" i="33"/>
  <c r="L129" i="33"/>
  <c r="X111" i="33"/>
  <c r="AB105" i="33"/>
  <c r="Y105" i="33"/>
  <c r="Y106" i="33" s="1"/>
  <c r="Y107" i="33" s="1"/>
  <c r="Y108" i="33" s="1"/>
  <c r="Y109" i="33" s="1"/>
  <c r="Y110" i="33" s="1"/>
  <c r="U93" i="33"/>
  <c r="AB182" i="33" l="1"/>
  <c r="U185" i="33"/>
  <c r="X185" i="33"/>
  <c r="L185" i="33"/>
  <c r="L132" i="33"/>
  <c r="AB108" i="33"/>
  <c r="X114" i="33"/>
  <c r="Y111" i="33"/>
  <c r="Y112" i="33" s="1"/>
  <c r="Y113" i="33" s="1"/>
  <c r="V93" i="33"/>
  <c r="V94" i="33" s="1"/>
  <c r="V95" i="33" s="1"/>
  <c r="U96" i="33" s="1"/>
  <c r="AB185" i="33" l="1"/>
  <c r="U188" i="33"/>
  <c r="X188" i="33"/>
  <c r="L188" i="33"/>
  <c r="L138" i="33"/>
  <c r="L135" i="33"/>
  <c r="AB111" i="33"/>
  <c r="Y114" i="33"/>
  <c r="Y115" i="33" s="1"/>
  <c r="Y116" i="33" s="1"/>
  <c r="V96" i="33"/>
  <c r="V97" i="33" s="1"/>
  <c r="V98" i="33" s="1"/>
  <c r="AB188" i="33" l="1"/>
  <c r="U191" i="33"/>
  <c r="X191" i="33"/>
  <c r="L191" i="33"/>
  <c r="AB191" i="33" s="1"/>
  <c r="L141" i="33"/>
  <c r="AB114" i="33"/>
  <c r="X117" i="33"/>
  <c r="Y117" i="33" s="1"/>
  <c r="Y118" i="33" s="1"/>
  <c r="Y119" i="33" s="1"/>
  <c r="AB117" i="33"/>
  <c r="U99" i="33"/>
  <c r="X158" i="31" l="1"/>
  <c r="X194" i="33"/>
  <c r="U194" i="33"/>
  <c r="L194" i="33"/>
  <c r="AB194" i="33" s="1"/>
  <c r="T158" i="31" s="1"/>
  <c r="L144" i="33"/>
  <c r="X120" i="33"/>
  <c r="Y120" i="33" s="1"/>
  <c r="Y121" i="33" s="1"/>
  <c r="Y122" i="33" s="1"/>
  <c r="V99" i="33"/>
  <c r="V100" i="33" s="1"/>
  <c r="V101" i="33" s="1"/>
  <c r="X161" i="31" l="1"/>
  <c r="X197" i="33"/>
  <c r="U197" i="33"/>
  <c r="L147" i="33"/>
  <c r="X123" i="33"/>
  <c r="Y123" i="33" s="1"/>
  <c r="Y124" i="33" s="1"/>
  <c r="Y125" i="33" s="1"/>
  <c r="AB120" i="33"/>
  <c r="U102" i="33"/>
  <c r="L197" i="33" l="1"/>
  <c r="AB197" i="33" s="1"/>
  <c r="T161" i="31" s="1"/>
  <c r="U200" i="33"/>
  <c r="X200" i="33"/>
  <c r="X164" i="31"/>
  <c r="L200" i="33"/>
  <c r="L150" i="33"/>
  <c r="N94" i="33"/>
  <c r="AA94" i="33"/>
  <c r="AC94" i="33" s="1"/>
  <c r="X126" i="33"/>
  <c r="Y126" i="33" s="1"/>
  <c r="Y127" i="33" s="1"/>
  <c r="Y128" i="33" s="1"/>
  <c r="V102" i="33"/>
  <c r="V103" i="33" s="1"/>
  <c r="V104" i="33" s="1"/>
  <c r="AB200" i="33" l="1"/>
  <c r="T164" i="31" s="1"/>
  <c r="U203" i="33"/>
  <c r="X203" i="33"/>
  <c r="X167" i="31"/>
  <c r="L153" i="33"/>
  <c r="AB126" i="33"/>
  <c r="AB123" i="33"/>
  <c r="X129" i="33"/>
  <c r="Y129" i="33" s="1"/>
  <c r="Y130" i="33" s="1"/>
  <c r="Y131" i="33" s="1"/>
  <c r="U105" i="33"/>
  <c r="U206" i="33" l="1"/>
  <c r="X206" i="33"/>
  <c r="X170" i="31"/>
  <c r="L206" i="33"/>
  <c r="AB206" i="33" s="1"/>
  <c r="T170" i="31" s="1"/>
  <c r="L203" i="33"/>
  <c r="AB203" i="33" s="1"/>
  <c r="T167" i="31" s="1"/>
  <c r="L159" i="33"/>
  <c r="L156" i="33"/>
  <c r="AA97" i="33"/>
  <c r="AC97" i="33" s="1"/>
  <c r="N97" i="33"/>
  <c r="X132" i="33"/>
  <c r="Y132" i="33" s="1"/>
  <c r="Y133" i="33" s="1"/>
  <c r="Y134" i="33" s="1"/>
  <c r="V105" i="33"/>
  <c r="V106" i="33" s="1"/>
  <c r="V107" i="33" s="1"/>
  <c r="U209" i="33" l="1"/>
  <c r="X173" i="31"/>
  <c r="X209" i="33"/>
  <c r="L209" i="33"/>
  <c r="AB129" i="33"/>
  <c r="AB132" i="33"/>
  <c r="X135" i="33"/>
  <c r="Y135" i="33" s="1"/>
  <c r="Y136" i="33" s="1"/>
  <c r="Y137" i="33" s="1"/>
  <c r="U108" i="33"/>
  <c r="AB209" i="33" l="1"/>
  <c r="T173" i="31" s="1"/>
  <c r="X176" i="31"/>
  <c r="X212" i="33"/>
  <c r="U212" i="33"/>
  <c r="L162" i="33"/>
  <c r="N100" i="33"/>
  <c r="AA100" i="33"/>
  <c r="AC100" i="33" s="1"/>
  <c r="X138" i="33"/>
  <c r="Y138" i="33" s="1"/>
  <c r="Y139" i="33" s="1"/>
  <c r="Y140" i="33" s="1"/>
  <c r="AB135" i="33"/>
  <c r="V108" i="33"/>
  <c r="V109" i="33" s="1"/>
  <c r="V110" i="33" s="1"/>
  <c r="L212" i="33" l="1"/>
  <c r="AB212" i="33" s="1"/>
  <c r="T176" i="31" s="1"/>
  <c r="U215" i="33"/>
  <c r="X215" i="33"/>
  <c r="X179" i="31"/>
  <c r="L215" i="33"/>
  <c r="L165" i="33"/>
  <c r="AB138" i="33"/>
  <c r="X141" i="33"/>
  <c r="Y141" i="33" s="1"/>
  <c r="Y142" i="33" s="1"/>
  <c r="Y143" i="33" s="1"/>
  <c r="U111" i="33"/>
  <c r="U218" i="33" l="1"/>
  <c r="X182" i="31"/>
  <c r="AB215" i="33"/>
  <c r="T179" i="31" s="1"/>
  <c r="X218" i="33"/>
  <c r="N103" i="33"/>
  <c r="AA103" i="33"/>
  <c r="AC103" i="33" s="1"/>
  <c r="X144" i="33"/>
  <c r="Y144" i="33" s="1"/>
  <c r="Y145" i="33" s="1"/>
  <c r="Y146" i="33" s="1"/>
  <c r="V111" i="33"/>
  <c r="V112" i="33" s="1"/>
  <c r="V113" i="33" s="1"/>
  <c r="U221" i="33" l="1"/>
  <c r="AA221" i="33"/>
  <c r="X185" i="31"/>
  <c r="L218" i="33"/>
  <c r="AB218" i="33" s="1"/>
  <c r="T182" i="31" s="1"/>
  <c r="X221" i="33"/>
  <c r="L221" i="33"/>
  <c r="L168" i="33"/>
  <c r="AB144" i="33"/>
  <c r="AB141" i="33"/>
  <c r="X147" i="33"/>
  <c r="Y147" i="33" s="1"/>
  <c r="Y148" i="33" s="1"/>
  <c r="Y149" i="33" s="1"/>
  <c r="U114" i="33"/>
  <c r="U224" i="33" l="1"/>
  <c r="AA224" i="33"/>
  <c r="X188" i="31"/>
  <c r="X224" i="33"/>
  <c r="AB221" i="33"/>
  <c r="N221" i="33"/>
  <c r="L171" i="33"/>
  <c r="N106" i="33"/>
  <c r="AA106" i="33"/>
  <c r="AC106" i="33" s="1"/>
  <c r="X150" i="33"/>
  <c r="Y150" i="33" s="1"/>
  <c r="Y151" i="33" s="1"/>
  <c r="Y152" i="33" s="1"/>
  <c r="AB147" i="33"/>
  <c r="V114" i="33"/>
  <c r="V115" i="33" s="1"/>
  <c r="V116" i="33" s="1"/>
  <c r="T185" i="31" l="1"/>
  <c r="AC221" i="33"/>
  <c r="U185" i="31" s="1"/>
  <c r="U227" i="33"/>
  <c r="L227" i="33"/>
  <c r="AA227" i="33"/>
  <c r="X191" i="31"/>
  <c r="X227" i="33"/>
  <c r="L224" i="33"/>
  <c r="L174" i="33"/>
  <c r="L180" i="33"/>
  <c r="L183" i="33"/>
  <c r="X153" i="33"/>
  <c r="Y153" i="33" s="1"/>
  <c r="Y154" i="33" s="1"/>
  <c r="Y155" i="33" s="1"/>
  <c r="AB150" i="33"/>
  <c r="U117" i="33"/>
  <c r="N227" i="33" l="1"/>
  <c r="AB227" i="33"/>
  <c r="N224" i="33"/>
  <c r="AB224" i="33"/>
  <c r="L186" i="33"/>
  <c r="L177" i="33"/>
  <c r="AB153" i="33"/>
  <c r="X156" i="33"/>
  <c r="Y156" i="33" s="1"/>
  <c r="Y157" i="33" s="1"/>
  <c r="Y158" i="33" s="1"/>
  <c r="V117" i="33"/>
  <c r="V118" i="33" s="1"/>
  <c r="V119" i="33" s="1"/>
  <c r="U230" i="33" l="1"/>
  <c r="X194" i="31"/>
  <c r="AA230" i="33"/>
  <c r="X230" i="33"/>
  <c r="T191" i="31"/>
  <c r="AC227" i="33"/>
  <c r="U191" i="31" s="1"/>
  <c r="L230" i="33"/>
  <c r="X233" i="33"/>
  <c r="T188" i="31"/>
  <c r="AC224" i="33"/>
  <c r="U188" i="31" s="1"/>
  <c r="X156" i="31"/>
  <c r="L189" i="33"/>
  <c r="AB156" i="33"/>
  <c r="X159" i="33"/>
  <c r="Y159" i="33" s="1"/>
  <c r="Y160" i="33" s="1"/>
  <c r="Y161" i="33" s="1"/>
  <c r="U120" i="33"/>
  <c r="X197" i="31" l="1"/>
  <c r="AA233" i="33"/>
  <c r="N230" i="33"/>
  <c r="AB230" i="33"/>
  <c r="X236" i="33"/>
  <c r="L192" i="33"/>
  <c r="X159" i="31"/>
  <c r="AB159" i="33"/>
  <c r="X162" i="33"/>
  <c r="Y162" i="33" s="1"/>
  <c r="Y163" i="33" s="1"/>
  <c r="Y164" i="33" s="1"/>
  <c r="V120" i="33"/>
  <c r="V121" i="33" s="1"/>
  <c r="V122" i="33" s="1"/>
  <c r="U123" i="33"/>
  <c r="U236" i="33" l="1"/>
  <c r="X200" i="31"/>
  <c r="AA236" i="33"/>
  <c r="L236" i="33"/>
  <c r="U233" i="33"/>
  <c r="L233" i="33"/>
  <c r="T194" i="31"/>
  <c r="AC230" i="33"/>
  <c r="U194" i="31" s="1"/>
  <c r="X203" i="31"/>
  <c r="U239" i="33"/>
  <c r="X239" i="33"/>
  <c r="AA239" i="33"/>
  <c r="X162" i="31"/>
  <c r="L195" i="33"/>
  <c r="X165" i="33"/>
  <c r="Y165" i="33" s="1"/>
  <c r="Y166" i="33" s="1"/>
  <c r="Y167" i="33" s="1"/>
  <c r="AB162" i="33"/>
  <c r="V123" i="33"/>
  <c r="V124" i="33" s="1"/>
  <c r="V125" i="33" s="1"/>
  <c r="U126" i="33" s="1"/>
  <c r="AB236" i="33" l="1"/>
  <c r="AC236" i="33" s="1"/>
  <c r="U200" i="31" s="1"/>
  <c r="N236" i="33"/>
  <c r="N233" i="33"/>
  <c r="AB233" i="33"/>
  <c r="L239" i="33"/>
  <c r="L198" i="33"/>
  <c r="X165" i="31"/>
  <c r="AB165" i="33"/>
  <c r="X174" i="33"/>
  <c r="X171" i="33"/>
  <c r="X168" i="33"/>
  <c r="Y168" i="33" s="1"/>
  <c r="Y169" i="33" s="1"/>
  <c r="Y170" i="33" s="1"/>
  <c r="V126" i="33"/>
  <c r="V127" i="33" s="1"/>
  <c r="V128" i="33" s="1"/>
  <c r="T200" i="31" l="1"/>
  <c r="T197" i="31"/>
  <c r="AC233" i="33"/>
  <c r="U197" i="31" s="1"/>
  <c r="N239" i="33"/>
  <c r="AB239" i="33"/>
  <c r="X168" i="31"/>
  <c r="L201" i="33"/>
  <c r="X177" i="33"/>
  <c r="AB171" i="33"/>
  <c r="AB168" i="33"/>
  <c r="Y171" i="33"/>
  <c r="Y172" i="33" s="1"/>
  <c r="Y173" i="33" s="1"/>
  <c r="Y174" i="33" s="1"/>
  <c r="Y175" i="33" s="1"/>
  <c r="Y176" i="33" s="1"/>
  <c r="U129" i="33"/>
  <c r="U242" i="33" l="1"/>
  <c r="X206" i="31"/>
  <c r="AA242" i="33"/>
  <c r="X242" i="33"/>
  <c r="L242" i="33"/>
  <c r="T203" i="31"/>
  <c r="AC239" i="33"/>
  <c r="U203" i="31" s="1"/>
  <c r="X171" i="31"/>
  <c r="L204" i="33"/>
  <c r="Y177" i="33"/>
  <c r="Y178" i="33" s="1"/>
  <c r="Y179" i="33" s="1"/>
  <c r="AB174" i="33"/>
  <c r="V129" i="33"/>
  <c r="V130" i="33" s="1"/>
  <c r="V131" i="33" s="1"/>
  <c r="U132" i="33" s="1"/>
  <c r="N242" i="33" l="1"/>
  <c r="AB242" i="33"/>
  <c r="U245" i="33"/>
  <c r="X209" i="31"/>
  <c r="AA245" i="33"/>
  <c r="X245" i="33"/>
  <c r="X251" i="33"/>
  <c r="U251" i="33"/>
  <c r="AA251" i="33"/>
  <c r="X215" i="31"/>
  <c r="X174" i="31"/>
  <c r="L207" i="33"/>
  <c r="AB177" i="33"/>
  <c r="X180" i="33"/>
  <c r="Y180" i="33" s="1"/>
  <c r="Y181" i="33" s="1"/>
  <c r="Y182" i="33" s="1"/>
  <c r="X183" i="33"/>
  <c r="V132" i="33"/>
  <c r="V133" i="33" s="1"/>
  <c r="V134" i="33" s="1"/>
  <c r="AC242" i="33" l="1"/>
  <c r="U206" i="31" s="1"/>
  <c r="T206" i="31"/>
  <c r="U248" i="33"/>
  <c r="X212" i="31"/>
  <c r="AA248" i="33"/>
  <c r="X248" i="33"/>
  <c r="L245" i="33"/>
  <c r="L251" i="33"/>
  <c r="X177" i="31"/>
  <c r="L210" i="33"/>
  <c r="Y183" i="33"/>
  <c r="Y184" i="33" s="1"/>
  <c r="Y185" i="33" s="1"/>
  <c r="U135" i="33"/>
  <c r="X186" i="33"/>
  <c r="AB180" i="33"/>
  <c r="AB245" i="33" l="1"/>
  <c r="N245" i="33"/>
  <c r="L248" i="33"/>
  <c r="AB251" i="33"/>
  <c r="N251" i="33"/>
  <c r="X180" i="31"/>
  <c r="L213" i="33"/>
  <c r="Y186" i="33"/>
  <c r="Y187" i="33" s="1"/>
  <c r="Y188" i="33" s="1"/>
  <c r="X189" i="33"/>
  <c r="V135" i="33"/>
  <c r="V136" i="33" s="1"/>
  <c r="V137" i="33" s="1"/>
  <c r="AB183" i="33"/>
  <c r="N248" i="33" l="1"/>
  <c r="AB248" i="33"/>
  <c r="AC245" i="33"/>
  <c r="U209" i="31" s="1"/>
  <c r="T209" i="31"/>
  <c r="T215" i="31"/>
  <c r="AC251" i="33"/>
  <c r="U215" i="31" s="1"/>
  <c r="X183" i="31"/>
  <c r="L216" i="33"/>
  <c r="Y189" i="33"/>
  <c r="Y190" i="33" s="1"/>
  <c r="Y191" i="33" s="1"/>
  <c r="AA124" i="33"/>
  <c r="AC124" i="33" s="1"/>
  <c r="N124" i="33"/>
  <c r="AB186" i="33"/>
  <c r="X192" i="33"/>
  <c r="U138" i="33"/>
  <c r="U254" i="33" l="1"/>
  <c r="X218" i="31"/>
  <c r="AA254" i="33"/>
  <c r="X254" i="33"/>
  <c r="L254" i="33"/>
  <c r="T212" i="31"/>
  <c r="AC248" i="33"/>
  <c r="U212" i="31" s="1"/>
  <c r="AA263" i="33"/>
  <c r="X263" i="33"/>
  <c r="U263" i="33"/>
  <c r="L263" i="33"/>
  <c r="X227" i="31"/>
  <c r="L219" i="33"/>
  <c r="X186" i="31"/>
  <c r="Y192" i="33"/>
  <c r="Y193" i="33" s="1"/>
  <c r="Y194" i="33" s="1"/>
  <c r="AB192" i="33"/>
  <c r="T156" i="31" s="1"/>
  <c r="X195" i="33"/>
  <c r="AB189" i="33"/>
  <c r="V138" i="33"/>
  <c r="V139" i="33" s="1"/>
  <c r="V140" i="33" s="1"/>
  <c r="N254" i="33" l="1"/>
  <c r="AB254" i="33"/>
  <c r="U257" i="33"/>
  <c r="X221" i="31"/>
  <c r="AA257" i="33"/>
  <c r="X257" i="33"/>
  <c r="L257" i="33"/>
  <c r="N263" i="33"/>
  <c r="AB263" i="33"/>
  <c r="L222" i="33"/>
  <c r="Y195" i="33"/>
  <c r="Y196" i="33" s="1"/>
  <c r="Y197" i="33" s="1"/>
  <c r="N127" i="33"/>
  <c r="AA127" i="33"/>
  <c r="AC127" i="33" s="1"/>
  <c r="U141" i="33"/>
  <c r="X198" i="33"/>
  <c r="U260" i="33" l="1"/>
  <c r="X224" i="31"/>
  <c r="AA260" i="33"/>
  <c r="X260" i="33"/>
  <c r="L260" i="33"/>
  <c r="AB257" i="33"/>
  <c r="N257" i="33"/>
  <c r="AC254" i="33"/>
  <c r="U218" i="31" s="1"/>
  <c r="T218" i="31"/>
  <c r="AC263" i="33"/>
  <c r="U227" i="31" s="1"/>
  <c r="T227" i="31"/>
  <c r="L225" i="33"/>
  <c r="X189" i="31"/>
  <c r="Y198" i="33"/>
  <c r="Y199" i="33" s="1"/>
  <c r="Y200" i="33" s="1"/>
  <c r="AB195" i="33"/>
  <c r="T159" i="31" s="1"/>
  <c r="X201" i="33"/>
  <c r="V141" i="33"/>
  <c r="V142" i="33" s="1"/>
  <c r="V143" i="33" s="1"/>
  <c r="T221" i="31" l="1"/>
  <c r="AC257" i="33"/>
  <c r="U221" i="31" s="1"/>
  <c r="N260" i="33"/>
  <c r="AB260" i="33"/>
  <c r="L228" i="33"/>
  <c r="X192" i="31"/>
  <c r="Y201" i="33"/>
  <c r="Y202" i="33" s="1"/>
  <c r="Y203" i="33" s="1"/>
  <c r="N130" i="33"/>
  <c r="AA130" i="33"/>
  <c r="AC130" i="33" s="1"/>
  <c r="AB201" i="33"/>
  <c r="T165" i="31" s="1"/>
  <c r="U144" i="33"/>
  <c r="X204" i="33"/>
  <c r="AB198" i="33"/>
  <c r="T162" i="31" s="1"/>
  <c r="T224" i="31" l="1"/>
  <c r="AC260" i="33"/>
  <c r="U224" i="31" s="1"/>
  <c r="Y204" i="33"/>
  <c r="Y205" i="33" s="1"/>
  <c r="Y206" i="33" s="1"/>
  <c r="L234" i="33"/>
  <c r="L231" i="33"/>
  <c r="X195" i="31"/>
  <c r="X207" i="33"/>
  <c r="V144" i="33"/>
  <c r="V145" i="33" s="1"/>
  <c r="V146" i="33" s="1"/>
  <c r="U266" i="33" l="1"/>
  <c r="X230" i="31"/>
  <c r="AA266" i="33"/>
  <c r="X266" i="33"/>
  <c r="L266" i="33"/>
  <c r="Y207" i="33"/>
  <c r="Y208" i="33" s="1"/>
  <c r="Y209" i="33" s="1"/>
  <c r="X198" i="31"/>
  <c r="X201" i="31"/>
  <c r="AA133" i="33"/>
  <c r="AC133" i="33" s="1"/>
  <c r="N133" i="33"/>
  <c r="AB204" i="33"/>
  <c r="T168" i="31" s="1"/>
  <c r="U147" i="33"/>
  <c r="X210" i="33"/>
  <c r="N266" i="33" l="1"/>
  <c r="AB266" i="33"/>
  <c r="Y210" i="33"/>
  <c r="Y211" i="33" s="1"/>
  <c r="Y212" i="33" s="1"/>
  <c r="L237" i="33"/>
  <c r="V147" i="33"/>
  <c r="V148" i="33" s="1"/>
  <c r="V149" i="33" s="1"/>
  <c r="X213" i="33"/>
  <c r="AB207" i="33"/>
  <c r="T171" i="31" s="1"/>
  <c r="AC266" i="33" l="1"/>
  <c r="U230" i="31" s="1"/>
  <c r="T230" i="31"/>
  <c r="Y213" i="33"/>
  <c r="Y214" i="33" s="1"/>
  <c r="Y215" i="33" s="1"/>
  <c r="L246" i="33"/>
  <c r="X204" i="31"/>
  <c r="L240" i="33"/>
  <c r="L243" i="33"/>
  <c r="X207" i="31"/>
  <c r="AA136" i="33"/>
  <c r="AC136" i="33" s="1"/>
  <c r="N136" i="33"/>
  <c r="X216" i="33"/>
  <c r="AB210" i="33"/>
  <c r="T174" i="31" s="1"/>
  <c r="U150" i="33"/>
  <c r="Y216" i="33" l="1"/>
  <c r="Y217" i="33" s="1"/>
  <c r="Y218" i="33" s="1"/>
  <c r="X210" i="31"/>
  <c r="V150" i="33"/>
  <c r="V151" i="33" s="1"/>
  <c r="V152" i="33" s="1"/>
  <c r="AB213" i="33"/>
  <c r="T177" i="31" s="1"/>
  <c r="X219" i="33"/>
  <c r="Y219" i="33" l="1"/>
  <c r="Y220" i="33" s="1"/>
  <c r="Y221" i="33" s="1"/>
  <c r="L249" i="33"/>
  <c r="X213" i="31"/>
  <c r="X216" i="31"/>
  <c r="L252" i="33"/>
  <c r="AA139" i="33"/>
  <c r="AC139" i="33" s="1"/>
  <c r="N139" i="33"/>
  <c r="AB216" i="33"/>
  <c r="T180" i="31" s="1"/>
  <c r="X222" i="33"/>
  <c r="Y222" i="33" s="1"/>
  <c r="Y223" i="33" s="1"/>
  <c r="Y224" i="33" s="1"/>
  <c r="U153" i="33"/>
  <c r="X219" i="31" l="1"/>
  <c r="L255" i="33"/>
  <c r="AB222" i="33"/>
  <c r="T186" i="31" s="1"/>
  <c r="AB219" i="33"/>
  <c r="T183" i="31" s="1"/>
  <c r="V153" i="33"/>
  <c r="V154" i="33" s="1"/>
  <c r="V155" i="33" s="1"/>
  <c r="X225" i="33"/>
  <c r="Y225" i="33" s="1"/>
  <c r="Y226" i="33" s="1"/>
  <c r="Y227" i="33" s="1"/>
  <c r="X222" i="31" l="1"/>
  <c r="L258" i="33"/>
  <c r="AA142" i="33"/>
  <c r="AC142" i="33" s="1"/>
  <c r="N142" i="33"/>
  <c r="AB225" i="33"/>
  <c r="T189" i="31" s="1"/>
  <c r="X228" i="33"/>
  <c r="Y228" i="33" s="1"/>
  <c r="Y229" i="33" s="1"/>
  <c r="Y230" i="33" s="1"/>
  <c r="U156" i="33"/>
  <c r="X225" i="31" l="1"/>
  <c r="L261" i="33"/>
  <c r="N225" i="33"/>
  <c r="V156" i="33"/>
  <c r="V157" i="33" s="1"/>
  <c r="V158" i="33" s="1"/>
  <c r="X231" i="33"/>
  <c r="Y231" i="33" s="1"/>
  <c r="Y232" i="33" s="1"/>
  <c r="Y233" i="33" s="1"/>
  <c r="X228" i="31" l="1"/>
  <c r="L264" i="33"/>
  <c r="AA145" i="33"/>
  <c r="AC145" i="33" s="1"/>
  <c r="N145" i="33"/>
  <c r="U234" i="33"/>
  <c r="U159" i="33"/>
  <c r="AA234" i="33"/>
  <c r="X234" i="33"/>
  <c r="Y234" i="33" s="1"/>
  <c r="Y235" i="33" s="1"/>
  <c r="Y236" i="33" s="1"/>
  <c r="AB228" i="33"/>
  <c r="T192" i="31" s="1"/>
  <c r="N228" i="33"/>
  <c r="U237" i="33" l="1"/>
  <c r="V159" i="33"/>
  <c r="V160" i="33" s="1"/>
  <c r="V161" i="33" s="1"/>
  <c r="U162" i="33" s="1"/>
  <c r="AB231" i="33"/>
  <c r="T195" i="31" s="1"/>
  <c r="N231" i="33"/>
  <c r="X237" i="33"/>
  <c r="Y237" i="33" s="1"/>
  <c r="Y238" i="33" s="1"/>
  <c r="Y239" i="33" s="1"/>
  <c r="AA237" i="33"/>
  <c r="N148" i="33" l="1"/>
  <c r="AA148" i="33"/>
  <c r="AC148" i="33" s="1"/>
  <c r="AB237" i="33"/>
  <c r="T201" i="31" s="1"/>
  <c r="U240" i="33"/>
  <c r="AA240" i="33"/>
  <c r="X240" i="33"/>
  <c r="Y240" i="33" s="1"/>
  <c r="Y241" i="33" s="1"/>
  <c r="Y242" i="33" s="1"/>
  <c r="V162" i="33"/>
  <c r="V163" i="33" s="1"/>
  <c r="V164" i="33" s="1"/>
  <c r="U165" i="33" s="1"/>
  <c r="AB234" i="33"/>
  <c r="T198" i="31" s="1"/>
  <c r="N234" i="33"/>
  <c r="AC234" i="33" l="1"/>
  <c r="U198" i="31" s="1"/>
  <c r="AC237" i="33"/>
  <c r="U201" i="31" s="1"/>
  <c r="N240" i="33"/>
  <c r="AA243" i="33"/>
  <c r="X243" i="33"/>
  <c r="Y243" i="33" s="1"/>
  <c r="Y244" i="33" s="1"/>
  <c r="Y245" i="33" s="1"/>
  <c r="N237" i="33"/>
  <c r="V165" i="33"/>
  <c r="V166" i="33" s="1"/>
  <c r="V167" i="33" s="1"/>
  <c r="N151" i="33" l="1"/>
  <c r="AA151" i="33"/>
  <c r="AC151" i="33" s="1"/>
  <c r="AB240" i="33"/>
  <c r="T204" i="31" s="1"/>
  <c r="U246" i="33"/>
  <c r="AA246" i="33"/>
  <c r="X246" i="33"/>
  <c r="Y246" i="33" s="1"/>
  <c r="Y247" i="33" s="1"/>
  <c r="Y248" i="33" s="1"/>
  <c r="U243" i="33"/>
  <c r="U168" i="33"/>
  <c r="AC240" i="33" l="1"/>
  <c r="U204" i="31" s="1"/>
  <c r="N243" i="33"/>
  <c r="AB243" i="33"/>
  <c r="T207" i="31" s="1"/>
  <c r="U249" i="33"/>
  <c r="AA249" i="33"/>
  <c r="X249" i="33"/>
  <c r="Y249" i="33" s="1"/>
  <c r="Y250" i="33" s="1"/>
  <c r="Y251" i="33" s="1"/>
  <c r="V168" i="33"/>
  <c r="V169" i="33" s="1"/>
  <c r="V170" i="33" s="1"/>
  <c r="U171" i="33" s="1"/>
  <c r="AC243" i="33" l="1"/>
  <c r="U207" i="31" s="1"/>
  <c r="AA154" i="33"/>
  <c r="AC154" i="33" s="1"/>
  <c r="N154" i="33"/>
  <c r="N249" i="33"/>
  <c r="N246" i="33"/>
  <c r="AB246" i="33"/>
  <c r="T210" i="31" s="1"/>
  <c r="X252" i="33"/>
  <c r="Y252" i="33" s="1"/>
  <c r="Y253" i="33" s="1"/>
  <c r="Y254" i="33" s="1"/>
  <c r="U252" i="33"/>
  <c r="AA252" i="33"/>
  <c r="V171" i="33"/>
  <c r="V172" i="33" s="1"/>
  <c r="V173" i="33" s="1"/>
  <c r="AC246" i="33" l="1"/>
  <c r="U210" i="31" s="1"/>
  <c r="AB249" i="33"/>
  <c r="T213" i="31" s="1"/>
  <c r="AA255" i="33"/>
  <c r="X255" i="33"/>
  <c r="Y255" i="33" s="1"/>
  <c r="Y256" i="33" s="1"/>
  <c r="Y257" i="33" s="1"/>
  <c r="U174" i="33"/>
  <c r="AC249" i="33" l="1"/>
  <c r="U213" i="31" s="1"/>
  <c r="N157" i="33"/>
  <c r="AA157" i="33"/>
  <c r="AC157" i="33" s="1"/>
  <c r="U255" i="33"/>
  <c r="N252" i="33"/>
  <c r="AB252" i="33"/>
  <c r="T216" i="31" s="1"/>
  <c r="U258" i="33"/>
  <c r="X258" i="33"/>
  <c r="Y258" i="33" s="1"/>
  <c r="Y259" i="33" s="1"/>
  <c r="Y260" i="33" s="1"/>
  <c r="AA258" i="33"/>
  <c r="V174" i="33"/>
  <c r="V175" i="33" s="1"/>
  <c r="V176" i="33" s="1"/>
  <c r="U177" i="33" s="1"/>
  <c r="AC252" i="33" l="1"/>
  <c r="U216" i="31" s="1"/>
  <c r="AA160" i="33"/>
  <c r="AC160" i="33" s="1"/>
  <c r="N160" i="33"/>
  <c r="X261" i="33"/>
  <c r="Y261" i="33" s="1"/>
  <c r="Y262" i="33" s="1"/>
  <c r="Y263" i="33" s="1"/>
  <c r="AA261" i="33"/>
  <c r="AB255" i="33"/>
  <c r="T219" i="31" s="1"/>
  <c r="N255" i="33"/>
  <c r="V177" i="33"/>
  <c r="V178" i="33" s="1"/>
  <c r="V179" i="33" s="1"/>
  <c r="AC255" i="33" l="1"/>
  <c r="U219" i="31" s="1"/>
  <c r="U261" i="33"/>
  <c r="N258" i="33"/>
  <c r="AB258" i="33"/>
  <c r="T222" i="31" s="1"/>
  <c r="AA264" i="33"/>
  <c r="X264" i="33"/>
  <c r="Y264" i="33" s="1"/>
  <c r="Y265" i="33" s="1"/>
  <c r="Y266" i="33" s="1"/>
  <c r="U264" i="33"/>
  <c r="U180" i="33"/>
  <c r="AC258" i="33" l="1"/>
  <c r="U222" i="31" s="1"/>
  <c r="AA163" i="33"/>
  <c r="AC163" i="33" s="1"/>
  <c r="N163" i="33"/>
  <c r="N261" i="33"/>
  <c r="AB261" i="33"/>
  <c r="V180" i="33"/>
  <c r="V181" i="33" s="1"/>
  <c r="V182" i="33" s="1"/>
  <c r="U183" i="33" s="1"/>
  <c r="AC261" i="33" l="1"/>
  <c r="U225" i="31" s="1"/>
  <c r="T225" i="31"/>
  <c r="AB264" i="33"/>
  <c r="N264" i="33"/>
  <c r="V183" i="33"/>
  <c r="V184" i="33" s="1"/>
  <c r="V185" i="33" s="1"/>
  <c r="AC264" i="33" l="1"/>
  <c r="U228" i="31" s="1"/>
  <c r="T228" i="31"/>
  <c r="AA166" i="33"/>
  <c r="AC166" i="33" s="1"/>
  <c r="N166" i="33"/>
  <c r="U186" i="33"/>
  <c r="V186" i="33" l="1"/>
  <c r="V187" i="33" s="1"/>
  <c r="V188" i="33" s="1"/>
  <c r="N169" i="33" l="1"/>
  <c r="AA169" i="33"/>
  <c r="AC169" i="33" s="1"/>
  <c r="U189" i="33"/>
  <c r="V189" i="33" l="1"/>
  <c r="V190" i="33" s="1"/>
  <c r="V191" i="33" s="1"/>
  <c r="AA172" i="33" l="1"/>
  <c r="AC172" i="33" s="1"/>
  <c r="N172" i="33"/>
  <c r="U192" i="33"/>
  <c r="V192" i="33" l="1"/>
  <c r="V193" i="33" s="1"/>
  <c r="V194" i="33" s="1"/>
  <c r="U195" i="33" s="1"/>
  <c r="AA175" i="33" l="1"/>
  <c r="AC175" i="33" s="1"/>
  <c r="N175" i="33"/>
  <c r="V195" i="33"/>
  <c r="V196" i="33" s="1"/>
  <c r="V197" i="33" s="1"/>
  <c r="U198" i="33" l="1"/>
  <c r="AA178" i="33" l="1"/>
  <c r="AC178" i="33" s="1"/>
  <c r="N178" i="33"/>
  <c r="V198" i="33"/>
  <c r="V199" i="33" s="1"/>
  <c r="V200" i="33" s="1"/>
  <c r="U201" i="33" l="1"/>
  <c r="N181" i="33" l="1"/>
  <c r="AA181" i="33"/>
  <c r="AC181" i="33" s="1"/>
  <c r="V201" i="33"/>
  <c r="V202" i="33" s="1"/>
  <c r="V203" i="33" s="1"/>
  <c r="U204" i="33" l="1"/>
  <c r="AA184" i="33" l="1"/>
  <c r="AC184" i="33" s="1"/>
  <c r="N184" i="33"/>
  <c r="V204" i="33"/>
  <c r="V205" i="33" s="1"/>
  <c r="V206" i="33" s="1"/>
  <c r="U207" i="33" l="1"/>
  <c r="AA187" i="33" l="1"/>
  <c r="AC187" i="33" s="1"/>
  <c r="N187" i="33"/>
  <c r="V207" i="33"/>
  <c r="V208" i="33" s="1"/>
  <c r="V209" i="33" s="1"/>
  <c r="U210" i="33" l="1"/>
  <c r="AA190" i="33" l="1"/>
  <c r="AC190" i="33" s="1"/>
  <c r="N190" i="33"/>
  <c r="V210" i="33"/>
  <c r="V211" i="33" s="1"/>
  <c r="V212" i="33" s="1"/>
  <c r="U213" i="33" l="1"/>
  <c r="V213" i="33"/>
  <c r="V214" i="33" s="1"/>
  <c r="V215" i="33" s="1"/>
  <c r="V216" i="33" l="1"/>
  <c r="V217" i="33" s="1"/>
  <c r="V218" i="33" s="1"/>
  <c r="U216" i="33" l="1"/>
  <c r="U219" i="33" l="1"/>
  <c r="V219" i="33"/>
  <c r="V220" i="33" s="1"/>
  <c r="V221" i="33" s="1"/>
  <c r="U222" i="33" l="1"/>
  <c r="V222" i="33"/>
  <c r="V223" i="33" s="1"/>
  <c r="V224" i="33" s="1"/>
  <c r="U225" i="33" l="1"/>
  <c r="AA225" i="33"/>
  <c r="AC225" i="33" s="1"/>
  <c r="U189" i="31" s="1"/>
  <c r="V225" i="33"/>
  <c r="V226" i="33" s="1"/>
  <c r="V227" i="33" s="1"/>
  <c r="U228" i="33" l="1"/>
  <c r="AA228" i="33"/>
  <c r="AC228" i="33" s="1"/>
  <c r="U192" i="31" s="1"/>
  <c r="V228" i="33"/>
  <c r="V229" i="33" s="1"/>
  <c r="V230" i="33" s="1"/>
  <c r="AA231" i="33" l="1"/>
  <c r="AC231" i="33" s="1"/>
  <c r="U195" i="31" s="1"/>
  <c r="U231" i="33"/>
  <c r="V231" i="33"/>
  <c r="V232" i="33" s="1"/>
  <c r="V233" i="33" s="1"/>
  <c r="V234" i="33" s="1"/>
  <c r="V235" i="33" s="1"/>
  <c r="V236" i="33" s="1"/>
  <c r="V237" i="33" s="1"/>
  <c r="V238" i="33" s="1"/>
  <c r="V239" i="33" s="1"/>
  <c r="V240" i="33" s="1"/>
  <c r="V241" i="33" s="1"/>
  <c r="V242" i="33" s="1"/>
  <c r="V243" i="33" s="1"/>
  <c r="V244" i="33" s="1"/>
  <c r="V245" i="33" s="1"/>
  <c r="V246" i="33" s="1"/>
  <c r="V247" i="33" s="1"/>
  <c r="V248" i="33" s="1"/>
  <c r="V249" i="33" s="1"/>
  <c r="V250" i="33" s="1"/>
  <c r="V251" i="33" s="1"/>
  <c r="V252" i="33" s="1"/>
  <c r="V253" i="33" s="1"/>
  <c r="V254" i="33" s="1"/>
  <c r="V255" i="33" s="1"/>
  <c r="V256" i="33" s="1"/>
  <c r="V257" i="33" s="1"/>
  <c r="V258" i="33" s="1"/>
  <c r="V259" i="33" s="1"/>
  <c r="V260" i="33" s="1"/>
  <c r="V261" i="33" s="1"/>
  <c r="V262" i="33" s="1"/>
  <c r="V263" i="33" s="1"/>
  <c r="V264" i="33" s="1"/>
  <c r="V265" i="33" s="1"/>
  <c r="V266" i="33" s="1"/>
  <c r="N99" i="33" l="1"/>
  <c r="AA99" i="33"/>
  <c r="AC99" i="33" s="1"/>
  <c r="AA102" i="33" l="1"/>
  <c r="AC102" i="33" s="1"/>
  <c r="X13" i="10" l="1"/>
  <c r="X12" i="11"/>
  <c r="X12" i="10" l="1"/>
  <c r="C317" i="34"/>
  <c r="X13" i="11"/>
  <c r="X14" i="10" l="1"/>
  <c r="X14" i="11"/>
  <c r="X15" i="10" l="1"/>
  <c r="X15" i="11"/>
  <c r="X16" i="10" l="1"/>
  <c r="X16" i="11"/>
  <c r="X17" i="10" l="1"/>
  <c r="X17" i="11"/>
  <c r="X18" i="10" l="1"/>
  <c r="X18" i="11"/>
  <c r="X19" i="10" l="1"/>
  <c r="X19" i="11"/>
  <c r="X20" i="10" l="1"/>
  <c r="X20" i="11"/>
  <c r="X21" i="10" l="1"/>
  <c r="X21" i="11"/>
  <c r="X22" i="10" l="1"/>
  <c r="X22" i="11"/>
  <c r="X23" i="10" l="1"/>
  <c r="X23" i="11"/>
  <c r="X24" i="10" l="1"/>
  <c r="X24" i="11"/>
  <c r="X25" i="10" l="1"/>
  <c r="X25" i="11"/>
  <c r="X26" i="10" l="1"/>
  <c r="X26" i="11"/>
  <c r="X27" i="10" l="1"/>
  <c r="X27" i="11"/>
  <c r="X28" i="10" l="1"/>
  <c r="X28" i="11"/>
  <c r="X29" i="10" l="1"/>
  <c r="X29" i="11"/>
  <c r="X30" i="10" l="1"/>
  <c r="X30" i="11"/>
  <c r="X31" i="10" l="1"/>
  <c r="X31" i="11"/>
  <c r="X32" i="10" l="1"/>
  <c r="X32" i="11"/>
  <c r="X33" i="10" l="1"/>
  <c r="X33" i="11"/>
  <c r="X34" i="10" l="1"/>
  <c r="X34" i="11"/>
  <c r="X35" i="10" l="1"/>
  <c r="X35" i="11"/>
  <c r="X36" i="10" l="1"/>
  <c r="X36" i="11"/>
  <c r="X37" i="10" l="1"/>
  <c r="X37" i="11"/>
  <c r="X38" i="10" l="1"/>
  <c r="X38" i="11"/>
  <c r="X39" i="10" l="1"/>
  <c r="X39" i="11"/>
  <c r="X40" i="10" l="1"/>
  <c r="X40" i="11"/>
  <c r="X41" i="10" l="1"/>
  <c r="X41" i="11"/>
  <c r="X42" i="10" l="1"/>
  <c r="X42" i="11"/>
  <c r="X43" i="10" l="1"/>
  <c r="X43" i="11"/>
  <c r="X44" i="10" l="1"/>
  <c r="X44" i="11"/>
  <c r="X45" i="10" l="1"/>
  <c r="X45" i="11"/>
  <c r="X46" i="10" l="1"/>
  <c r="X46" i="11"/>
  <c r="X47" i="10" l="1"/>
  <c r="X47" i="11"/>
  <c r="X48" i="10" l="1"/>
  <c r="X48" i="11"/>
  <c r="X49" i="10" l="1"/>
  <c r="X49" i="11"/>
  <c r="X50" i="10" l="1"/>
  <c r="X50" i="11"/>
  <c r="X51" i="10" l="1"/>
  <c r="X51" i="11"/>
  <c r="X52" i="10" l="1"/>
  <c r="X52" i="11"/>
  <c r="X53" i="10" l="1"/>
  <c r="X53" i="11"/>
  <c r="X54" i="10" l="1"/>
  <c r="X54" i="11"/>
  <c r="X55" i="10" l="1"/>
  <c r="X55" i="11"/>
  <c r="X56" i="10" l="1"/>
  <c r="X56" i="11"/>
  <c r="X57" i="10" l="1"/>
  <c r="X57" i="11"/>
  <c r="X58" i="10" l="1"/>
  <c r="X58" i="11"/>
  <c r="X59" i="10" l="1"/>
  <c r="X59" i="11"/>
  <c r="X60" i="10" l="1"/>
  <c r="X60" i="11"/>
  <c r="X61" i="10" l="1"/>
  <c r="X61" i="11"/>
  <c r="X62" i="10" l="1"/>
  <c r="X62" i="11"/>
  <c r="X63" i="10" l="1"/>
  <c r="X63" i="11"/>
  <c r="X64" i="10" l="1"/>
  <c r="X64" i="11"/>
  <c r="X65" i="10" l="1"/>
  <c r="X65" i="11"/>
  <c r="X66" i="10" l="1"/>
  <c r="X66" i="11"/>
  <c r="X67" i="10" l="1"/>
  <c r="X67" i="11"/>
  <c r="X68" i="10" l="1"/>
  <c r="X68" i="11"/>
  <c r="X69" i="10" l="1"/>
  <c r="X69" i="11"/>
  <c r="X70" i="10" l="1"/>
  <c r="X70" i="11"/>
  <c r="X71" i="10" l="1"/>
  <c r="X71" i="11"/>
  <c r="X72" i="10" l="1"/>
  <c r="X72" i="11"/>
  <c r="X73" i="10" l="1"/>
  <c r="X73" i="11"/>
  <c r="X74" i="10" l="1"/>
  <c r="X74" i="11"/>
  <c r="X75" i="10" l="1"/>
  <c r="X75" i="11"/>
  <c r="X76" i="10" l="1"/>
  <c r="X76" i="11"/>
  <c r="X77" i="10" l="1"/>
  <c r="X77" i="11"/>
  <c r="X78" i="10" l="1"/>
  <c r="X78" i="11"/>
  <c r="X79" i="10" l="1"/>
  <c r="X79" i="11"/>
  <c r="X80" i="10" l="1"/>
  <c r="X80" i="11"/>
  <c r="X81" i="10" l="1"/>
  <c r="X81" i="11"/>
  <c r="X82" i="10" l="1"/>
  <c r="X82" i="11"/>
  <c r="X83" i="10" l="1"/>
  <c r="X83" i="11"/>
  <c r="X84" i="10" l="1"/>
  <c r="X84" i="11"/>
  <c r="X85" i="10" l="1"/>
  <c r="X85" i="11"/>
  <c r="X86" i="10" l="1"/>
  <c r="X86" i="11"/>
  <c r="X87" i="10" l="1"/>
  <c r="X87" i="11"/>
  <c r="X88" i="10" l="1"/>
  <c r="X88" i="11"/>
  <c r="X89" i="10" l="1"/>
  <c r="X89" i="11"/>
  <c r="X90" i="10" l="1"/>
  <c r="X90" i="11"/>
  <c r="X91" i="10" l="1"/>
  <c r="X91" i="11"/>
  <c r="X92" i="10" l="1"/>
  <c r="X92" i="11"/>
  <c r="X93" i="10" l="1"/>
  <c r="X93" i="11"/>
  <c r="X94" i="10" l="1"/>
  <c r="X94" i="11"/>
  <c r="X95" i="10" l="1"/>
  <c r="X95" i="11"/>
  <c r="X96" i="10" l="1"/>
  <c r="X96" i="11"/>
  <c r="X97" i="10" l="1"/>
  <c r="X97" i="11"/>
  <c r="X98" i="10" l="1"/>
  <c r="X98" i="11"/>
  <c r="X99" i="10" l="1"/>
  <c r="X99" i="11"/>
  <c r="X100" i="10" l="1"/>
  <c r="X100" i="11"/>
  <c r="X101" i="10" l="1"/>
  <c r="X101" i="11"/>
  <c r="X102" i="10" l="1"/>
  <c r="X102" i="11"/>
  <c r="X103" i="10" l="1"/>
  <c r="X103" i="11"/>
  <c r="X104" i="10" l="1"/>
  <c r="X104" i="11"/>
  <c r="X105" i="10" l="1"/>
  <c r="X105" i="11"/>
  <c r="X106" i="10" l="1"/>
  <c r="X106" i="11"/>
  <c r="X107" i="10" l="1"/>
  <c r="X107" i="11"/>
  <c r="X108" i="10" l="1"/>
  <c r="X108" i="11"/>
  <c r="X109" i="10" l="1"/>
  <c r="X109" i="11"/>
  <c r="X110" i="10" l="1"/>
  <c r="X110" i="11"/>
  <c r="X111" i="10" l="1"/>
  <c r="X111" i="11"/>
  <c r="X112" i="10" l="1"/>
  <c r="X112" i="11"/>
  <c r="X113" i="10" l="1"/>
  <c r="X113" i="11"/>
  <c r="X114" i="10" l="1"/>
  <c r="X114" i="11"/>
  <c r="X115" i="10" l="1"/>
  <c r="X115" i="11"/>
  <c r="X116" i="10" l="1"/>
  <c r="X116" i="11"/>
  <c r="X117" i="10" l="1"/>
  <c r="X117" i="11"/>
  <c r="X118" i="10" l="1"/>
  <c r="X118" i="11"/>
  <c r="X119" i="10" l="1"/>
  <c r="X119" i="11"/>
  <c r="X120" i="10" l="1"/>
  <c r="X120" i="11"/>
  <c r="X121" i="10" l="1"/>
  <c r="X121" i="11"/>
  <c r="X122" i="10" l="1"/>
  <c r="X122" i="11"/>
  <c r="X123" i="10" l="1"/>
  <c r="X123" i="11"/>
  <c r="X124" i="10" l="1"/>
  <c r="X124" i="11"/>
  <c r="X125" i="10" l="1"/>
  <c r="X125" i="11"/>
  <c r="X126" i="10" l="1"/>
  <c r="X126" i="11"/>
  <c r="X127" i="10" l="1"/>
  <c r="X127" i="11"/>
  <c r="X128" i="10" l="1"/>
  <c r="X128" i="11"/>
  <c r="X129" i="10" l="1"/>
  <c r="X129" i="11"/>
  <c r="X130" i="10" l="1"/>
  <c r="X130" i="11"/>
  <c r="X131" i="10" l="1"/>
  <c r="X131" i="11"/>
  <c r="X132" i="10" l="1"/>
  <c r="X132" i="11"/>
  <c r="X133" i="10" l="1"/>
  <c r="X133" i="11"/>
  <c r="X134" i="10" l="1"/>
  <c r="X134" i="11"/>
  <c r="X135" i="10" l="1"/>
  <c r="X135" i="11"/>
  <c r="X136" i="10" l="1"/>
  <c r="X136" i="11"/>
  <c r="X137" i="10" l="1"/>
  <c r="X137" i="11"/>
  <c r="X138" i="10" l="1"/>
  <c r="X138" i="11"/>
  <c r="X139" i="10" l="1"/>
  <c r="X139" i="11"/>
  <c r="X140" i="10" l="1"/>
  <c r="X140" i="11"/>
  <c r="X141" i="10" l="1"/>
  <c r="X141" i="11"/>
  <c r="X142" i="10" l="1"/>
  <c r="X142" i="11"/>
  <c r="X143" i="10" l="1"/>
  <c r="X143" i="11"/>
  <c r="X144" i="10" l="1"/>
  <c r="X144" i="11"/>
  <c r="X145" i="10" l="1"/>
  <c r="X145" i="11"/>
  <c r="X146" i="10" l="1"/>
  <c r="X146" i="11"/>
  <c r="X147" i="10" l="1"/>
  <c r="X147" i="11"/>
  <c r="X148" i="10" l="1"/>
  <c r="X148" i="11"/>
  <c r="X149" i="10" l="1"/>
  <c r="X149" i="11"/>
  <c r="X150" i="10" l="1"/>
  <c r="X150" i="11"/>
  <c r="X151" i="10" l="1"/>
  <c r="X151" i="11"/>
  <c r="X152" i="10" l="1"/>
  <c r="X152" i="11"/>
  <c r="X153" i="10" l="1"/>
  <c r="X153" i="11"/>
  <c r="X154" i="10" l="1"/>
  <c r="X154" i="11"/>
  <c r="X155" i="10" l="1"/>
  <c r="X155" i="11"/>
  <c r="X156" i="10" l="1"/>
  <c r="X156" i="11"/>
  <c r="X157" i="10" l="1"/>
  <c r="X157" i="11"/>
  <c r="X158" i="10" l="1"/>
  <c r="X158" i="11"/>
  <c r="X159" i="10" l="1"/>
  <c r="X159" i="11"/>
  <c r="X160" i="10" l="1"/>
  <c r="X160" i="11"/>
  <c r="X161" i="10" l="1"/>
  <c r="X161" i="11"/>
  <c r="X162" i="10" l="1"/>
  <c r="X162" i="11"/>
  <c r="X163" i="10" l="1"/>
  <c r="X163" i="11"/>
  <c r="X164" i="10" l="1"/>
  <c r="X164" i="11"/>
  <c r="X165" i="10" l="1"/>
  <c r="X165" i="11"/>
  <c r="X166" i="10" l="1"/>
  <c r="X166" i="11"/>
  <c r="X167" i="10" l="1"/>
  <c r="X167" i="11"/>
  <c r="X168" i="10" l="1"/>
  <c r="X168" i="11"/>
  <c r="X169" i="10" l="1"/>
  <c r="X169" i="11"/>
  <c r="X170" i="10" l="1"/>
  <c r="X170" i="11"/>
  <c r="X171" i="10" l="1"/>
  <c r="X171" i="11"/>
  <c r="X172" i="10" l="1"/>
  <c r="X172" i="11"/>
  <c r="X173" i="10" l="1"/>
  <c r="X173" i="11"/>
  <c r="X174" i="10" l="1"/>
  <c r="X174" i="11"/>
  <c r="X175" i="10" l="1"/>
  <c r="X175" i="11"/>
  <c r="X176" i="10" l="1"/>
  <c r="X176" i="11"/>
  <c r="X177" i="10" l="1"/>
  <c r="X177" i="11"/>
  <c r="X178" i="10" l="1"/>
  <c r="X178" i="11"/>
  <c r="X179" i="10" l="1"/>
  <c r="X179" i="11"/>
  <c r="X180" i="10" l="1"/>
  <c r="X180" i="11"/>
  <c r="X181" i="10" l="1"/>
  <c r="X181" i="11"/>
  <c r="X182" i="10" l="1"/>
  <c r="X182" i="11"/>
  <c r="X183" i="10" l="1"/>
  <c r="X183" i="11"/>
  <c r="X184" i="10" l="1"/>
  <c r="X184" i="11"/>
  <c r="X185" i="10" l="1"/>
  <c r="X185" i="11"/>
  <c r="X186" i="10" l="1"/>
  <c r="X186" i="11"/>
  <c r="X187" i="10" l="1"/>
  <c r="X187" i="11"/>
  <c r="C206" i="9" l="1"/>
  <c r="AJ192" i="31" s="1"/>
  <c r="C207" i="9"/>
  <c r="AJ193" i="31" s="1"/>
  <c r="C208" i="9"/>
  <c r="AJ194" i="31" s="1"/>
  <c r="C209" i="9"/>
  <c r="AJ195" i="31" s="1"/>
  <c r="C210" i="9"/>
  <c r="AJ196" i="31" s="1"/>
  <c r="C211" i="9"/>
  <c r="AJ197" i="31" s="1"/>
  <c r="C212" i="9"/>
  <c r="AJ198" i="31" s="1"/>
  <c r="C213" i="9"/>
  <c r="AJ199" i="31" s="1"/>
  <c r="C214" i="9"/>
  <c r="AJ200" i="31" s="1"/>
  <c r="C215" i="9"/>
  <c r="AJ201" i="31" s="1"/>
  <c r="C216" i="9"/>
  <c r="AJ202" i="31" s="1"/>
  <c r="C217" i="9"/>
  <c r="AJ203" i="31" s="1"/>
  <c r="C254" i="9"/>
  <c r="C256" i="9"/>
  <c r="C255" i="9"/>
  <c r="C158" i="9" l="1"/>
  <c r="C159" i="9"/>
  <c r="C160" i="9"/>
  <c r="C161" i="9"/>
  <c r="C162" i="9"/>
  <c r="C163" i="9"/>
  <c r="C164" i="9"/>
  <c r="C165" i="9"/>
  <c r="C166" i="9"/>
  <c r="C167" i="9"/>
  <c r="C168" i="9"/>
  <c r="C169" i="9"/>
  <c r="C134" i="9"/>
  <c r="C135" i="9"/>
  <c r="C136" i="9"/>
  <c r="C137" i="9"/>
  <c r="C138" i="9"/>
  <c r="C139" i="9"/>
  <c r="C140" i="9"/>
  <c r="C142" i="9"/>
  <c r="C141" i="9"/>
  <c r="C143" i="9"/>
  <c r="C144" i="9"/>
  <c r="C145" i="9"/>
  <c r="C194" i="9"/>
  <c r="AJ180" i="31" s="1"/>
  <c r="C195" i="9"/>
  <c r="AJ181" i="31" s="1"/>
  <c r="C196" i="9"/>
  <c r="AJ182" i="31" s="1"/>
  <c r="C197" i="9"/>
  <c r="AJ183" i="31" s="1"/>
  <c r="C198" i="9"/>
  <c r="AJ184" i="31" s="1"/>
  <c r="C199" i="9"/>
  <c r="AJ185" i="31" s="1"/>
  <c r="C200" i="9"/>
  <c r="AJ186" i="31" s="1"/>
  <c r="C201" i="9"/>
  <c r="AJ187" i="31" s="1"/>
  <c r="C202" i="9"/>
  <c r="AJ188" i="31" s="1"/>
  <c r="C203" i="9"/>
  <c r="AJ189" i="31" s="1"/>
  <c r="C204" i="9"/>
  <c r="AJ190" i="31" s="1"/>
  <c r="C205" i="9"/>
  <c r="AJ191" i="31" s="1"/>
  <c r="C242" i="9"/>
  <c r="AJ228" i="31" s="1"/>
  <c r="C243" i="9"/>
  <c r="AJ229" i="31" s="1"/>
  <c r="C244" i="9"/>
  <c r="AJ230" i="31" s="1"/>
  <c r="C245" i="9"/>
  <c r="C246" i="9"/>
  <c r="C247" i="9"/>
  <c r="C248" i="9"/>
  <c r="C249" i="9"/>
  <c r="C250" i="9"/>
  <c r="C251" i="9"/>
  <c r="C252" i="9"/>
  <c r="C253" i="9"/>
  <c r="C230" i="9"/>
  <c r="AJ216" i="31" s="1"/>
  <c r="C231" i="9"/>
  <c r="AJ217" i="31" s="1"/>
  <c r="C232" i="9"/>
  <c r="AJ218" i="31" s="1"/>
  <c r="C233" i="9"/>
  <c r="AJ219" i="31" s="1"/>
  <c r="C234" i="9"/>
  <c r="AJ220" i="31" s="1"/>
  <c r="C235" i="9"/>
  <c r="AJ221" i="31" s="1"/>
  <c r="C236" i="9"/>
  <c r="AJ222" i="31" s="1"/>
  <c r="C237" i="9"/>
  <c r="AJ223" i="31" s="1"/>
  <c r="C238" i="9"/>
  <c r="AJ224" i="31" s="1"/>
  <c r="C239" i="9"/>
  <c r="AJ225" i="31" s="1"/>
  <c r="C240" i="9"/>
  <c r="AJ226" i="31" s="1"/>
  <c r="C241" i="9"/>
  <c r="AJ227" i="31" s="1"/>
  <c r="C218" i="9"/>
  <c r="AJ204" i="31" s="1"/>
  <c r="C219" i="9"/>
  <c r="AJ205" i="31" s="1"/>
  <c r="C220" i="9"/>
  <c r="AJ206" i="31" s="1"/>
  <c r="C221" i="9"/>
  <c r="AJ207" i="31" s="1"/>
  <c r="C222" i="9"/>
  <c r="AJ208" i="31" s="1"/>
  <c r="C223" i="9"/>
  <c r="AJ209" i="31" s="1"/>
  <c r="C224" i="9"/>
  <c r="AJ210" i="31" s="1"/>
  <c r="C225" i="9"/>
  <c r="AJ211" i="31" s="1"/>
  <c r="C226" i="9"/>
  <c r="AJ212" i="31" s="1"/>
  <c r="C227" i="9"/>
  <c r="AJ213" i="31" s="1"/>
  <c r="C228" i="9"/>
  <c r="AJ214" i="31" s="1"/>
  <c r="C229" i="9"/>
  <c r="AJ215" i="31" s="1"/>
  <c r="C146" i="9"/>
  <c r="C147" i="9"/>
  <c r="C148" i="9"/>
  <c r="C149" i="9"/>
  <c r="C150" i="9"/>
  <c r="C151" i="9"/>
  <c r="C152" i="9"/>
  <c r="C153" i="9"/>
  <c r="C154" i="9"/>
  <c r="C155" i="9"/>
  <c r="C156" i="9"/>
  <c r="C157" i="9"/>
  <c r="C182" i="9"/>
  <c r="AJ168" i="31" s="1"/>
  <c r="C184" i="9"/>
  <c r="AJ170" i="31" s="1"/>
  <c r="C183" i="9"/>
  <c r="AJ169" i="31" s="1"/>
  <c r="C185" i="9"/>
  <c r="AJ171" i="31" s="1"/>
  <c r="C186" i="9"/>
  <c r="AJ172" i="31" s="1"/>
  <c r="C187" i="9"/>
  <c r="AJ173" i="31" s="1"/>
  <c r="C188" i="9"/>
  <c r="AJ174" i="31" s="1"/>
  <c r="C189" i="9"/>
  <c r="AJ175" i="31" s="1"/>
  <c r="C190" i="9"/>
  <c r="AJ176" i="31" s="1"/>
  <c r="C191" i="9"/>
  <c r="AJ177" i="31" s="1"/>
  <c r="C192" i="9"/>
  <c r="AJ178" i="31" s="1"/>
  <c r="C193" i="9"/>
  <c r="AJ179" i="31" s="1"/>
  <c r="C170" i="9" l="1"/>
  <c r="AJ156" i="31" s="1"/>
  <c r="C171" i="9"/>
  <c r="AJ157" i="31" s="1"/>
  <c r="C172" i="9"/>
  <c r="AJ158" i="31" s="1"/>
  <c r="C173" i="9"/>
  <c r="AJ159" i="31" s="1"/>
  <c r="C174" i="9"/>
  <c r="AJ160" i="31" s="1"/>
  <c r="C175" i="9"/>
  <c r="AJ161" i="31" s="1"/>
  <c r="C176" i="9"/>
  <c r="AJ162" i="31" s="1"/>
  <c r="C177" i="9"/>
  <c r="AJ163" i="31" s="1"/>
  <c r="C178" i="9"/>
  <c r="AJ164" i="31" s="1"/>
  <c r="C179" i="9"/>
  <c r="AJ165" i="31" s="1"/>
  <c r="C180" i="9"/>
  <c r="AJ166" i="31" s="1"/>
  <c r="C181" i="9"/>
  <c r="AJ167" i="31" s="1"/>
  <c r="I120" i="33" l="1"/>
  <c r="Z120" i="33"/>
  <c r="AA98" i="33" l="1"/>
  <c r="AC98" i="33" s="1"/>
  <c r="N98" i="33"/>
  <c r="AA93" i="33"/>
  <c r="N93" i="33"/>
  <c r="AA89" i="33"/>
  <c r="AC89" i="33" s="1"/>
  <c r="N89" i="33"/>
  <c r="N81" i="33"/>
  <c r="AA81" i="33"/>
  <c r="AC81" i="33" s="1"/>
  <c r="AA77" i="33"/>
  <c r="AC77" i="33" s="1"/>
  <c r="N77" i="33"/>
  <c r="AA67" i="33"/>
  <c r="N67" i="33"/>
  <c r="O67" i="33"/>
  <c r="O68" i="33" s="1"/>
  <c r="O69" i="33" s="1"/>
  <c r="O70" i="33" s="1"/>
  <c r="O71" i="33" s="1"/>
  <c r="O72" i="33" s="1"/>
  <c r="O73" i="33" s="1"/>
  <c r="O74" i="33" s="1"/>
  <c r="O75" i="33" s="1"/>
  <c r="O76" i="33" s="1"/>
  <c r="O77" i="33" s="1"/>
  <c r="O78" i="33" s="1"/>
  <c r="O79" i="33" s="1"/>
  <c r="O80" i="33" s="1"/>
  <c r="O81" i="33" s="1"/>
  <c r="O82" i="33" s="1"/>
  <c r="O83" i="33" s="1"/>
  <c r="O84" i="33" s="1"/>
  <c r="O85" i="33" s="1"/>
  <c r="O86" i="33" s="1"/>
  <c r="O87" i="33" s="1"/>
  <c r="O88" i="33" s="1"/>
  <c r="O89" i="33" s="1"/>
  <c r="O90" i="33" s="1"/>
  <c r="O91" i="33" s="1"/>
  <c r="O92" i="33" s="1"/>
  <c r="O93" i="33" s="1"/>
  <c r="O94" i="33" s="1"/>
  <c r="O95" i="33" s="1"/>
  <c r="O96" i="33" s="1"/>
  <c r="O97" i="33" s="1"/>
  <c r="O98" i="33" s="1"/>
  <c r="O99" i="33" s="1"/>
  <c r="O100" i="33" s="1"/>
  <c r="O101" i="33" s="1"/>
  <c r="AA92" i="33"/>
  <c r="AC92" i="33" s="1"/>
  <c r="N92" i="33"/>
  <c r="N96" i="33"/>
  <c r="AA96" i="33"/>
  <c r="AC96" i="33" s="1"/>
  <c r="N86" i="33"/>
  <c r="AA86" i="33"/>
  <c r="AC86" i="33" s="1"/>
  <c r="N80" i="33"/>
  <c r="AA80" i="33"/>
  <c r="AC80" i="33" s="1"/>
  <c r="AA74" i="33"/>
  <c r="AC74" i="33" s="1"/>
  <c r="N74" i="33"/>
  <c r="N108" i="33"/>
  <c r="AA108" i="33"/>
  <c r="AC108" i="33" s="1"/>
  <c r="AC67" i="33" l="1"/>
  <c r="AD67" i="33"/>
  <c r="AD68" i="33" s="1"/>
  <c r="AD69" i="33" s="1"/>
  <c r="AD70" i="33" s="1"/>
  <c r="AD71" i="33" s="1"/>
  <c r="AD72" i="33" s="1"/>
  <c r="AD73" i="33" s="1"/>
  <c r="AD74" i="33" s="1"/>
  <c r="AD75" i="33" s="1"/>
  <c r="AD76" i="33" s="1"/>
  <c r="AD77" i="33" s="1"/>
  <c r="AD78" i="33" s="1"/>
  <c r="AD79" i="33" s="1"/>
  <c r="AD80" i="33" s="1"/>
  <c r="AD81" i="33" s="1"/>
  <c r="AD82" i="33" s="1"/>
  <c r="AD83" i="33" s="1"/>
  <c r="AD84" i="33" s="1"/>
  <c r="AD85" i="33" s="1"/>
  <c r="AD86" i="33" s="1"/>
  <c r="AD87" i="33" s="1"/>
  <c r="AD88" i="33" s="1"/>
  <c r="AD89" i="33" s="1"/>
  <c r="AD90" i="33" s="1"/>
  <c r="AD91" i="33" s="1"/>
  <c r="AD92" i="33" s="1"/>
  <c r="AD93" i="33" s="1"/>
  <c r="AD94" i="33" s="1"/>
  <c r="AD95" i="33" s="1"/>
  <c r="AD96" i="33" s="1"/>
  <c r="AD97" i="33" s="1"/>
  <c r="AD98" i="33" s="1"/>
  <c r="AD99" i="33" s="1"/>
  <c r="AD100" i="33" s="1"/>
  <c r="AD101" i="33" s="1"/>
  <c r="AD102" i="33" s="1"/>
  <c r="AD103" i="33" s="1"/>
  <c r="AD104" i="33" s="1"/>
  <c r="AC93" i="33"/>
  <c r="N102" i="33"/>
  <c r="O102" i="33"/>
  <c r="O103" i="33" s="1"/>
  <c r="O104" i="33" s="1"/>
  <c r="AA128" i="33" l="1"/>
  <c r="AC128" i="33" s="1"/>
  <c r="N128" i="33"/>
  <c r="O105" i="33"/>
  <c r="O106" i="33" s="1"/>
  <c r="O107" i="33" s="1"/>
  <c r="AA125" i="33"/>
  <c r="AC125" i="33" s="1"/>
  <c r="N125" i="33"/>
  <c r="Z112" i="33"/>
  <c r="I112" i="33"/>
  <c r="AA119" i="33"/>
  <c r="AC119" i="33" s="1"/>
  <c r="N119" i="33"/>
  <c r="Z119" i="33"/>
  <c r="I119" i="33"/>
  <c r="Z115" i="33"/>
  <c r="I115" i="33"/>
  <c r="Z111" i="33"/>
  <c r="I111" i="33"/>
  <c r="N122" i="33"/>
  <c r="AA122" i="33"/>
  <c r="AC122" i="33" s="1"/>
  <c r="AA118" i="33"/>
  <c r="AC118" i="33" s="1"/>
  <c r="N118" i="33"/>
  <c r="AA110" i="33"/>
  <c r="AC110" i="33" s="1"/>
  <c r="N110" i="33"/>
  <c r="Z121" i="33"/>
  <c r="I121" i="33"/>
  <c r="AA115" i="33"/>
  <c r="AC115" i="33" s="1"/>
  <c r="N115" i="33"/>
  <c r="I123" i="33"/>
  <c r="Z123" i="33"/>
  <c r="Z118" i="33"/>
  <c r="I118" i="33"/>
  <c r="Z114" i="33"/>
  <c r="I114" i="33"/>
  <c r="AA121" i="33"/>
  <c r="AC121" i="33" s="1"/>
  <c r="N121" i="33"/>
  <c r="AA113" i="33"/>
  <c r="AC113" i="33" s="1"/>
  <c r="N113" i="33"/>
  <c r="N109" i="33"/>
  <c r="AA109" i="33"/>
  <c r="AC109" i="33" s="1"/>
  <c r="Z116" i="33"/>
  <c r="I116" i="33"/>
  <c r="Z122" i="33"/>
  <c r="I122" i="33"/>
  <c r="Z117" i="33"/>
  <c r="I117" i="33"/>
  <c r="Z113" i="33"/>
  <c r="I113" i="33"/>
  <c r="N116" i="33"/>
  <c r="AA116" i="33"/>
  <c r="AC116" i="33" s="1"/>
  <c r="N112" i="33"/>
  <c r="AA112" i="33"/>
  <c r="AC112" i="33" s="1"/>
  <c r="N105" i="33" l="1"/>
  <c r="AA105" i="33"/>
  <c r="Z110" i="33"/>
  <c r="I110" i="33"/>
  <c r="Z108" i="33"/>
  <c r="I108" i="33"/>
  <c r="O108" i="33"/>
  <c r="O109" i="33" s="1"/>
  <c r="O110" i="33" s="1"/>
  <c r="Z109" i="33"/>
  <c r="I109" i="33"/>
  <c r="AC105" i="33" l="1"/>
  <c r="AD105" i="33"/>
  <c r="AD106" i="33" s="1"/>
  <c r="AD107" i="33" s="1"/>
  <c r="AD108" i="33" s="1"/>
  <c r="AD109" i="33" s="1"/>
  <c r="AD110" i="33" s="1"/>
  <c r="O111" i="33"/>
  <c r="O112" i="33" s="1"/>
  <c r="O113" i="33" s="1"/>
  <c r="O114" i="33" l="1"/>
  <c r="O115" i="33" s="1"/>
  <c r="O116" i="33" s="1"/>
  <c r="N111" i="33"/>
  <c r="AA111" i="33"/>
  <c r="O117" i="33" l="1"/>
  <c r="O118" i="33" s="1"/>
  <c r="O119" i="33" s="1"/>
  <c r="AC111" i="33"/>
  <c r="AD111" i="33"/>
  <c r="AD112" i="33" s="1"/>
  <c r="AD113" i="33" s="1"/>
  <c r="N114" i="33"/>
  <c r="AA114" i="33"/>
  <c r="AC114" i="33" s="1"/>
  <c r="AD114" i="33" l="1"/>
  <c r="AD115" i="33" s="1"/>
  <c r="AD116" i="33" s="1"/>
  <c r="O120" i="33"/>
  <c r="O121" i="33" s="1"/>
  <c r="O122" i="33" s="1"/>
  <c r="N117" i="33"/>
  <c r="AA117" i="33"/>
  <c r="AC117" i="33" s="1"/>
  <c r="O123" i="33" l="1"/>
  <c r="O124" i="33" s="1"/>
  <c r="O125" i="33" s="1"/>
  <c r="N120" i="33"/>
  <c r="AA120" i="33"/>
  <c r="AC120" i="33" s="1"/>
  <c r="AD117" i="33"/>
  <c r="AD118" i="33" s="1"/>
  <c r="AD119" i="33" s="1"/>
  <c r="O126" i="33" l="1"/>
  <c r="O127" i="33" s="1"/>
  <c r="O128" i="33" s="1"/>
  <c r="AD120" i="33"/>
  <c r="AD121" i="33" s="1"/>
  <c r="AD122" i="33" s="1"/>
  <c r="AA123" i="33"/>
  <c r="AC123" i="33" s="1"/>
  <c r="N123" i="33"/>
  <c r="O129" i="33" l="1"/>
  <c r="O130" i="33" s="1"/>
  <c r="O131" i="33" s="1"/>
  <c r="AD123" i="33"/>
  <c r="AD124" i="33" s="1"/>
  <c r="AD125" i="33" s="1"/>
  <c r="N126" i="33"/>
  <c r="AA126" i="33"/>
  <c r="AC126" i="33" s="1"/>
  <c r="AD126" i="33" l="1"/>
  <c r="AD127" i="33" s="1"/>
  <c r="AD128" i="33" s="1"/>
  <c r="O132" i="33"/>
  <c r="O133" i="33" s="1"/>
  <c r="O134" i="33" s="1"/>
  <c r="N129" i="33"/>
  <c r="AA129" i="33"/>
  <c r="AC129" i="33" s="1"/>
  <c r="AD129" i="33" l="1"/>
  <c r="AD130" i="33" s="1"/>
  <c r="AD131" i="33" s="1"/>
  <c r="O135" i="33"/>
  <c r="O136" i="33" s="1"/>
  <c r="O137" i="33" s="1"/>
  <c r="N132" i="33"/>
  <c r="AA132" i="33"/>
  <c r="AC132" i="33" s="1"/>
  <c r="AD132" i="33" l="1"/>
  <c r="O138" i="33"/>
  <c r="O139" i="33" s="1"/>
  <c r="N135" i="33"/>
  <c r="AA135" i="33"/>
  <c r="AC135" i="33" s="1"/>
  <c r="AD133" i="33" l="1"/>
  <c r="AD134" i="33" s="1"/>
  <c r="N138" i="33"/>
  <c r="AA138" i="33"/>
  <c r="AC138" i="33" s="1"/>
  <c r="N140" i="33" l="1"/>
  <c r="AA140" i="33"/>
  <c r="AC140" i="33" s="1"/>
  <c r="O140" i="33"/>
  <c r="O141" i="33" s="1"/>
  <c r="O142" i="33" s="1"/>
  <c r="O143" i="33" s="1"/>
  <c r="N141" i="33"/>
  <c r="AA141" i="33"/>
  <c r="AC141" i="33" s="1"/>
  <c r="AD135" i="33"/>
  <c r="AK135" i="33" s="1"/>
  <c r="O144" i="33" l="1"/>
  <c r="O145" i="33" s="1"/>
  <c r="AA143" i="33"/>
  <c r="AC143" i="33" s="1"/>
  <c r="N143" i="33"/>
  <c r="AD136" i="33"/>
  <c r="AK136" i="33" s="1"/>
  <c r="N144" i="33"/>
  <c r="AA144" i="33"/>
  <c r="AC144" i="33" s="1"/>
  <c r="O146" i="33" l="1"/>
  <c r="O147" i="33" s="1"/>
  <c r="O148" i="33" s="1"/>
  <c r="N147" i="33"/>
  <c r="AA147" i="33"/>
  <c r="AC147" i="33" s="1"/>
  <c r="AD137" i="33"/>
  <c r="AK137" i="33" s="1"/>
  <c r="AA146" i="33" l="1"/>
  <c r="AC146" i="33" s="1"/>
  <c r="N146" i="33"/>
  <c r="N150" i="33"/>
  <c r="AA150" i="33"/>
  <c r="AC150" i="33" s="1"/>
  <c r="AD138" i="33"/>
  <c r="AK138" i="33" s="1"/>
  <c r="N149" i="33" l="1"/>
  <c r="AA149" i="33"/>
  <c r="AC149" i="33" s="1"/>
  <c r="O149" i="33"/>
  <c r="O150" i="33" s="1"/>
  <c r="O151" i="33" s="1"/>
  <c r="AD139" i="33"/>
  <c r="AK139" i="33" s="1"/>
  <c r="O152" i="33" l="1"/>
  <c r="AD140" i="33"/>
  <c r="AK140" i="33" s="1"/>
  <c r="AA152" i="33" l="1"/>
  <c r="AC152" i="33" s="1"/>
  <c r="N152" i="33"/>
  <c r="AD141" i="33"/>
  <c r="AK141" i="33" s="1"/>
  <c r="AA153" i="33" l="1"/>
  <c r="AC153" i="33" s="1"/>
  <c r="N153" i="33"/>
  <c r="O153" i="33"/>
  <c r="O154" i="33" s="1"/>
  <c r="AD142" i="33"/>
  <c r="AK142" i="33" s="1"/>
  <c r="N159" i="33"/>
  <c r="AA159" i="33"/>
  <c r="AC159" i="33" s="1"/>
  <c r="O155" i="33" l="1"/>
  <c r="AD143" i="33"/>
  <c r="AK143" i="33" s="1"/>
  <c r="N155" i="33" l="1"/>
  <c r="AA155" i="33"/>
  <c r="AC155" i="33" s="1"/>
  <c r="AD144" i="33"/>
  <c r="AK144" i="33" s="1"/>
  <c r="N162" i="33"/>
  <c r="AA162" i="33"/>
  <c r="AC162" i="33" s="1"/>
  <c r="N156" i="33" l="1"/>
  <c r="AA156" i="33"/>
  <c r="AC156" i="33" s="1"/>
  <c r="O156" i="33"/>
  <c r="O157" i="33" s="1"/>
  <c r="AD145" i="33"/>
  <c r="AK145" i="33" s="1"/>
  <c r="O158" i="33" l="1"/>
  <c r="O159" i="33" s="1"/>
  <c r="O160" i="33" s="1"/>
  <c r="AD146" i="33"/>
  <c r="AK146" i="33" s="1"/>
  <c r="O161" i="33" l="1"/>
  <c r="O162" i="33" s="1"/>
  <c r="O163" i="33" s="1"/>
  <c r="AA158" i="33"/>
  <c r="AC158" i="33" s="1"/>
  <c r="N158" i="33"/>
  <c r="AD147" i="33"/>
  <c r="AK147" i="33" s="1"/>
  <c r="N171" i="33"/>
  <c r="AA171" i="33"/>
  <c r="AC171" i="33" s="1"/>
  <c r="O164" i="33" l="1"/>
  <c r="N161" i="33"/>
  <c r="AA161" i="33"/>
  <c r="AC161" i="33" s="1"/>
  <c r="N174" i="33"/>
  <c r="AA174" i="33"/>
  <c r="AC174" i="33" s="1"/>
  <c r="AD148" i="33"/>
  <c r="AK148" i="33" s="1"/>
  <c r="AA164" i="33" l="1"/>
  <c r="AC164" i="33" s="1"/>
  <c r="N164" i="33"/>
  <c r="AD149" i="33"/>
  <c r="AK149" i="33" s="1"/>
  <c r="N165" i="33" l="1"/>
  <c r="AA165" i="33"/>
  <c r="AC165" i="33" s="1"/>
  <c r="O165" i="33"/>
  <c r="O166" i="33" s="1"/>
  <c r="AD150" i="33"/>
  <c r="AK150" i="33" s="1"/>
  <c r="O167" i="33" l="1"/>
  <c r="AD151" i="33"/>
  <c r="AK151" i="33" s="1"/>
  <c r="AA167" i="33" l="1"/>
  <c r="AC167" i="33" s="1"/>
  <c r="N167" i="33"/>
  <c r="AD152" i="33"/>
  <c r="AK152" i="33" s="1"/>
  <c r="N183" i="33"/>
  <c r="AA183" i="33"/>
  <c r="AC183" i="33" s="1"/>
  <c r="N168" i="33" l="1"/>
  <c r="AA168" i="33"/>
  <c r="AC168" i="33" s="1"/>
  <c r="O168" i="33"/>
  <c r="O169" i="33" s="1"/>
  <c r="N186" i="33"/>
  <c r="AA186" i="33"/>
  <c r="AC186" i="33" s="1"/>
  <c r="AD153" i="33"/>
  <c r="AK153" i="33" s="1"/>
  <c r="O170" i="33" l="1"/>
  <c r="O171" i="33" s="1"/>
  <c r="O172" i="33" s="1"/>
  <c r="AD154" i="33"/>
  <c r="AK154" i="33" s="1"/>
  <c r="O173" i="33" l="1"/>
  <c r="O174" i="33" s="1"/>
  <c r="O175" i="33" s="1"/>
  <c r="AA170" i="33"/>
  <c r="AC170" i="33" s="1"/>
  <c r="N170" i="33"/>
  <c r="AD155" i="33"/>
  <c r="AK155" i="33" s="1"/>
  <c r="O176" i="33" l="1"/>
  <c r="N173" i="33"/>
  <c r="AA173" i="33"/>
  <c r="AC173" i="33" s="1"/>
  <c r="AD156" i="33"/>
  <c r="AK156" i="33" s="1"/>
  <c r="N195" i="33"/>
  <c r="AA195" i="33"/>
  <c r="AC195" i="33" s="1"/>
  <c r="U159" i="31" s="1"/>
  <c r="AA176" i="33" l="1"/>
  <c r="AC176" i="33" s="1"/>
  <c r="N176" i="33"/>
  <c r="N198" i="33"/>
  <c r="AA198" i="33"/>
  <c r="AC198" i="33" s="1"/>
  <c r="U162" i="31" s="1"/>
  <c r="AD157" i="33"/>
  <c r="AK157" i="33" s="1"/>
  <c r="AA177" i="33" l="1"/>
  <c r="AC177" i="33" s="1"/>
  <c r="N177" i="33"/>
  <c r="O177" i="33"/>
  <c r="O178" i="33" s="1"/>
  <c r="AD158" i="33"/>
  <c r="AK158" i="33" s="1"/>
  <c r="O179" i="33" l="1"/>
  <c r="AD159" i="33"/>
  <c r="AK159" i="33" s="1"/>
  <c r="AA179" i="33" l="1"/>
  <c r="AC179" i="33" s="1"/>
  <c r="N179" i="33"/>
  <c r="AD160" i="33"/>
  <c r="AK160" i="33" s="1"/>
  <c r="N207" i="33"/>
  <c r="AA207" i="33"/>
  <c r="AC207" i="33" s="1"/>
  <c r="U171" i="31" s="1"/>
  <c r="N180" i="33" l="1"/>
  <c r="AA180" i="33"/>
  <c r="AC180" i="33" s="1"/>
  <c r="O180" i="33"/>
  <c r="O181" i="33" s="1"/>
  <c r="AD161" i="33"/>
  <c r="AK161" i="33" s="1"/>
  <c r="N210" i="33"/>
  <c r="AA210" i="33"/>
  <c r="AC210" i="33" s="1"/>
  <c r="U174" i="31" s="1"/>
  <c r="O182" i="33" l="1"/>
  <c r="O183" i="33" s="1"/>
  <c r="O184" i="33" s="1"/>
  <c r="AD162" i="33"/>
  <c r="AK162" i="33" s="1"/>
  <c r="O185" i="33" l="1"/>
  <c r="O186" i="33" s="1"/>
  <c r="O187" i="33" s="1"/>
  <c r="AA182" i="33"/>
  <c r="AC182" i="33" s="1"/>
  <c r="N182" i="33"/>
  <c r="AD163" i="33"/>
  <c r="AK163" i="33" s="1"/>
  <c r="O188" i="33" l="1"/>
  <c r="N185" i="33"/>
  <c r="AA185" i="33"/>
  <c r="AC185" i="33" s="1"/>
  <c r="AD164" i="33"/>
  <c r="AK164" i="33" s="1"/>
  <c r="N219" i="33"/>
  <c r="AA219" i="33"/>
  <c r="AC219" i="33" s="1"/>
  <c r="U183" i="31" s="1"/>
  <c r="N188" i="33" l="1"/>
  <c r="AA188" i="33"/>
  <c r="AC188" i="33" s="1"/>
  <c r="AD165" i="33"/>
  <c r="AK165" i="33" s="1"/>
  <c r="N222" i="33"/>
  <c r="AA222" i="33"/>
  <c r="AC222" i="33" s="1"/>
  <c r="U186" i="31" s="1"/>
  <c r="AA189" i="33" l="1"/>
  <c r="AC189" i="33" s="1"/>
  <c r="N189" i="33"/>
  <c r="O189" i="33"/>
  <c r="O190" i="33" s="1"/>
  <c r="AD166" i="33"/>
  <c r="AK166" i="33" s="1"/>
  <c r="O191" i="33" l="1"/>
  <c r="AD167" i="33"/>
  <c r="AK167" i="33" s="1"/>
  <c r="N191" i="33" l="1"/>
  <c r="AA191" i="33"/>
  <c r="AC191" i="33" s="1"/>
  <c r="AD168" i="33"/>
  <c r="AK168" i="33" s="1"/>
  <c r="AA192" i="33" l="1"/>
  <c r="AC192" i="33" s="1"/>
  <c r="U156" i="31" s="1"/>
  <c r="N192" i="33"/>
  <c r="O192" i="33"/>
  <c r="O193" i="33" s="1"/>
  <c r="AD169" i="33"/>
  <c r="AK169" i="33" s="1"/>
  <c r="O194" i="33" l="1"/>
  <c r="O195" i="33" s="1"/>
  <c r="O196" i="33" s="1"/>
  <c r="AD170" i="33"/>
  <c r="AK170" i="33" s="1"/>
  <c r="O197" i="33" l="1"/>
  <c r="O198" i="33" s="1"/>
  <c r="O199" i="33" s="1"/>
  <c r="AA194" i="33"/>
  <c r="AC194" i="33" s="1"/>
  <c r="U158" i="31" s="1"/>
  <c r="N194" i="33"/>
  <c r="AD171" i="33"/>
  <c r="AK171" i="33" s="1"/>
  <c r="O200" i="33" l="1"/>
  <c r="AA197" i="33"/>
  <c r="AC197" i="33" s="1"/>
  <c r="U161" i="31" s="1"/>
  <c r="N197" i="33"/>
  <c r="AD172" i="33"/>
  <c r="AK172" i="33" s="1"/>
  <c r="AA200" i="33" l="1"/>
  <c r="AC200" i="33" s="1"/>
  <c r="U164" i="31" s="1"/>
  <c r="N200" i="33"/>
  <c r="AD173" i="33"/>
  <c r="AK173" i="33" s="1"/>
  <c r="N201" i="33" l="1"/>
  <c r="AA201" i="33"/>
  <c r="AC201" i="33" s="1"/>
  <c r="U165" i="31" s="1"/>
  <c r="O201" i="33"/>
  <c r="O202" i="33" s="1"/>
  <c r="AD174" i="33"/>
  <c r="O203" i="33" l="1"/>
  <c r="AD175" i="33"/>
  <c r="AA203" i="33" l="1"/>
  <c r="AC203" i="33" s="1"/>
  <c r="U167" i="31" s="1"/>
  <c r="N203" i="33"/>
  <c r="AD176" i="33"/>
  <c r="AA204" i="33" l="1"/>
  <c r="AC204" i="33" s="1"/>
  <c r="U168" i="31" s="1"/>
  <c r="N204" i="33"/>
  <c r="O204" i="33"/>
  <c r="O205" i="33" s="1"/>
  <c r="AD177" i="33"/>
  <c r="O206" i="33" l="1"/>
  <c r="O207" i="33" s="1"/>
  <c r="O208" i="33" s="1"/>
  <c r="AD178" i="33"/>
  <c r="O209" i="33" l="1"/>
  <c r="O210" i="33" s="1"/>
  <c r="O211" i="33" s="1"/>
  <c r="N206" i="33"/>
  <c r="AA206" i="33"/>
  <c r="AC206" i="33" s="1"/>
  <c r="U170" i="31" s="1"/>
  <c r="AD179" i="33"/>
  <c r="O212" i="33" l="1"/>
  <c r="AA209" i="33"/>
  <c r="AC209" i="33" s="1"/>
  <c r="U173" i="31" s="1"/>
  <c r="N209" i="33"/>
  <c r="AD180" i="33"/>
  <c r="N212" i="33" l="1"/>
  <c r="AA212" i="33"/>
  <c r="AC212" i="33" s="1"/>
  <c r="U176" i="31" s="1"/>
  <c r="AD181" i="33"/>
  <c r="N213" i="33" l="1"/>
  <c r="AA213" i="33"/>
  <c r="AC213" i="33" s="1"/>
  <c r="U177" i="31" s="1"/>
  <c r="O213" i="33"/>
  <c r="O214" i="33" s="1"/>
  <c r="AD182" i="33"/>
  <c r="O215" i="33" l="1"/>
  <c r="AD183" i="33"/>
  <c r="AA215" i="33" l="1"/>
  <c r="AC215" i="33" s="1"/>
  <c r="U179" i="31" s="1"/>
  <c r="N215" i="33"/>
  <c r="AD184" i="33"/>
  <c r="AA216" i="33" l="1"/>
  <c r="AC216" i="33" s="1"/>
  <c r="U180" i="31" s="1"/>
  <c r="N216" i="33"/>
  <c r="O216" i="33"/>
  <c r="O217" i="33" s="1"/>
  <c r="AD185" i="33"/>
  <c r="AD186" i="33" l="1"/>
  <c r="N218" i="33" l="1"/>
  <c r="AA218" i="33"/>
  <c r="AC218" i="33" s="1"/>
  <c r="U182" i="31" s="1"/>
  <c r="O218" i="33"/>
  <c r="O219" i="33" s="1"/>
  <c r="O220" i="33" s="1"/>
  <c r="O221" i="33" s="1"/>
  <c r="O222" i="33" s="1"/>
  <c r="O223" i="33" s="1"/>
  <c r="O224" i="33" s="1"/>
  <c r="O225" i="33" s="1"/>
  <c r="O226" i="33" s="1"/>
  <c r="O227" i="33" s="1"/>
  <c r="O228" i="33" s="1"/>
  <c r="O229" i="33" s="1"/>
  <c r="O230" i="33" s="1"/>
  <c r="O231" i="33" s="1"/>
  <c r="O232" i="33" s="1"/>
  <c r="O233" i="33" s="1"/>
  <c r="O234" i="33" s="1"/>
  <c r="O235" i="33" s="1"/>
  <c r="O236" i="33" s="1"/>
  <c r="O237" i="33" s="1"/>
  <c r="O238" i="33" s="1"/>
  <c r="O239" i="33" s="1"/>
  <c r="O240" i="33" s="1"/>
  <c r="O241" i="33" s="1"/>
  <c r="O242" i="33" s="1"/>
  <c r="O243" i="33" s="1"/>
  <c r="O244" i="33" s="1"/>
  <c r="O245" i="33" s="1"/>
  <c r="O246" i="33" s="1"/>
  <c r="O247" i="33" s="1"/>
  <c r="O248" i="33" s="1"/>
  <c r="O249" i="33" s="1"/>
  <c r="O250" i="33" s="1"/>
  <c r="O251" i="33" s="1"/>
  <c r="O252" i="33" s="1"/>
  <c r="O253" i="33" s="1"/>
  <c r="O254" i="33" s="1"/>
  <c r="O255" i="33" s="1"/>
  <c r="O256" i="33" s="1"/>
  <c r="O257" i="33" s="1"/>
  <c r="O258" i="33" s="1"/>
  <c r="O259" i="33" s="1"/>
  <c r="O260" i="33" s="1"/>
  <c r="O261" i="33" s="1"/>
  <c r="O262" i="33" s="1"/>
  <c r="O263" i="33" s="1"/>
  <c r="O264" i="33" s="1"/>
  <c r="O265" i="33" s="1"/>
  <c r="O266" i="33" s="1"/>
  <c r="AD187" i="33"/>
  <c r="AD188" i="33" l="1"/>
  <c r="AD189" i="33" l="1"/>
  <c r="AD190" i="33" l="1"/>
  <c r="AD191" i="33" l="1"/>
  <c r="AD192" i="33" l="1"/>
  <c r="W156" i="31" l="1"/>
  <c r="AK156" i="31" s="1"/>
  <c r="AD193" i="33"/>
  <c r="V156" i="31"/>
  <c r="W157" i="31" l="1"/>
  <c r="AK157" i="31" s="1"/>
  <c r="V157" i="31"/>
  <c r="AD194" i="33"/>
  <c r="W158" i="31" l="1"/>
  <c r="AK158" i="31" s="1"/>
  <c r="AD195" i="33"/>
  <c r="V158" i="31"/>
  <c r="W159" i="31" l="1"/>
  <c r="AK159" i="31" s="1"/>
  <c r="V159" i="31"/>
  <c r="AD196" i="33"/>
  <c r="W160" i="31" l="1"/>
  <c r="AK160" i="31" s="1"/>
  <c r="V160" i="31"/>
  <c r="AD197" i="33"/>
  <c r="W161" i="31" l="1"/>
  <c r="AK161" i="31" s="1"/>
  <c r="V161" i="31"/>
  <c r="AD198" i="33"/>
  <c r="W162" i="31" l="1"/>
  <c r="AK162" i="31" s="1"/>
  <c r="V162" i="31"/>
  <c r="AD199" i="33"/>
  <c r="W163" i="31" l="1"/>
  <c r="AK163" i="31" s="1"/>
  <c r="V163" i="31"/>
  <c r="AD200" i="33"/>
  <c r="W164" i="31" l="1"/>
  <c r="AK164" i="31" s="1"/>
  <c r="V164" i="31"/>
  <c r="AD201" i="33"/>
  <c r="W165" i="31" l="1"/>
  <c r="AK165" i="31" s="1"/>
  <c r="V165" i="31"/>
  <c r="AD202" i="33"/>
  <c r="W166" i="31" l="1"/>
  <c r="AK166" i="31" s="1"/>
  <c r="V166" i="31"/>
  <c r="AD203" i="33"/>
  <c r="W167" i="31" l="1"/>
  <c r="AK167" i="31" s="1"/>
  <c r="V167" i="31"/>
  <c r="AD204" i="33"/>
  <c r="W168" i="31" l="1"/>
  <c r="AK168" i="31" s="1"/>
  <c r="V168" i="31"/>
  <c r="AD205" i="33"/>
  <c r="W169" i="31" l="1"/>
  <c r="AK169" i="31" s="1"/>
  <c r="V169" i="31"/>
  <c r="AD206" i="33"/>
  <c r="W170" i="31" l="1"/>
  <c r="AK170" i="31" s="1"/>
  <c r="V170" i="31"/>
  <c r="AD207" i="33"/>
  <c r="W171" i="31" l="1"/>
  <c r="AK171" i="31" s="1"/>
  <c r="V171" i="31"/>
  <c r="AD208" i="33"/>
  <c r="W172" i="31" l="1"/>
  <c r="AK172" i="31" s="1"/>
  <c r="V172" i="31"/>
  <c r="AD209" i="33"/>
  <c r="W173" i="31" l="1"/>
  <c r="AK173" i="31" s="1"/>
  <c r="V173" i="31"/>
  <c r="AD210" i="33"/>
  <c r="W174" i="31" l="1"/>
  <c r="AK174" i="31" s="1"/>
  <c r="V174" i="31"/>
  <c r="AD211" i="33"/>
  <c r="W175" i="31" l="1"/>
  <c r="AK175" i="31" s="1"/>
  <c r="V175" i="31"/>
  <c r="AD212" i="33"/>
  <c r="W176" i="31" l="1"/>
  <c r="AK176" i="31" s="1"/>
  <c r="AD213" i="33"/>
  <c r="V176" i="31"/>
  <c r="W177" i="31" l="1"/>
  <c r="AK177" i="31" s="1"/>
  <c r="V177" i="31"/>
  <c r="AD214" i="33"/>
  <c r="W178" i="31" l="1"/>
  <c r="AK178" i="31" s="1"/>
  <c r="AD215" i="33"/>
  <c r="V178" i="31"/>
  <c r="W179" i="31" l="1"/>
  <c r="AK179" i="31" s="1"/>
  <c r="V179" i="31"/>
  <c r="AD216" i="33"/>
  <c r="W180" i="31" l="1"/>
  <c r="AK180" i="31" s="1"/>
  <c r="V180" i="31"/>
  <c r="AD217" i="33"/>
  <c r="W181" i="31" l="1"/>
  <c r="AK181" i="31" s="1"/>
  <c r="V181" i="31"/>
  <c r="AD218" i="33"/>
  <c r="W182" i="31" l="1"/>
  <c r="AK182" i="31" s="1"/>
  <c r="V182" i="31"/>
  <c r="AD219" i="33"/>
  <c r="W183" i="31" l="1"/>
  <c r="AK183" i="31" s="1"/>
  <c r="V183" i="31"/>
  <c r="AD220" i="33"/>
  <c r="W184" i="31" l="1"/>
  <c r="AK184" i="31" s="1"/>
  <c r="AD221" i="33"/>
  <c r="V184" i="31"/>
  <c r="V185" i="31" l="1"/>
  <c r="AD222" i="33"/>
  <c r="W185" i="31"/>
  <c r="AK185" i="31" s="1"/>
  <c r="W186" i="31" l="1"/>
  <c r="AK186" i="31" s="1"/>
  <c r="V186" i="31"/>
  <c r="AD223" i="33"/>
  <c r="W187" i="31" l="1"/>
  <c r="AK187" i="31" s="1"/>
  <c r="V187" i="31"/>
  <c r="AD224" i="33"/>
  <c r="W188" i="31" l="1"/>
  <c r="AK188" i="31" s="1"/>
  <c r="AD225" i="33"/>
  <c r="V188" i="31"/>
  <c r="W189" i="31" l="1"/>
  <c r="AK189" i="31" s="1"/>
  <c r="V189" i="31"/>
  <c r="AD226" i="33"/>
  <c r="W190" i="31" l="1"/>
  <c r="AK190" i="31" s="1"/>
  <c r="V190" i="31"/>
  <c r="AD227" i="33"/>
  <c r="W191" i="31" l="1"/>
  <c r="AK191" i="31" s="1"/>
  <c r="V191" i="31"/>
  <c r="AD228" i="33"/>
  <c r="W192" i="31" l="1"/>
  <c r="AK192" i="31" s="1"/>
  <c r="V192" i="31"/>
  <c r="AD229" i="33"/>
  <c r="W193" i="31" l="1"/>
  <c r="AK193" i="31" s="1"/>
  <c r="V193" i="31"/>
  <c r="AD230" i="33"/>
  <c r="W194" i="31" l="1"/>
  <c r="AK194" i="31" s="1"/>
  <c r="V194" i="31"/>
  <c r="AD231" i="33"/>
  <c r="W195" i="31" l="1"/>
  <c r="AK195" i="31" s="1"/>
  <c r="V195" i="31"/>
  <c r="AD232" i="33"/>
  <c r="W196" i="31" l="1"/>
  <c r="AK196" i="31" s="1"/>
  <c r="V196" i="31"/>
  <c r="AD233" i="33"/>
  <c r="W197" i="31" l="1"/>
  <c r="AK197" i="31" s="1"/>
  <c r="AD234" i="33"/>
  <c r="V197" i="31"/>
  <c r="AD235" i="33" l="1"/>
  <c r="V198" i="31"/>
  <c r="W198" i="31"/>
  <c r="AK198" i="31" s="1"/>
  <c r="W199" i="31" l="1"/>
  <c r="AK199" i="31" s="1"/>
  <c r="AD236" i="33"/>
  <c r="V199" i="31"/>
  <c r="W200" i="31" l="1"/>
  <c r="AK200" i="31" s="1"/>
  <c r="AD237" i="33"/>
  <c r="V200" i="31"/>
  <c r="W201" i="31" l="1"/>
  <c r="AK201" i="31" s="1"/>
  <c r="AD238" i="33"/>
  <c r="V201" i="31"/>
  <c r="W202" i="31" l="1"/>
  <c r="AK202" i="31" s="1"/>
  <c r="AD239" i="33"/>
  <c r="V202" i="31"/>
  <c r="W203" i="31" l="1"/>
  <c r="AK203" i="31" s="1"/>
  <c r="AD240" i="33"/>
  <c r="V203" i="31"/>
  <c r="W204" i="31" l="1"/>
  <c r="AK204" i="31" s="1"/>
  <c r="AD241" i="33"/>
  <c r="V204" i="31"/>
  <c r="W205" i="31" l="1"/>
  <c r="AK205" i="31" s="1"/>
  <c r="AD242" i="33"/>
  <c r="V205" i="31"/>
  <c r="W206" i="31" l="1"/>
  <c r="AK206" i="31" s="1"/>
  <c r="AD243" i="33"/>
  <c r="V206" i="31"/>
  <c r="AD244" i="33" l="1"/>
  <c r="V207" i="31"/>
  <c r="W207" i="31"/>
  <c r="AK207" i="31" s="1"/>
  <c r="W208" i="31" l="1"/>
  <c r="AK208" i="31" s="1"/>
  <c r="AD245" i="33"/>
  <c r="V208" i="31"/>
  <c r="W209" i="31" l="1"/>
  <c r="AK209" i="31" s="1"/>
  <c r="AD246" i="33"/>
  <c r="V209" i="31"/>
  <c r="W210" i="31" l="1"/>
  <c r="AK210" i="31" s="1"/>
  <c r="AD247" i="33"/>
  <c r="V210" i="31"/>
  <c r="W211" i="31" l="1"/>
  <c r="AK211" i="31" s="1"/>
  <c r="AD248" i="33"/>
  <c r="V211" i="31"/>
  <c r="W212" i="31" l="1"/>
  <c r="AK212" i="31" s="1"/>
  <c r="AD249" i="33"/>
  <c r="V212" i="31"/>
  <c r="W213" i="31" l="1"/>
  <c r="AK213" i="31" s="1"/>
  <c r="AD250" i="33"/>
  <c r="V213" i="31"/>
  <c r="W214" i="31" l="1"/>
  <c r="AK214" i="31" s="1"/>
  <c r="AD251" i="33"/>
  <c r="V214" i="31"/>
  <c r="W215" i="31" l="1"/>
  <c r="AK215" i="31" s="1"/>
  <c r="AD252" i="33"/>
  <c r="V215" i="31"/>
  <c r="W216" i="31" l="1"/>
  <c r="AK216" i="31" s="1"/>
  <c r="AD253" i="33"/>
  <c r="V216" i="31"/>
  <c r="W217" i="31" l="1"/>
  <c r="AK217" i="31" s="1"/>
  <c r="AD254" i="33"/>
  <c r="V217" i="31"/>
  <c r="W218" i="31" l="1"/>
  <c r="AK218" i="31" s="1"/>
  <c r="AD255" i="33"/>
  <c r="V218" i="31"/>
  <c r="AD256" i="33" l="1"/>
  <c r="V219" i="31"/>
  <c r="W219" i="31"/>
  <c r="AK219" i="31" s="1"/>
  <c r="AD257" i="33" l="1"/>
  <c r="V220" i="31"/>
  <c r="W220" i="31"/>
  <c r="AK220" i="31" s="1"/>
  <c r="W221" i="31" l="1"/>
  <c r="AK221" i="31" s="1"/>
  <c r="AD258" i="33"/>
  <c r="V221" i="31"/>
  <c r="W222" i="31" l="1"/>
  <c r="AK222" i="31" s="1"/>
  <c r="AD259" i="33"/>
  <c r="V222" i="31"/>
  <c r="W223" i="31" l="1"/>
  <c r="AK223" i="31" s="1"/>
  <c r="AD260" i="33"/>
  <c r="V223" i="31"/>
  <c r="W224" i="31" l="1"/>
  <c r="AK224" i="31" s="1"/>
  <c r="V224" i="31"/>
  <c r="AD261" i="33"/>
  <c r="W225" i="31" l="1"/>
  <c r="AK225" i="31" s="1"/>
  <c r="AD262" i="33"/>
  <c r="V225" i="31"/>
  <c r="W226" i="31" l="1"/>
  <c r="AK226" i="31" s="1"/>
  <c r="V226" i="31"/>
  <c r="AD263" i="33"/>
  <c r="W227" i="31" l="1"/>
  <c r="AK227" i="31" s="1"/>
  <c r="V227" i="31"/>
  <c r="AD264" i="33"/>
  <c r="W228" i="31" l="1"/>
  <c r="AK228" i="31" s="1"/>
  <c r="V228" i="31"/>
  <c r="AD265" i="33"/>
  <c r="V229" i="31" l="1"/>
  <c r="AD266" i="33"/>
  <c r="W229" i="31"/>
  <c r="AK229" i="31" s="1"/>
  <c r="W230" i="31" l="1"/>
  <c r="AK230" i="31" s="1"/>
  <c r="V230" i="31"/>
</calcChain>
</file>

<file path=xl/comments1.xml><?xml version="1.0" encoding="utf-8"?>
<comments xmlns="http://schemas.openxmlformats.org/spreadsheetml/2006/main">
  <authors>
    <author>Waidelich, Thomas</author>
    <author>McFadden, Michael</author>
  </authors>
  <commentList>
    <comment ref="F47" authorId="0" shapeId="0">
      <text>
        <r>
          <rPr>
            <b/>
            <sz val="8"/>
            <color indexed="81"/>
            <rFont val="Tahoma"/>
            <family val="2"/>
          </rPr>
          <t>Waidelich, Thomas: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2536</t>
        </r>
        <r>
          <rPr>
            <sz val="8"/>
            <color indexed="81"/>
            <rFont val="Tahoma"/>
            <family val="2"/>
          </rPr>
          <t xml:space="preserve"> SRECs applied at $475.00 (Floor Price)
9 SRECs applied at $600.00 (EY 2011 CWAP)</t>
        </r>
      </text>
    </comment>
    <comment ref="F48" authorId="0" shapeId="0">
      <text>
        <r>
          <rPr>
            <b/>
            <sz val="8"/>
            <color indexed="81"/>
            <rFont val="Tahoma"/>
            <family val="2"/>
          </rPr>
          <t>Waidelich, Thomas:</t>
        </r>
        <r>
          <rPr>
            <sz val="8"/>
            <color indexed="81"/>
            <rFont val="Tahoma"/>
            <family val="2"/>
          </rPr>
          <t xml:space="preserve">
1,708 SRECs applied at $475.00 (Floor Price)
6 SRECs applied at $601.43 (EY 2011 CWAP)</t>
        </r>
      </text>
    </comment>
    <comment ref="AF49" authorId="1" shapeId="0">
      <text>
        <r>
          <rPr>
            <b/>
            <sz val="8"/>
            <color indexed="81"/>
            <rFont val="Tahoma"/>
            <family val="2"/>
          </rPr>
          <t>McFadden, Michael:</t>
        </r>
        <r>
          <rPr>
            <sz val="8"/>
            <color indexed="81"/>
            <rFont val="Tahoma"/>
            <family val="2"/>
          </rPr>
          <t xml:space="preserve">
Estimate for the April, July and Auction costs which will be paid in November</t>
        </r>
      </text>
    </comment>
    <comment ref="AF50" authorId="1" shapeId="0">
      <text>
        <r>
          <rPr>
            <b/>
            <sz val="8"/>
            <color indexed="81"/>
            <rFont val="Tahoma"/>
            <family val="2"/>
          </rPr>
          <t>McFadden, Michael:</t>
        </r>
        <r>
          <rPr>
            <sz val="8"/>
            <color indexed="81"/>
            <rFont val="Tahoma"/>
            <family val="2"/>
          </rPr>
          <t xml:space="preserve">
SREC Auction Cost for November Auction.  All SREC costs are on a 1 month lag from the auction clearing date  </t>
        </r>
      </text>
    </comment>
    <comment ref="P67" authorId="1" shapeId="0">
      <text>
        <r>
          <rPr>
            <b/>
            <sz val="9"/>
            <color indexed="81"/>
            <rFont val="Tahoma"/>
            <family val="2"/>
          </rPr>
          <t>McFadden, Michael:</t>
        </r>
        <r>
          <rPr>
            <sz val="9"/>
            <color indexed="81"/>
            <rFont val="Tahoma"/>
            <family val="2"/>
          </rPr>
          <t xml:space="preserve">
We're currently forecasting to not use the call option because the CWAP price would result in a net cost to ratepayers.  Therefore, the call option SRECs are being set at 0.</t>
        </r>
      </text>
    </comment>
    <comment ref="P68" authorId="1" shapeId="0">
      <text>
        <r>
          <rPr>
            <b/>
            <sz val="9"/>
            <color indexed="81"/>
            <rFont val="Tahoma"/>
            <family val="2"/>
          </rPr>
          <t>McFadden, Michael:</t>
        </r>
        <r>
          <rPr>
            <sz val="9"/>
            <color indexed="81"/>
            <rFont val="Tahoma"/>
            <family val="2"/>
          </rPr>
          <t xml:space="preserve">
We're currently forecasting to not use the call option because the CWAP price would result in a net cost to ratepayers.  Therefore, the call option SRECs are being set at 0.</t>
        </r>
      </text>
    </comment>
    <comment ref="P69" authorId="1" shapeId="0">
      <text>
        <r>
          <rPr>
            <b/>
            <sz val="9"/>
            <color indexed="81"/>
            <rFont val="Tahoma"/>
            <family val="2"/>
          </rPr>
          <t>McFadden, Michael:</t>
        </r>
        <r>
          <rPr>
            <sz val="9"/>
            <color indexed="81"/>
            <rFont val="Tahoma"/>
            <family val="2"/>
          </rPr>
          <t xml:space="preserve">
We're currently forecasting to not use the call option because the CWAP price would result in a net cost to ratepayers.  Therefore, the call option SRECs are being set at 0.</t>
        </r>
      </text>
    </comment>
    <comment ref="P70" authorId="1" shapeId="0">
      <text>
        <r>
          <rPr>
            <b/>
            <sz val="9"/>
            <color indexed="81"/>
            <rFont val="Tahoma"/>
            <family val="2"/>
          </rPr>
          <t>McFadden, Michael:</t>
        </r>
        <r>
          <rPr>
            <sz val="9"/>
            <color indexed="81"/>
            <rFont val="Tahoma"/>
            <family val="2"/>
          </rPr>
          <t xml:space="preserve">
We're currently forecasting to not use the call option because the CWAP price would result in a net cost to ratepayers.  Therefore, the call option SRECs are being set at 0.</t>
        </r>
      </text>
    </comment>
    <comment ref="P71" authorId="1" shapeId="0">
      <text>
        <r>
          <rPr>
            <b/>
            <sz val="9"/>
            <color indexed="81"/>
            <rFont val="Tahoma"/>
            <family val="2"/>
          </rPr>
          <t>McFadden, Michael:</t>
        </r>
        <r>
          <rPr>
            <sz val="9"/>
            <color indexed="81"/>
            <rFont val="Tahoma"/>
            <family val="2"/>
          </rPr>
          <t xml:space="preserve">
We're currently forecasting to not use the call option because the CWAP price would result in a net cost to ratepayers.  Therefore, the call option SRECs are being set at 0.</t>
        </r>
      </text>
    </comment>
    <comment ref="P72" authorId="1" shapeId="0">
      <text>
        <r>
          <rPr>
            <b/>
            <sz val="9"/>
            <color indexed="81"/>
            <rFont val="Tahoma"/>
            <family val="2"/>
          </rPr>
          <t>McFadden, Michael:</t>
        </r>
        <r>
          <rPr>
            <sz val="9"/>
            <color indexed="81"/>
            <rFont val="Tahoma"/>
            <family val="2"/>
          </rPr>
          <t xml:space="preserve">
We're currently forecasting to not use the call option because the CWAP price would result in a net cost to ratepayers.  Therefore, the call option SRECs are being set at 0.</t>
        </r>
      </text>
    </comment>
    <comment ref="P73" authorId="1" shapeId="0">
      <text>
        <r>
          <rPr>
            <b/>
            <sz val="9"/>
            <color indexed="81"/>
            <rFont val="Tahoma"/>
            <family val="2"/>
          </rPr>
          <t>McFadden, Michael:</t>
        </r>
        <r>
          <rPr>
            <sz val="9"/>
            <color indexed="81"/>
            <rFont val="Tahoma"/>
            <family val="2"/>
          </rPr>
          <t xml:space="preserve">
We're currently forecasting to not use the call option because the CWAP price would result in a net cost to ratepayers.  Therefore, the call option SRECs are being set at 0.</t>
        </r>
      </text>
    </comment>
    <comment ref="P74" authorId="1" shapeId="0">
      <text>
        <r>
          <rPr>
            <b/>
            <sz val="9"/>
            <color indexed="81"/>
            <rFont val="Tahoma"/>
            <family val="2"/>
          </rPr>
          <t>McFadden, Michael:</t>
        </r>
        <r>
          <rPr>
            <sz val="9"/>
            <color indexed="81"/>
            <rFont val="Tahoma"/>
            <family val="2"/>
          </rPr>
          <t xml:space="preserve">
We're currently forecasting to not use the call option because the CWAP price would result in a net cost to ratepayers.  Therefore, the call option SRECs are being set at 0.</t>
        </r>
      </text>
    </comment>
    <comment ref="P75" authorId="1" shapeId="0">
      <text>
        <r>
          <rPr>
            <b/>
            <sz val="9"/>
            <color indexed="81"/>
            <rFont val="Tahoma"/>
            <family val="2"/>
          </rPr>
          <t>McFadden, Michael:</t>
        </r>
        <r>
          <rPr>
            <sz val="9"/>
            <color indexed="81"/>
            <rFont val="Tahoma"/>
            <family val="2"/>
          </rPr>
          <t xml:space="preserve">
We're currently forecasting to not use the call option because the CWAP price would result in a net cost to ratepayers.  Therefore, the call option SRECs are being set at 0.</t>
        </r>
      </text>
    </comment>
    <comment ref="P76" authorId="1" shapeId="0">
      <text>
        <r>
          <rPr>
            <b/>
            <sz val="9"/>
            <color indexed="81"/>
            <rFont val="Tahoma"/>
            <family val="2"/>
          </rPr>
          <t>McFadden, Michael:</t>
        </r>
        <r>
          <rPr>
            <sz val="9"/>
            <color indexed="81"/>
            <rFont val="Tahoma"/>
            <family val="2"/>
          </rPr>
          <t xml:space="preserve">
We're currently forecasting to not use the call option because the CWAP price would result in a net cost to ratepayers.  Therefore, the call option SRECs are being set at 0.</t>
        </r>
      </text>
    </comment>
    <comment ref="P77" authorId="1" shapeId="0">
      <text>
        <r>
          <rPr>
            <b/>
            <sz val="9"/>
            <color indexed="81"/>
            <rFont val="Tahoma"/>
            <family val="2"/>
          </rPr>
          <t>McFadden, Michael:</t>
        </r>
        <r>
          <rPr>
            <sz val="9"/>
            <color indexed="81"/>
            <rFont val="Tahoma"/>
            <family val="2"/>
          </rPr>
          <t xml:space="preserve">
We're currently forecasting to not use the call option because the CWAP price would result in a net cost to ratepayers.  Therefore, the call option SRECs are being set at 0.</t>
        </r>
      </text>
    </comment>
    <comment ref="P78" authorId="1" shapeId="0">
      <text>
        <r>
          <rPr>
            <b/>
            <sz val="9"/>
            <color indexed="81"/>
            <rFont val="Tahoma"/>
            <family val="2"/>
          </rPr>
          <t>McFadden, Michael:</t>
        </r>
        <r>
          <rPr>
            <sz val="9"/>
            <color indexed="81"/>
            <rFont val="Tahoma"/>
            <family val="2"/>
          </rPr>
          <t xml:space="preserve">
We're currently forecasting to not use the call option because the CWAP price would result in a net cost to ratepayers.  Therefore, the call option SRECs are being set at 0.</t>
        </r>
      </text>
    </comment>
    <comment ref="P79" authorId="1" shapeId="0">
      <text>
        <r>
          <rPr>
            <b/>
            <sz val="9"/>
            <color indexed="81"/>
            <rFont val="Tahoma"/>
            <family val="2"/>
          </rPr>
          <t>McFadden, Michael:</t>
        </r>
        <r>
          <rPr>
            <sz val="9"/>
            <color indexed="81"/>
            <rFont val="Tahoma"/>
            <family val="2"/>
          </rPr>
          <t xml:space="preserve">
We're currently forecasting to not use the call option because the CWAP price would result in a net cost to ratepayers.  Therefore, the call option SRECs are being set at 0.</t>
        </r>
      </text>
    </comment>
    <comment ref="P80" authorId="1" shapeId="0">
      <text>
        <r>
          <rPr>
            <b/>
            <sz val="9"/>
            <color indexed="81"/>
            <rFont val="Tahoma"/>
            <family val="2"/>
          </rPr>
          <t>McFadden, Michael:</t>
        </r>
        <r>
          <rPr>
            <sz val="9"/>
            <color indexed="81"/>
            <rFont val="Tahoma"/>
            <family val="2"/>
          </rPr>
          <t xml:space="preserve">
We're currently forecasting to not use the call option because the CWAP price would result in a net cost to ratepayers.  Therefore, the call option SRECs are being set at 0.</t>
        </r>
      </text>
    </comment>
    <comment ref="P81" authorId="1" shapeId="0">
      <text>
        <r>
          <rPr>
            <b/>
            <sz val="9"/>
            <color indexed="81"/>
            <rFont val="Tahoma"/>
            <family val="2"/>
          </rPr>
          <t>McFadden, Michael:</t>
        </r>
        <r>
          <rPr>
            <sz val="9"/>
            <color indexed="81"/>
            <rFont val="Tahoma"/>
            <family val="2"/>
          </rPr>
          <t xml:space="preserve">
We're currently forecasting to not use the call option because the CWAP price would result in a net cost to ratepayers.  Therefore, the call option SRECs are being set at 0.</t>
        </r>
      </text>
    </comment>
    <comment ref="P82" authorId="1" shapeId="0">
      <text>
        <r>
          <rPr>
            <b/>
            <sz val="9"/>
            <color indexed="81"/>
            <rFont val="Tahoma"/>
            <family val="2"/>
          </rPr>
          <t>McFadden, Michael:</t>
        </r>
        <r>
          <rPr>
            <sz val="9"/>
            <color indexed="81"/>
            <rFont val="Tahoma"/>
            <family val="2"/>
          </rPr>
          <t xml:space="preserve">
We're currently forecasting to not use the call option because the CWAP price would result in a net cost to ratepayers.  Therefore, the call option SRECs are being set at 0.</t>
        </r>
      </text>
    </comment>
    <comment ref="P83" authorId="1" shapeId="0">
      <text>
        <r>
          <rPr>
            <b/>
            <sz val="9"/>
            <color indexed="81"/>
            <rFont val="Tahoma"/>
            <family val="2"/>
          </rPr>
          <t>McFadden, Michael:</t>
        </r>
        <r>
          <rPr>
            <sz val="9"/>
            <color indexed="81"/>
            <rFont val="Tahoma"/>
            <family val="2"/>
          </rPr>
          <t xml:space="preserve">
We're currently forecasting to not use the call option because the CWAP price would result in a net cost to ratepayers.  Therefore, the call option SRECs are being set at 0.</t>
        </r>
      </text>
    </comment>
  </commentList>
</comments>
</file>

<file path=xl/comments2.xml><?xml version="1.0" encoding="utf-8"?>
<comments xmlns="http://schemas.openxmlformats.org/spreadsheetml/2006/main">
  <authors>
    <author>Swetz, Stephen</author>
    <author>Ondishin, Steven J</author>
    <author>McFadden, Michael</author>
  </authors>
  <commentList>
    <comment ref="X10" authorId="0" shapeId="0">
      <text>
        <r>
          <rPr>
            <b/>
            <sz val="8"/>
            <color indexed="81"/>
            <rFont val="Tahoma"/>
            <family val="2"/>
          </rPr>
          <t>Swetz, Stephen:</t>
        </r>
        <r>
          <rPr>
            <sz val="8"/>
            <color indexed="81"/>
            <rFont val="Tahoma"/>
            <family val="2"/>
          </rPr>
          <t xml:space="preserve">
No sum
</t>
        </r>
      </text>
    </comment>
    <comment ref="AB10" authorId="1" shapeId="0">
      <text>
        <r>
          <rPr>
            <b/>
            <sz val="8"/>
            <color indexed="81"/>
            <rFont val="Tahoma"/>
            <family val="2"/>
          </rPr>
          <t>Ondishin, Steven J:</t>
        </r>
        <r>
          <rPr>
            <sz val="8"/>
            <color indexed="81"/>
            <rFont val="Tahoma"/>
            <family val="2"/>
          </rPr>
          <t xml:space="preserve">
January, April, July October</t>
        </r>
      </text>
    </comment>
    <comment ref="AE10" authorId="0" shapeId="0">
      <text>
        <r>
          <rPr>
            <b/>
            <sz val="8"/>
            <color indexed="81"/>
            <rFont val="Tahoma"/>
            <family val="2"/>
          </rPr>
          <t>Swetz, Stephen:</t>
        </r>
        <r>
          <rPr>
            <sz val="8"/>
            <color indexed="81"/>
            <rFont val="Tahoma"/>
            <family val="2"/>
          </rPr>
          <t xml:space="preserve">
no sum required
</t>
        </r>
      </text>
    </comment>
    <comment ref="N12" authorId="2" shapeId="0">
      <text>
        <r>
          <rPr>
            <b/>
            <sz val="9"/>
            <color indexed="81"/>
            <rFont val="Tahoma"/>
            <family val="2"/>
          </rPr>
          <t>McFadden, Michael:</t>
        </r>
        <r>
          <rPr>
            <sz val="9"/>
            <color indexed="81"/>
            <rFont val="Tahoma"/>
            <family val="2"/>
          </rPr>
          <t xml:space="preserve">
Credit back to a customer who overpaid in trying to pay off their loan</t>
        </r>
      </text>
    </comment>
  </commentList>
</comments>
</file>

<file path=xl/comments3.xml><?xml version="1.0" encoding="utf-8"?>
<comments xmlns="http://schemas.openxmlformats.org/spreadsheetml/2006/main">
  <authors>
    <author>Swetz, Stephen</author>
    <author>Ondishin, Steven J</author>
    <author>McFadden, Michael</author>
  </authors>
  <commentList>
    <comment ref="X10" authorId="0" shapeId="0">
      <text>
        <r>
          <rPr>
            <b/>
            <sz val="8"/>
            <color indexed="81"/>
            <rFont val="Tahoma"/>
            <family val="2"/>
          </rPr>
          <t>Swetz, Stephen:</t>
        </r>
        <r>
          <rPr>
            <sz val="8"/>
            <color indexed="81"/>
            <rFont val="Tahoma"/>
            <family val="2"/>
          </rPr>
          <t xml:space="preserve">
No sum
</t>
        </r>
      </text>
    </comment>
    <comment ref="AB10" authorId="1" shapeId="0">
      <text>
        <r>
          <rPr>
            <b/>
            <sz val="8"/>
            <color indexed="81"/>
            <rFont val="Tahoma"/>
            <family val="2"/>
          </rPr>
          <t>Ondishin, Steven J:</t>
        </r>
        <r>
          <rPr>
            <sz val="8"/>
            <color indexed="81"/>
            <rFont val="Tahoma"/>
            <family val="2"/>
          </rPr>
          <t xml:space="preserve">
January, April, July October</t>
        </r>
      </text>
    </comment>
    <comment ref="AE10" authorId="0" shapeId="0">
      <text>
        <r>
          <rPr>
            <b/>
            <sz val="8"/>
            <color indexed="81"/>
            <rFont val="Tahoma"/>
            <family val="2"/>
          </rPr>
          <t>Swetz, Stephen:</t>
        </r>
        <r>
          <rPr>
            <sz val="8"/>
            <color indexed="81"/>
            <rFont val="Tahoma"/>
            <family val="2"/>
          </rPr>
          <t xml:space="preserve">
no sum required
</t>
        </r>
      </text>
    </comment>
    <comment ref="AH12" authorId="2" shapeId="0">
      <text>
        <r>
          <rPr>
            <b/>
            <sz val="8"/>
            <color indexed="81"/>
            <rFont val="Tahoma"/>
            <family val="2"/>
          </rPr>
          <t>McFadden, Michael:</t>
        </r>
        <r>
          <rPr>
            <sz val="8"/>
            <color indexed="81"/>
            <rFont val="Tahoma"/>
            <family val="2"/>
          </rPr>
          <t xml:space="preserve">
I believe this is simply included in the SREC auction sales</t>
        </r>
      </text>
    </comment>
  </commentList>
</comments>
</file>

<file path=xl/comments4.xml><?xml version="1.0" encoding="utf-8"?>
<comments xmlns="http://schemas.openxmlformats.org/spreadsheetml/2006/main">
  <authors>
    <author>Swetz, Stephen</author>
    <author>Ondishin, Steven J</author>
  </authors>
  <commentList>
    <comment ref="X10" authorId="0" shapeId="0">
      <text>
        <r>
          <rPr>
            <b/>
            <sz val="8"/>
            <color indexed="81"/>
            <rFont val="Tahoma"/>
            <family val="2"/>
          </rPr>
          <t>Swetz, Stephen:</t>
        </r>
        <r>
          <rPr>
            <sz val="8"/>
            <color indexed="81"/>
            <rFont val="Tahoma"/>
            <family val="2"/>
          </rPr>
          <t xml:space="preserve">
No sum
</t>
        </r>
      </text>
    </comment>
    <comment ref="AB10" authorId="1" shapeId="0">
      <text>
        <r>
          <rPr>
            <b/>
            <sz val="8"/>
            <color indexed="81"/>
            <rFont val="Tahoma"/>
            <family val="2"/>
          </rPr>
          <t>Ondishin, Steven J:</t>
        </r>
        <r>
          <rPr>
            <sz val="8"/>
            <color indexed="81"/>
            <rFont val="Tahoma"/>
            <family val="2"/>
          </rPr>
          <t xml:space="preserve">
January, April, July October</t>
        </r>
      </text>
    </comment>
    <comment ref="AE10" authorId="0" shapeId="0">
      <text>
        <r>
          <rPr>
            <b/>
            <sz val="8"/>
            <color indexed="81"/>
            <rFont val="Tahoma"/>
            <family val="2"/>
          </rPr>
          <t>Swetz, Stephen:</t>
        </r>
        <r>
          <rPr>
            <sz val="8"/>
            <color indexed="81"/>
            <rFont val="Tahoma"/>
            <family val="2"/>
          </rPr>
          <t xml:space="preserve">
no sum required
</t>
        </r>
      </text>
    </comment>
  </commentList>
</comments>
</file>

<file path=xl/comments5.xml><?xml version="1.0" encoding="utf-8"?>
<comments xmlns="http://schemas.openxmlformats.org/spreadsheetml/2006/main">
  <authors>
    <author>Swetz, Stephen</author>
    <author>Ondishin, Steven J</author>
    <author>Prusik, Joseph</author>
  </authors>
  <commentList>
    <comment ref="D1" authorId="0" shapeId="0">
      <text>
        <r>
          <rPr>
            <b/>
            <sz val="8"/>
            <color indexed="81"/>
            <rFont val="Tahoma"/>
            <family val="2"/>
          </rPr>
          <t>Swetz, Stephen:</t>
        </r>
        <r>
          <rPr>
            <sz val="8"/>
            <color indexed="81"/>
            <rFont val="Tahoma"/>
            <family val="2"/>
          </rPr>
          <t xml:space="preserve">
link</t>
        </r>
      </text>
    </comment>
    <comment ref="D2" authorId="0" shapeId="0">
      <text>
        <r>
          <rPr>
            <b/>
            <sz val="8"/>
            <color indexed="81"/>
            <rFont val="Tahoma"/>
            <family val="2"/>
          </rPr>
          <t>Swetz, Stephen:</t>
        </r>
        <r>
          <rPr>
            <sz val="8"/>
            <color indexed="81"/>
            <rFont val="Tahoma"/>
            <family val="2"/>
          </rPr>
          <t xml:space="preserve">
link</t>
        </r>
      </text>
    </comment>
    <comment ref="AB10" authorId="1" shapeId="0">
      <text>
        <r>
          <rPr>
            <b/>
            <sz val="8"/>
            <color indexed="81"/>
            <rFont val="Tahoma"/>
            <family val="2"/>
          </rPr>
          <t>Ondishin, Steven J:</t>
        </r>
        <r>
          <rPr>
            <sz val="8"/>
            <color indexed="81"/>
            <rFont val="Tahoma"/>
            <family val="2"/>
          </rPr>
          <t xml:space="preserve">
January, April, July October</t>
        </r>
      </text>
    </comment>
    <comment ref="AE10" authorId="0" shapeId="0">
      <text>
        <r>
          <rPr>
            <b/>
            <sz val="8"/>
            <color indexed="81"/>
            <rFont val="Tahoma"/>
            <family val="2"/>
          </rPr>
          <t>Swetz, Stephen:</t>
        </r>
        <r>
          <rPr>
            <sz val="8"/>
            <color indexed="81"/>
            <rFont val="Tahoma"/>
            <family val="2"/>
          </rPr>
          <t xml:space="preserve">
no sum required
</t>
        </r>
      </text>
    </comment>
    <comment ref="W12" authorId="2" shapeId="0">
      <text>
        <r>
          <rPr>
            <b/>
            <sz val="8"/>
            <color indexed="81"/>
            <rFont val="Tahoma"/>
            <family val="2"/>
          </rPr>
          <t>Difference in Partial Yr vs Partial Month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Swetz, Stephen</author>
    <author>Ondishin, Steven J</author>
    <author>Prusik, Joseph</author>
  </authors>
  <commentList>
    <comment ref="D1" authorId="0" shapeId="0">
      <text>
        <r>
          <rPr>
            <b/>
            <sz val="8"/>
            <color indexed="81"/>
            <rFont val="Tahoma"/>
            <family val="2"/>
          </rPr>
          <t>Swetz, Stephen:</t>
        </r>
        <r>
          <rPr>
            <sz val="8"/>
            <color indexed="81"/>
            <rFont val="Tahoma"/>
            <family val="2"/>
          </rPr>
          <t xml:space="preserve">
link</t>
        </r>
      </text>
    </comment>
    <comment ref="D2" authorId="0" shapeId="0">
      <text>
        <r>
          <rPr>
            <b/>
            <sz val="8"/>
            <color indexed="81"/>
            <rFont val="Tahoma"/>
            <family val="2"/>
          </rPr>
          <t>Swetz, Stephen:</t>
        </r>
        <r>
          <rPr>
            <sz val="8"/>
            <color indexed="81"/>
            <rFont val="Tahoma"/>
            <family val="2"/>
          </rPr>
          <t xml:space="preserve">
link</t>
        </r>
      </text>
    </comment>
    <comment ref="AB10" authorId="1" shapeId="0">
      <text>
        <r>
          <rPr>
            <b/>
            <sz val="8"/>
            <color indexed="81"/>
            <rFont val="Tahoma"/>
            <family val="2"/>
          </rPr>
          <t>Ondishin, Steven J:</t>
        </r>
        <r>
          <rPr>
            <sz val="8"/>
            <color indexed="81"/>
            <rFont val="Tahoma"/>
            <family val="2"/>
          </rPr>
          <t xml:space="preserve">
January, April, July October</t>
        </r>
      </text>
    </comment>
    <comment ref="AE10" authorId="0" shapeId="0">
      <text>
        <r>
          <rPr>
            <b/>
            <sz val="8"/>
            <color indexed="81"/>
            <rFont val="Tahoma"/>
            <family val="2"/>
          </rPr>
          <t>Swetz, Stephen:</t>
        </r>
        <r>
          <rPr>
            <sz val="8"/>
            <color indexed="81"/>
            <rFont val="Tahoma"/>
            <family val="2"/>
          </rPr>
          <t xml:space="preserve">
no sum required
</t>
        </r>
      </text>
    </comment>
    <comment ref="W12" authorId="2" shapeId="0">
      <text>
        <r>
          <rPr>
            <b/>
            <sz val="8"/>
            <color indexed="81"/>
            <rFont val="Tahoma"/>
            <family val="2"/>
          </rPr>
          <t>Difference in Partial Yr vs Partial Month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<sst xmlns="http://schemas.openxmlformats.org/spreadsheetml/2006/main" count="588" uniqueCount="219">
  <si>
    <t>Loan Amount</t>
  </si>
  <si>
    <t>Annualy Interest Rate</t>
  </si>
  <si>
    <t>Schedule F</t>
  </si>
  <si>
    <t>Loan Close Date</t>
  </si>
  <si>
    <t>Monthly Interest Rate [MthIntRt]</t>
  </si>
  <si>
    <t>Revenue Requirement Factor</t>
  </si>
  <si>
    <t>Regulatory Accounting Requirements</t>
  </si>
  <si>
    <t>Partial Month Factor [PartMthFac]</t>
  </si>
  <si>
    <t>SREC Lag (Months)</t>
  </si>
  <si>
    <t>Changes in Blue</t>
  </si>
  <si>
    <t>Start Year</t>
  </si>
  <si>
    <t>Jan 1 of Start Year</t>
  </si>
  <si>
    <t>Dec 31 of Start Year</t>
  </si>
  <si>
    <t>Days in Year</t>
  </si>
  <si>
    <t>Partial Year Factor [PartYrFac]</t>
  </si>
  <si>
    <t>10=8+9</t>
  </si>
  <si>
    <t>11 = 10 * [MthIntRt] * [PartMthFac]</t>
  </si>
  <si>
    <t>12 = 9 + 11</t>
  </si>
  <si>
    <t>13 = 7 * 
[SREC Price]</t>
  </si>
  <si>
    <t>15 = 13 +14</t>
  </si>
  <si>
    <t>16=If(15&gt;12,12,15)</t>
  </si>
  <si>
    <t>17 = 15 -16</t>
  </si>
  <si>
    <t>18 = 12 - 16</t>
  </si>
  <si>
    <t>19 = 8 - 17</t>
  </si>
  <si>
    <t>20 = 18 + 19</t>
  </si>
  <si>
    <t xml:space="preserve">22=8 * 21 * [Mth Int Rt] </t>
  </si>
  <si>
    <t>Month</t>
  </si>
  <si>
    <t>Date</t>
  </si>
  <si>
    <t>kWh</t>
  </si>
  <si>
    <t>Cum kWh</t>
  </si>
  <si>
    <t>Cum SREC</t>
  </si>
  <si>
    <t>Monthly SREC Generated</t>
  </si>
  <si>
    <t>Monthly SRECs Applied</t>
  </si>
  <si>
    <t>Principal Balance @ beginning of Month</t>
  </si>
  <si>
    <t>Accured Interest Balance @ Beginning of Month</t>
  </si>
  <si>
    <t xml:space="preserve">Loan Balance @ beginning of Month </t>
  </si>
  <si>
    <t>Monthly Accrued Interest</t>
  </si>
  <si>
    <t>Total Interest Due</t>
  </si>
  <si>
    <t>SREC Payments</t>
  </si>
  <si>
    <t>Cash Payments</t>
  </si>
  <si>
    <t>Loan Payment</t>
  </si>
  <si>
    <t>Interest Paid</t>
  </si>
  <si>
    <t>Principal Paid (Amortization)</t>
  </si>
  <si>
    <t>Accrued Interest Balance</t>
  </si>
  <si>
    <t>Principal Bal (Net Plant)</t>
  </si>
  <si>
    <t>Loan Balance @ end of Month</t>
  </si>
  <si>
    <t>Partial Month factor</t>
  </si>
  <si>
    <t>(Net Plant Revenue Requirement)</t>
  </si>
  <si>
    <t>Forecasted SREC Price</t>
  </si>
  <si>
    <t>Beginning SREC Balance</t>
  </si>
  <si>
    <t>SRECs Sold</t>
  </si>
  <si>
    <t>Ending Balance</t>
  </si>
  <si>
    <t>Sale of SRECs</t>
  </si>
  <si>
    <t>Quantity Available for Option</t>
  </si>
  <si>
    <t>SREC Call Option Cost</t>
  </si>
  <si>
    <t>Closing</t>
  </si>
  <si>
    <t>Partial</t>
  </si>
  <si>
    <t>Note: Adjust cell K192 to zero loan balance -- Should only be a difference of a few cents</t>
  </si>
  <si>
    <t>Loan Balance</t>
  </si>
  <si>
    <t>Interest Rate to WACC Differential Cost</t>
  </si>
  <si>
    <t>O&amp;M Costs</t>
  </si>
  <si>
    <t>Communications System</t>
  </si>
  <si>
    <t>Net SREC Call Option Benefit to Ratepayers</t>
  </si>
  <si>
    <t>SREC Dispsotion Expenses</t>
  </si>
  <si>
    <t>Loan Mgmt &amp; Admin</t>
  </si>
  <si>
    <t>SRECs Credited to Loans</t>
  </si>
  <si>
    <t>Floor Price Cost</t>
  </si>
  <si>
    <t>WACC</t>
  </si>
  <si>
    <t>36 = If 24 &lt; FP, Then
(7 - 29) * (FP - 24)</t>
  </si>
  <si>
    <t>SREC Cost %</t>
  </si>
  <si>
    <t>Floor Price [FP]</t>
  </si>
  <si>
    <t>32 = 10 * 
( 31/(12) - [MthIntRt] )
* 21</t>
  </si>
  <si>
    <t>33 = 28 * 
[SREC Cost %]</t>
  </si>
  <si>
    <t>34 = 25% * 29 * 24</t>
  </si>
  <si>
    <t>35 = 13 / (&gt; of 24 or [FP])</t>
  </si>
  <si>
    <t>37 = 7 * 24</t>
  </si>
  <si>
    <t>38 = 28 - Prior Month 39</t>
  </si>
  <si>
    <t>39 = Prior 39 - 28 + 37 + 38</t>
  </si>
  <si>
    <t>40 = Prior Mth 39 * 31 / (12)</t>
  </si>
  <si>
    <t>Annual WACC</t>
  </si>
  <si>
    <t>Value of SREC Transferred to PSE&amp;G</t>
  </si>
  <si>
    <t>Gain / (Loss) on SREC Sales</t>
  </si>
  <si>
    <t>SREC Inventory Value</t>
  </si>
  <si>
    <t>Return on SREC Inventory</t>
  </si>
  <si>
    <t>22=10 * 21 * 31 / (12)</t>
  </si>
  <si>
    <t>25 = Prior Month 27</t>
  </si>
  <si>
    <t>27 = 25 -26 + 7</t>
  </si>
  <si>
    <t>28 = 24 * 26</t>
  </si>
  <si>
    <t>29 = 7 - 35</t>
  </si>
  <si>
    <t>30 = 75% * 29 * 24</t>
  </si>
  <si>
    <t>Blank</t>
  </si>
  <si>
    <t>Loan Amount Issued</t>
  </si>
  <si>
    <t>Capitalized Plant</t>
  </si>
  <si>
    <t>Return On Total Outstanding Loan Balance</t>
  </si>
  <si>
    <t>Loan Interest Rate to WACC Differential Cost - Commercial</t>
  </si>
  <si>
    <t>Loan Interest Rate to WACC Differential Cost - Residential</t>
  </si>
  <si>
    <t>Loan Accrued Interest</t>
  </si>
  <si>
    <t>Loan Accrued Interest - Commercial</t>
  </si>
  <si>
    <t>Loan Accrued Interest - Residentail</t>
  </si>
  <si>
    <t>SREC Value Credited to Loans</t>
  </si>
  <si>
    <t>Cash Payments to Loans</t>
  </si>
  <si>
    <t>Loan Interest Paid</t>
  </si>
  <si>
    <t>Loan Principal Paid / Amortized</t>
  </si>
  <si>
    <t>Loan Accrued Interest Balance</t>
  </si>
  <si>
    <t>Loan Principal Balance</t>
  </si>
  <si>
    <t>Total Loan Outstanding Balance</t>
  </si>
  <si>
    <t>SREC Auction Sales</t>
  </si>
  <si>
    <t>SREC Inventory</t>
  </si>
  <si>
    <t>SREC Call Option Net Benefit</t>
  </si>
  <si>
    <t>SREC Floor Price Cost</t>
  </si>
  <si>
    <t>Gross Plant</t>
  </si>
  <si>
    <t>Plant Depreciation</t>
  </si>
  <si>
    <t>Accumulated Depreciation</t>
  </si>
  <si>
    <t>Net Plant</t>
  </si>
  <si>
    <t>Tax Depreciation</t>
  </si>
  <si>
    <t>Deferred Income Tax</t>
  </si>
  <si>
    <t>Accumulated Deferred Income Tax</t>
  </si>
  <si>
    <t>Net Plant Investment</t>
  </si>
  <si>
    <t>Return Requirement on Plant Investment</t>
  </si>
  <si>
    <t>O&amp;M Expenses</t>
  </si>
  <si>
    <t>Revenue Requirements</t>
  </si>
  <si>
    <t>Loans</t>
  </si>
  <si>
    <t>LoansC</t>
  </si>
  <si>
    <t>LoansR</t>
  </si>
  <si>
    <t>SREC Forecast</t>
  </si>
  <si>
    <t>EY</t>
  </si>
  <si>
    <t>$</t>
  </si>
  <si>
    <t>PS Return</t>
  </si>
  <si>
    <t>SREC INVENTORY</t>
  </si>
  <si>
    <t>GL ACCOUNT 1740110</t>
  </si>
  <si>
    <t>Auction Frequency</t>
  </si>
  <si>
    <t>Q</t>
  </si>
  <si>
    <t>col (8) - col (9)</t>
  </si>
  <si>
    <t>col (1) * col (2)</t>
  </si>
  <si>
    <t>col (1) * greater of col (2) or col (3)</t>
  </si>
  <si>
    <t>col (4) - col (5)</t>
  </si>
  <si>
    <t>prior col (11) + col (1) - col (7)</t>
  </si>
  <si>
    <t>prior col (12) + col (4) - col (10)</t>
  </si>
  <si>
    <t xml:space="preserve">Quantity of </t>
  </si>
  <si>
    <t>SREC</t>
  </si>
  <si>
    <t>Value of SRECs</t>
  </si>
  <si>
    <t>(Loss) on SRECs</t>
  </si>
  <si>
    <t>Quantity of</t>
  </si>
  <si>
    <t>Book Value</t>
  </si>
  <si>
    <t>Gain / (Loss)</t>
  </si>
  <si>
    <t>Ending</t>
  </si>
  <si>
    <t>SRECs Purchased</t>
  </si>
  <si>
    <t>Call Option</t>
  </si>
  <si>
    <t xml:space="preserve">Book Value </t>
  </si>
  <si>
    <t xml:space="preserve">Value of </t>
  </si>
  <si>
    <t xml:space="preserve">Book Value of </t>
  </si>
  <si>
    <t xml:space="preserve">Auction Value of </t>
  </si>
  <si>
    <t xml:space="preserve">SREC </t>
  </si>
  <si>
    <t>SRECs transferred</t>
  </si>
  <si>
    <t>Market</t>
  </si>
  <si>
    <t>Floor</t>
  </si>
  <si>
    <t>transferred</t>
  </si>
  <si>
    <t>Value Credited</t>
  </si>
  <si>
    <t xml:space="preserve">Final Auction </t>
  </si>
  <si>
    <t>SREC Auction</t>
  </si>
  <si>
    <t>of SREC</t>
  </si>
  <si>
    <t>on SRECs Sold</t>
  </si>
  <si>
    <t xml:space="preserve">Through </t>
  </si>
  <si>
    <t>SRECs</t>
  </si>
  <si>
    <t>of SRECs</t>
  </si>
  <si>
    <t>SRECs acquired</t>
  </si>
  <si>
    <t>SRECs sold</t>
  </si>
  <si>
    <t>Ending SREC</t>
  </si>
  <si>
    <t>Inventory</t>
  </si>
  <si>
    <t xml:space="preserve">Disposition </t>
  </si>
  <si>
    <t>to PSE&amp;G</t>
  </si>
  <si>
    <t>Value</t>
  </si>
  <si>
    <t>To Loans</t>
  </si>
  <si>
    <t>At Auction</t>
  </si>
  <si>
    <t>Price</t>
  </si>
  <si>
    <t>Sales</t>
  </si>
  <si>
    <t>Inventory Sold</t>
  </si>
  <si>
    <t>Cost</t>
  </si>
  <si>
    <t>Sold in Auction</t>
  </si>
  <si>
    <t>Sold</t>
  </si>
  <si>
    <t>Auction Sales</t>
  </si>
  <si>
    <t>Net Benefit</t>
  </si>
  <si>
    <t>by PSE&amp;G</t>
  </si>
  <si>
    <t>to Ratepayers</t>
  </si>
  <si>
    <t>Return</t>
  </si>
  <si>
    <t>Costs</t>
  </si>
  <si>
    <t>Annual Pre-tax WACC</t>
  </si>
  <si>
    <t>Monthly Pre-tax WACC</t>
  </si>
  <si>
    <t>IT Costs</t>
  </si>
  <si>
    <t>Worksheets:</t>
  </si>
  <si>
    <t>INPUTS</t>
  </si>
  <si>
    <t>Last Month of Actuals</t>
  </si>
  <si>
    <t>Actual/Forecast</t>
  </si>
  <si>
    <t>RevReqInput</t>
  </si>
  <si>
    <t>SREC Inv</t>
  </si>
  <si>
    <t xml:space="preserve">Q - Quarterly </t>
  </si>
  <si>
    <t>M - Monthly</t>
  </si>
  <si>
    <t>Adjust the grouping function to include Previous, Current, Subsequent Years/Months of the current filing (Date Range Sept 00  to Sept 00)</t>
  </si>
  <si>
    <t>CapO-M Sum</t>
  </si>
  <si>
    <t>Year</t>
  </si>
  <si>
    <t>Period</t>
  </si>
  <si>
    <t>No inputs are required on this worksheet</t>
  </si>
  <si>
    <t>R-Existing</t>
  </si>
  <si>
    <t>C-Existing</t>
  </si>
  <si>
    <t>SRECPrice</t>
  </si>
  <si>
    <t>Month1</t>
  </si>
  <si>
    <t>Month2</t>
  </si>
  <si>
    <t>B - Bimonthly</t>
  </si>
  <si>
    <t>Actual/</t>
  </si>
  <si>
    <t>Forecast</t>
  </si>
  <si>
    <t>Code</t>
  </si>
  <si>
    <t>Clear content for the prior month of actuals and adjust the grouping function to include the forecasted months through the end of the current filing period (Sept 00)</t>
  </si>
  <si>
    <t>Wtd Avg of last 3 auctions preceding filing</t>
  </si>
  <si>
    <t>SREC Price must be updated as the weighted average of the last 3 auction preceding the filing; the SREC price must also be updated in SAP for the runout of actuals</t>
  </si>
  <si>
    <t>SREC Forecast used for runout</t>
  </si>
  <si>
    <t>SREC Price used to for runout of existing loans; should be the same as SREC price above</t>
  </si>
  <si>
    <t>SREC Auction Cost / SREC</t>
  </si>
  <si>
    <t>Based on $50,000 auction cost divided by average SRECs sold in last 3 auctions</t>
  </si>
  <si>
    <t>Oct30-Sep31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</si>
</sst>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&quot;$&quot;#,##0.00"/>
    <numFmt numFmtId="166" formatCode="0.0000%"/>
    <numFmt numFmtId="167" formatCode="0.00000%"/>
    <numFmt numFmtId="168" formatCode="0.000000%"/>
    <numFmt numFmtId="169" formatCode="0.000000"/>
    <numFmt numFmtId="170" formatCode="_(* #,##0.0000_);_(* \(#,##0.0000\);_(* &quot;-&quot;??_);_(@_)"/>
    <numFmt numFmtId="171" formatCode="_(* #,##0.000000_);_(* \(#,##0.000000\);_(* &quot;-&quot;??_);_(@_)"/>
    <numFmt numFmtId="172" formatCode="_(* #,##0_);_(* \(#,##0\);_(* &quot;-&quot;??_);_(@_)"/>
    <numFmt numFmtId="173" formatCode="m/d/yy;@"/>
    <numFmt numFmtId="174" formatCode="&quot;$&quot;#,##0"/>
    <numFmt numFmtId="175" formatCode="_(&quot;$&quot;* #,##0_);_(&quot;$&quot;* \(#,##0\);_(&quot;$&quot;* &quot;-&quot;??_);_(@_)"/>
    <numFmt numFmtId="176" formatCode="_(* #,##0.000000_);_(* \(#,##0.000000\);_(* &quot;-&quot;??????_);_(@_)"/>
    <numFmt numFmtId="177" formatCode="[$-409]mmm\-yy;@"/>
    <numFmt numFmtId="178" formatCode="mmmm\ yyyy"/>
    <numFmt numFmtId="179" formatCode="#,##0.00000"/>
    <numFmt numFmtId="180" formatCode="#,##0.00000_);\(#,##0.00000\)"/>
  </numFmts>
  <fonts count="1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b/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u/>
      <sz val="10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9"/>
      <color indexed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00FF"/>
      <name val="Arial"/>
      <family val="2"/>
    </font>
    <font>
      <sz val="10"/>
      <color rgb="FF0066FF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79">
    <xf numFmtId="0" fontId="0" fillId="0" borderId="0" xfId="0"/>
    <xf numFmtId="0" fontId="0" fillId="0" borderId="0" xfId="0" applyAlignment="1">
      <alignment horizontal="center"/>
    </xf>
    <xf numFmtId="44" fontId="3" fillId="2" borderId="0" xfId="2" applyFont="1" applyFill="1"/>
    <xf numFmtId="10" fontId="0" fillId="0" borderId="0" xfId="0" applyNumberFormat="1"/>
    <xf numFmtId="0" fontId="0" fillId="0" borderId="0" xfId="0" applyFill="1"/>
    <xf numFmtId="0" fontId="0" fillId="3" borderId="0" xfId="0" applyFill="1"/>
    <xf numFmtId="165" fontId="0" fillId="0" borderId="0" xfId="0" applyNumberFormat="1"/>
    <xf numFmtId="0" fontId="0" fillId="2" borderId="0" xfId="0" applyFill="1"/>
    <xf numFmtId="171" fontId="1" fillId="0" borderId="0" xfId="1" applyNumberFormat="1"/>
    <xf numFmtId="44" fontId="0" fillId="0" borderId="0" xfId="0" applyNumberFormat="1"/>
    <xf numFmtId="14" fontId="0" fillId="0" borderId="0" xfId="0" applyNumberFormat="1"/>
    <xf numFmtId="44" fontId="1" fillId="0" borderId="0" xfId="2" applyFill="1"/>
    <xf numFmtId="0" fontId="0" fillId="3" borderId="0" xfId="0" applyFill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0" fontId="0" fillId="2" borderId="0" xfId="0" applyFill="1" applyAlignment="1">
      <alignment horizontal="center" wrapText="1"/>
    </xf>
    <xf numFmtId="0" fontId="4" fillId="0" borderId="0" xfId="0" applyFont="1" applyAlignment="1">
      <alignment horizontal="center" wrapText="1"/>
    </xf>
    <xf numFmtId="14" fontId="0" fillId="0" borderId="0" xfId="0" applyNumberFormat="1" applyAlignment="1">
      <alignment horizontal="center" wrapText="1"/>
    </xf>
    <xf numFmtId="169" fontId="0" fillId="0" borderId="0" xfId="0" applyNumberFormat="1"/>
    <xf numFmtId="175" fontId="1" fillId="0" borderId="0" xfId="2" applyNumberFormat="1"/>
    <xf numFmtId="10" fontId="1" fillId="0" borderId="0" xfId="0" applyNumberFormat="1" applyFont="1"/>
    <xf numFmtId="14" fontId="1" fillId="4" borderId="0" xfId="0" applyNumberFormat="1" applyFont="1" applyFill="1"/>
    <xf numFmtId="168" fontId="1" fillId="0" borderId="0" xfId="3" applyNumberFormat="1"/>
    <xf numFmtId="167" fontId="0" fillId="0" borderId="1" xfId="0" applyNumberFormat="1" applyBorder="1"/>
    <xf numFmtId="0" fontId="0" fillId="0" borderId="2" xfId="0" applyBorder="1"/>
    <xf numFmtId="165" fontId="0" fillId="0" borderId="3" xfId="0" applyNumberFormat="1" applyBorder="1"/>
    <xf numFmtId="175" fontId="0" fillId="0" borderId="0" xfId="0" applyNumberFormat="1"/>
    <xf numFmtId="0" fontId="0" fillId="4" borderId="0" xfId="0" applyFill="1"/>
    <xf numFmtId="1" fontId="0" fillId="4" borderId="0" xfId="0" applyNumberFormat="1" applyFill="1"/>
    <xf numFmtId="14" fontId="0" fillId="4" borderId="0" xfId="0" applyNumberFormat="1" applyFill="1"/>
    <xf numFmtId="173" fontId="0" fillId="4" borderId="0" xfId="0" applyNumberFormat="1" applyFill="1"/>
    <xf numFmtId="2" fontId="0" fillId="4" borderId="0" xfId="0" applyNumberFormat="1" applyFill="1"/>
    <xf numFmtId="171" fontId="1" fillId="4" borderId="0" xfId="1" applyNumberFormat="1" applyFill="1"/>
    <xf numFmtId="0" fontId="0" fillId="0" borderId="0" xfId="0" applyBorder="1" applyAlignment="1">
      <alignment vertical="center"/>
    </xf>
    <xf numFmtId="174" fontId="0" fillId="0" borderId="0" xfId="0" applyNumberFormat="1"/>
    <xf numFmtId="174" fontId="0" fillId="0" borderId="0" xfId="0" applyNumberFormat="1" applyAlignment="1">
      <alignment horizontal="center" wrapText="1"/>
    </xf>
    <xf numFmtId="172" fontId="0" fillId="0" borderId="0" xfId="0" applyNumberFormat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66" fontId="0" fillId="0" borderId="0" xfId="0" applyNumberFormat="1"/>
    <xf numFmtId="9" fontId="0" fillId="0" borderId="0" xfId="0" applyNumberFormat="1"/>
    <xf numFmtId="0" fontId="4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14" fontId="1" fillId="0" borderId="0" xfId="0" applyNumberFormat="1" applyFont="1" applyAlignment="1">
      <alignment horizontal="center" wrapText="1"/>
    </xf>
    <xf numFmtId="0" fontId="4" fillId="0" borderId="0" xfId="0" applyFont="1" applyAlignment="1">
      <alignment horizontal="center"/>
    </xf>
    <xf numFmtId="3" fontId="0" fillId="0" borderId="0" xfId="0" applyNumberFormat="1"/>
    <xf numFmtId="170" fontId="0" fillId="0" borderId="0" xfId="0" applyNumberFormat="1"/>
    <xf numFmtId="167" fontId="0" fillId="0" borderId="0" xfId="0" applyNumberFormat="1"/>
    <xf numFmtId="166" fontId="0" fillId="0" borderId="0" xfId="3" applyNumberFormat="1" applyFont="1"/>
    <xf numFmtId="172" fontId="0" fillId="0" borderId="0" xfId="0" applyNumberFormat="1" applyFill="1"/>
    <xf numFmtId="175" fontId="0" fillId="0" borderId="0" xfId="0" applyNumberFormat="1" applyFill="1" applyAlignment="1">
      <alignment horizontal="center" wrapText="1"/>
    </xf>
    <xf numFmtId="174" fontId="0" fillId="0" borderId="0" xfId="0" applyNumberFormat="1" applyFill="1"/>
    <xf numFmtId="0" fontId="0" fillId="0" borderId="0" xfId="0" applyBorder="1" applyAlignment="1">
      <alignment horizontal="center"/>
    </xf>
    <xf numFmtId="14" fontId="0" fillId="0" borderId="0" xfId="0" applyNumberFormat="1" applyBorder="1"/>
    <xf numFmtId="0" fontId="0" fillId="0" borderId="0" xfId="0" applyBorder="1"/>
    <xf numFmtId="10" fontId="0" fillId="0" borderId="0" xfId="3" applyNumberFormat="1" applyFont="1"/>
    <xf numFmtId="176" fontId="0" fillId="0" borderId="0" xfId="0" applyNumberFormat="1"/>
    <xf numFmtId="0" fontId="4" fillId="0" borderId="0" xfId="0" applyFont="1" applyAlignment="1">
      <alignment horizontal="centerContinuous"/>
    </xf>
    <xf numFmtId="172" fontId="0" fillId="0" borderId="0" xfId="0" applyNumberFormat="1" applyBorder="1"/>
    <xf numFmtId="10" fontId="0" fillId="0" borderId="0" xfId="3" applyNumberFormat="1" applyFont="1" applyBorder="1"/>
    <xf numFmtId="176" fontId="0" fillId="0" borderId="0" xfId="0" applyNumberFormat="1" applyBorder="1"/>
    <xf numFmtId="0" fontId="9" fillId="0" borderId="0" xfId="0" applyFont="1"/>
    <xf numFmtId="174" fontId="1" fillId="0" borderId="0" xfId="0" applyNumberFormat="1" applyFont="1"/>
    <xf numFmtId="0" fontId="10" fillId="0" borderId="0" xfId="0" applyFont="1" applyAlignment="1">
      <alignment horizontal="center" wrapText="1"/>
    </xf>
    <xf numFmtId="9" fontId="1" fillId="0" borderId="0" xfId="3" applyFont="1"/>
    <xf numFmtId="43" fontId="0" fillId="0" borderId="0" xfId="0" applyNumberFormat="1"/>
    <xf numFmtId="164" fontId="3" fillId="0" borderId="0" xfId="3" applyNumberFormat="1" applyFont="1"/>
    <xf numFmtId="37" fontId="10" fillId="0" borderId="0" xfId="0" quotePrefix="1" applyNumberFormat="1" applyFont="1" applyAlignment="1">
      <alignment horizontal="center"/>
    </xf>
    <xf numFmtId="0" fontId="7" fillId="0" borderId="0" xfId="0" applyFont="1" applyAlignment="1">
      <alignment horizontal="center"/>
    </xf>
    <xf numFmtId="177" fontId="0" fillId="0" borderId="0" xfId="0" applyNumberFormat="1" applyAlignment="1">
      <alignment horizontal="right"/>
    </xf>
    <xf numFmtId="44" fontId="1" fillId="0" borderId="0" xfId="2"/>
    <xf numFmtId="0" fontId="3" fillId="0" borderId="0" xfId="0" applyFont="1" applyFill="1"/>
    <xf numFmtId="3" fontId="3" fillId="0" borderId="0" xfId="0" applyNumberFormat="1" applyFont="1" applyFill="1"/>
    <xf numFmtId="44" fontId="1" fillId="0" borderId="0" xfId="2" applyBorder="1"/>
    <xf numFmtId="172" fontId="1" fillId="0" borderId="0" xfId="1" applyNumberFormat="1"/>
    <xf numFmtId="37" fontId="1" fillId="0" borderId="0" xfId="2" applyNumberFormat="1" applyBorder="1"/>
    <xf numFmtId="177" fontId="0" fillId="0" borderId="0" xfId="0" applyNumberFormat="1" applyFill="1" applyAlignment="1">
      <alignment horizontal="right"/>
    </xf>
    <xf numFmtId="44" fontId="0" fillId="0" borderId="0" xfId="0" applyNumberFormat="1" applyFill="1"/>
    <xf numFmtId="37" fontId="1" fillId="0" borderId="0" xfId="2" applyNumberFormat="1" applyFill="1" applyBorder="1"/>
    <xf numFmtId="172" fontId="1" fillId="0" borderId="0" xfId="1" applyNumberFormat="1" applyFill="1"/>
    <xf numFmtId="0" fontId="0" fillId="0" borderId="0" xfId="0" applyAlignment="1">
      <alignment horizontal="right"/>
    </xf>
    <xf numFmtId="44" fontId="1" fillId="0" borderId="0" xfId="2" applyFont="1" applyFill="1"/>
    <xf numFmtId="172" fontId="1" fillId="0" borderId="0" xfId="1" applyNumberFormat="1" applyFont="1" applyFill="1"/>
    <xf numFmtId="41" fontId="1" fillId="0" borderId="0" xfId="2" applyNumberFormat="1" applyFont="1" applyFill="1"/>
    <xf numFmtId="177" fontId="4" fillId="0" borderId="0" xfId="0" applyNumberFormat="1" applyFont="1" applyFill="1"/>
    <xf numFmtId="172" fontId="4" fillId="0" borderId="0" xfId="1" applyNumberFormat="1" applyFont="1" applyFill="1"/>
    <xf numFmtId="0" fontId="4" fillId="0" borderId="0" xfId="0" applyFont="1" applyFill="1"/>
    <xf numFmtId="44" fontId="4" fillId="0" borderId="0" xfId="0" applyNumberFormat="1" applyFont="1" applyFill="1"/>
    <xf numFmtId="177" fontId="0" fillId="0" borderId="0" xfId="0" applyNumberFormat="1"/>
    <xf numFmtId="175" fontId="1" fillId="0" borderId="6" xfId="2" applyNumberFormat="1" applyFont="1" applyBorder="1"/>
    <xf numFmtId="0" fontId="0" fillId="5" borderId="0" xfId="0" applyFill="1" applyAlignment="1">
      <alignment horizontal="center" wrapText="1"/>
    </xf>
    <xf numFmtId="174" fontId="0" fillId="0" borderId="0" xfId="0" applyNumberFormat="1" applyFill="1" applyAlignment="1">
      <alignment horizontal="center" wrapText="1"/>
    </xf>
    <xf numFmtId="174" fontId="0" fillId="0" borderId="0" xfId="0" applyNumberFormat="1" applyFill="1" applyAlignment="1">
      <alignment horizontal="right" wrapText="1"/>
    </xf>
    <xf numFmtId="169" fontId="0" fillId="0" borderId="0" xfId="0" applyNumberFormat="1" applyFill="1" applyAlignment="1">
      <alignment horizontal="center" wrapText="1"/>
    </xf>
    <xf numFmtId="0" fontId="11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2" fillId="0" borderId="0" xfId="0" applyFont="1" applyFill="1" applyBorder="1" applyAlignment="1"/>
    <xf numFmtId="0" fontId="0" fillId="0" borderId="0" xfId="0" applyFill="1" applyBorder="1"/>
    <xf numFmtId="175" fontId="0" fillId="0" borderId="0" xfId="0" applyNumberFormat="1" applyFill="1"/>
    <xf numFmtId="0" fontId="1" fillId="0" borderId="0" xfId="4"/>
    <xf numFmtId="14" fontId="0" fillId="0" borderId="0" xfId="0" applyNumberFormat="1" applyAlignment="1">
      <alignment horizontal="center"/>
    </xf>
    <xf numFmtId="172" fontId="1" fillId="0" borderId="0" xfId="0" applyNumberFormat="1" applyFont="1" applyFill="1"/>
    <xf numFmtId="0" fontId="1" fillId="0" borderId="0" xfId="0" applyFont="1" applyFill="1"/>
    <xf numFmtId="10" fontId="0" fillId="0" borderId="0" xfId="0" applyNumberFormat="1" applyFill="1"/>
    <xf numFmtId="0" fontId="4" fillId="0" borderId="6" xfId="0" applyFont="1" applyBorder="1" applyAlignment="1">
      <alignment horizontal="center"/>
    </xf>
    <xf numFmtId="0" fontId="0" fillId="0" borderId="6" xfId="0" applyBorder="1" applyAlignment="1">
      <alignment horizontal="center" wrapText="1"/>
    </xf>
    <xf numFmtId="17" fontId="0" fillId="0" borderId="6" xfId="0" applyNumberFormat="1" applyBorder="1"/>
    <xf numFmtId="175" fontId="1" fillId="0" borderId="6" xfId="2" applyNumberFormat="1" applyFont="1" applyFill="1" applyBorder="1"/>
    <xf numFmtId="0" fontId="1" fillId="0" borderId="0" xfId="0" applyFont="1"/>
    <xf numFmtId="0" fontId="8" fillId="0" borderId="0" xfId="0" applyFont="1"/>
    <xf numFmtId="178" fontId="1" fillId="6" borderId="0" xfId="0" quotePrefix="1" applyNumberFormat="1" applyFont="1" applyFill="1" applyAlignment="1">
      <alignment horizontal="center"/>
    </xf>
    <xf numFmtId="0" fontId="0" fillId="0" borderId="0" xfId="0" applyAlignment="1">
      <alignment horizontal="left" indent="1"/>
    </xf>
    <xf numFmtId="0" fontId="1" fillId="6" borderId="0" xfId="0" applyFont="1" applyFill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left" indent="2"/>
    </xf>
    <xf numFmtId="0" fontId="3" fillId="0" borderId="0" xfId="2" applyNumberFormat="1" applyFont="1" applyBorder="1"/>
    <xf numFmtId="177" fontId="3" fillId="0" borderId="0" xfId="2" applyNumberFormat="1" applyFont="1" applyBorder="1"/>
    <xf numFmtId="175" fontId="3" fillId="0" borderId="0" xfId="2" applyNumberFormat="1" applyFont="1" applyBorder="1"/>
    <xf numFmtId="44" fontId="15" fillId="0" borderId="0" xfId="2" applyFont="1"/>
    <xf numFmtId="44" fontId="1" fillId="0" borderId="0" xfId="0" applyNumberFormat="1" applyFont="1"/>
    <xf numFmtId="0" fontId="0" fillId="0" borderId="0" xfId="0" applyFill="1" applyAlignment="1">
      <alignment horizontal="left" indent="1"/>
    </xf>
    <xf numFmtId="0" fontId="8" fillId="0" borderId="0" xfId="0" applyFont="1" applyFill="1"/>
    <xf numFmtId="0" fontId="1" fillId="0" borderId="0" xfId="0" applyFont="1" applyFill="1" applyAlignment="1">
      <alignment horizontal="left" indent="1"/>
    </xf>
    <xf numFmtId="175" fontId="1" fillId="0" borderId="0" xfId="2" applyNumberFormat="1" applyFont="1" applyBorder="1"/>
    <xf numFmtId="0" fontId="1" fillId="0" borderId="0" xfId="0" applyFont="1" applyAlignment="1">
      <alignment horizontal="left" indent="1"/>
    </xf>
    <xf numFmtId="165" fontId="1" fillId="0" borderId="0" xfId="0" applyNumberFormat="1" applyFont="1"/>
    <xf numFmtId="10" fontId="1" fillId="0" borderId="0" xfId="3" applyNumberFormat="1" applyFont="1"/>
    <xf numFmtId="43" fontId="0" fillId="0" borderId="0" xfId="1" applyFont="1"/>
    <xf numFmtId="43" fontId="1" fillId="0" borderId="0" xfId="1" applyFont="1"/>
    <xf numFmtId="43" fontId="1" fillId="0" borderId="0" xfId="1" applyFont="1" applyAlignment="1">
      <alignment horizontal="right"/>
    </xf>
    <xf numFmtId="0" fontId="14" fillId="0" borderId="0" xfId="2" applyNumberFormat="1" applyFont="1" applyBorder="1"/>
    <xf numFmtId="177" fontId="14" fillId="0" borderId="0" xfId="2" applyNumberFormat="1" applyFont="1" applyBorder="1"/>
    <xf numFmtId="175" fontId="14" fillId="0" borderId="0" xfId="2" applyNumberFormat="1" applyFont="1" applyBorder="1"/>
    <xf numFmtId="17" fontId="14" fillId="0" borderId="6" xfId="0" applyNumberFormat="1" applyFont="1" applyBorder="1"/>
    <xf numFmtId="175" fontId="14" fillId="0" borderId="6" xfId="2" applyNumberFormat="1" applyFont="1" applyBorder="1"/>
    <xf numFmtId="175" fontId="14" fillId="0" borderId="6" xfId="2" applyNumberFormat="1" applyFont="1" applyFill="1" applyBorder="1"/>
    <xf numFmtId="0" fontId="1" fillId="0" borderId="6" xfId="0" applyFont="1" applyBorder="1" applyAlignment="1">
      <alignment horizontal="center"/>
    </xf>
    <xf numFmtId="37" fontId="10" fillId="0" borderId="0" xfId="0" quotePrefix="1" applyNumberFormat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37" fontId="10" fillId="7" borderId="0" xfId="0" quotePrefix="1" applyNumberFormat="1" applyFont="1" applyFill="1" applyAlignment="1">
      <alignment horizontal="center"/>
    </xf>
    <xf numFmtId="0" fontId="7" fillId="7" borderId="0" xfId="0" applyFont="1" applyFill="1" applyAlignment="1">
      <alignment horizontal="center"/>
    </xf>
    <xf numFmtId="41" fontId="1" fillId="0" borderId="0" xfId="0" applyNumberFormat="1" applyFont="1" applyFill="1"/>
    <xf numFmtId="44" fontId="1" fillId="0" borderId="0" xfId="2" applyFont="1"/>
    <xf numFmtId="172" fontId="1" fillId="0" borderId="0" xfId="1" applyNumberFormat="1" applyBorder="1"/>
    <xf numFmtId="172" fontId="1" fillId="0" borderId="0" xfId="1" applyNumberFormat="1" applyFill="1" applyBorder="1"/>
    <xf numFmtId="0" fontId="10" fillId="7" borderId="0" xfId="0" applyFont="1" applyFill="1" applyAlignment="1">
      <alignment horizontal="center" wrapText="1"/>
    </xf>
    <xf numFmtId="41" fontId="1" fillId="0" borderId="0" xfId="2" applyNumberFormat="1" applyFont="1"/>
    <xf numFmtId="44" fontId="1" fillId="0" borderId="0" xfId="1" applyNumberFormat="1" applyFont="1"/>
    <xf numFmtId="3" fontId="1" fillId="0" borderId="0" xfId="0" applyNumberFormat="1" applyFont="1" applyFill="1"/>
    <xf numFmtId="174" fontId="1" fillId="0" borderId="0" xfId="0" applyNumberFormat="1" applyFont="1" applyFill="1"/>
    <xf numFmtId="0" fontId="3" fillId="0" borderId="0" xfId="0" applyFont="1" applyFill="1" applyBorder="1" applyAlignment="1">
      <alignment horizontal="center"/>
    </xf>
    <xf numFmtId="164" fontId="3" fillId="0" borderId="0" xfId="3" applyNumberFormat="1" applyFont="1" applyFill="1"/>
    <xf numFmtId="0" fontId="10" fillId="0" borderId="0" xfId="0" applyFont="1" applyFill="1" applyAlignment="1">
      <alignment horizontal="center" wrapText="1"/>
    </xf>
    <xf numFmtId="0" fontId="7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 wrapText="1"/>
    </xf>
    <xf numFmtId="0" fontId="7" fillId="0" borderId="0" xfId="0" applyFont="1" applyFill="1" applyBorder="1" applyAlignment="1">
      <alignment horizontal="center" wrapText="1"/>
    </xf>
    <xf numFmtId="17" fontId="0" fillId="0" borderId="0" xfId="0" applyNumberFormat="1" applyBorder="1"/>
    <xf numFmtId="3" fontId="0" fillId="0" borderId="0" xfId="0" applyNumberFormat="1" applyBorder="1"/>
    <xf numFmtId="3" fontId="3" fillId="0" borderId="0" xfId="0" applyNumberFormat="1" applyFont="1" applyBorder="1"/>
    <xf numFmtId="174" fontId="0" fillId="0" borderId="0" xfId="0" applyNumberFormat="1" applyBorder="1"/>
    <xf numFmtId="172" fontId="0" fillId="0" borderId="0" xfId="0" applyNumberFormat="1" applyFill="1" applyBorder="1"/>
    <xf numFmtId="0" fontId="7" fillId="0" borderId="0" xfId="0" applyFont="1" applyBorder="1" applyAlignment="1">
      <alignment horizontal="center"/>
    </xf>
    <xf numFmtId="0" fontId="14" fillId="0" borderId="0" xfId="0" applyFont="1"/>
    <xf numFmtId="177" fontId="14" fillId="0" borderId="0" xfId="0" applyNumberFormat="1" applyFont="1" applyAlignment="1">
      <alignment horizontal="right"/>
    </xf>
    <xf numFmtId="165" fontId="1" fillId="6" borderId="0" xfId="0" applyNumberFormat="1" applyFont="1" applyFill="1"/>
    <xf numFmtId="0" fontId="2" fillId="0" borderId="0" xfId="0" applyFont="1"/>
    <xf numFmtId="0" fontId="2" fillId="0" borderId="0" xfId="0" applyFont="1" applyFill="1"/>
    <xf numFmtId="165" fontId="2" fillId="0" borderId="0" xfId="3" applyNumberFormat="1" applyFont="1" applyBorder="1"/>
    <xf numFmtId="165" fontId="0" fillId="0" borderId="0" xfId="0" applyNumberFormat="1" applyBorder="1"/>
    <xf numFmtId="179" fontId="0" fillId="0" borderId="0" xfId="0" applyNumberFormat="1"/>
    <xf numFmtId="180" fontId="0" fillId="0" borderId="0" xfId="0" applyNumberFormat="1"/>
    <xf numFmtId="44" fontId="1" fillId="0" borderId="0" xfId="1" applyNumberFormat="1" applyFont="1" applyFill="1"/>
    <xf numFmtId="166" fontId="1" fillId="0" borderId="0" xfId="3" applyNumberFormat="1" applyFont="1"/>
    <xf numFmtId="169" fontId="0" fillId="0" borderId="0" xfId="0" applyNumberFormat="1" applyFill="1"/>
    <xf numFmtId="172" fontId="0" fillId="0" borderId="0" xfId="1" applyNumberFormat="1" applyFont="1"/>
    <xf numFmtId="0" fontId="1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5">
    <cellStyle name="Comma" xfId="1" builtinId="3"/>
    <cellStyle name="Currency" xfId="2" builtinId="4"/>
    <cellStyle name="Normal" xfId="0" builtinId="0"/>
    <cellStyle name="Normal 2" xfId="4"/>
    <cellStyle name="Percent" xfId="3" builtinId="5"/>
  </cellStyles>
  <dxfs count="2">
    <dxf>
      <border>
        <bottom style="thin">
          <color indexed="64"/>
        </bottom>
      </border>
    </dxf>
    <dxf>
      <border>
        <bottom style="thin">
          <color indexed="64"/>
        </bottom>
      </border>
    </dxf>
  </dxfs>
  <tableStyles count="0" defaultTableStyle="TableStyleMedium2" defaultPivotStyle="PivotStyleLight16"/>
  <colors>
    <mruColors>
      <color rgb="FF0000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0</xdr:row>
      <xdr:rowOff>95250</xdr:rowOff>
    </xdr:from>
    <xdr:to>
      <xdr:col>18</xdr:col>
      <xdr:colOff>180975</xdr:colOff>
      <xdr:row>10</xdr:row>
      <xdr:rowOff>66675</xdr:rowOff>
    </xdr:to>
    <xdr:sp macro="" textlink="">
      <xdr:nvSpPr>
        <xdr:cNvPr id="7195" name="Line 2"/>
        <xdr:cNvSpPr>
          <a:spLocks noChangeShapeType="1"/>
        </xdr:cNvSpPr>
      </xdr:nvSpPr>
      <xdr:spPr bwMode="auto">
        <a:xfrm>
          <a:off x="3371850" y="95250"/>
          <a:ext cx="11830050" cy="2800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0</xdr:row>
      <xdr:rowOff>95250</xdr:rowOff>
    </xdr:from>
    <xdr:to>
      <xdr:col>18</xdr:col>
      <xdr:colOff>180975</xdr:colOff>
      <xdr:row>10</xdr:row>
      <xdr:rowOff>66675</xdr:rowOff>
    </xdr:to>
    <xdr:sp macro="" textlink="">
      <xdr:nvSpPr>
        <xdr:cNvPr id="10257" name="Line 2"/>
        <xdr:cNvSpPr>
          <a:spLocks noChangeShapeType="1"/>
        </xdr:cNvSpPr>
      </xdr:nvSpPr>
      <xdr:spPr bwMode="auto">
        <a:xfrm>
          <a:off x="3371850" y="95250"/>
          <a:ext cx="11830050" cy="2800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0</xdr:row>
      <xdr:rowOff>95250</xdr:rowOff>
    </xdr:from>
    <xdr:to>
      <xdr:col>18</xdr:col>
      <xdr:colOff>180975</xdr:colOff>
      <xdr:row>10</xdr:row>
      <xdr:rowOff>66675</xdr:rowOff>
    </xdr:to>
    <xdr:sp macro="" textlink="">
      <xdr:nvSpPr>
        <xdr:cNvPr id="9233" name="Line 2"/>
        <xdr:cNvSpPr>
          <a:spLocks noChangeShapeType="1"/>
        </xdr:cNvSpPr>
      </xdr:nvSpPr>
      <xdr:spPr bwMode="auto">
        <a:xfrm>
          <a:off x="3371850" y="95250"/>
          <a:ext cx="11830050" cy="2800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0</xdr:row>
      <xdr:rowOff>95250</xdr:rowOff>
    </xdr:from>
    <xdr:to>
      <xdr:col>18</xdr:col>
      <xdr:colOff>180975</xdr:colOff>
      <xdr:row>10</xdr:row>
      <xdr:rowOff>66675</xdr:rowOff>
    </xdr:to>
    <xdr:sp macro="" textlink="">
      <xdr:nvSpPr>
        <xdr:cNvPr id="17433" name="Line 1"/>
        <xdr:cNvSpPr>
          <a:spLocks noChangeShapeType="1"/>
        </xdr:cNvSpPr>
      </xdr:nvSpPr>
      <xdr:spPr bwMode="auto">
        <a:xfrm>
          <a:off x="3371850" y="95250"/>
          <a:ext cx="11830050" cy="2800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0</xdr:row>
      <xdr:rowOff>95250</xdr:rowOff>
    </xdr:from>
    <xdr:to>
      <xdr:col>18</xdr:col>
      <xdr:colOff>180975</xdr:colOff>
      <xdr:row>10</xdr:row>
      <xdr:rowOff>66675</xdr:rowOff>
    </xdr:to>
    <xdr:sp macro="" textlink="">
      <xdr:nvSpPr>
        <xdr:cNvPr id="24594" name="Line 1"/>
        <xdr:cNvSpPr>
          <a:spLocks noChangeShapeType="1"/>
        </xdr:cNvSpPr>
      </xdr:nvSpPr>
      <xdr:spPr bwMode="auto">
        <a:xfrm>
          <a:off x="3371850" y="95250"/>
          <a:ext cx="11830050" cy="2800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regulato\SPRC\2019\RevReqSupport\CL1-2Lo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2015%20GPRC\Revenue%20Requirements\SLII%20-%20Copy\Forecast%20Workpapers\ProjectedAmorts\R_3-4Loan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Renewables%20&amp;%20Energy%20Solutions\Shared%20Folder\SolarLoan2\CostRecoveryFilings\2012CostRecovery%20Actuals%20(03-31-12)\R_3-4Loa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regulato\SPRC\2019\RevReqSupport\R_3-4Loa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ercial System Inputs"/>
      <sheetName val="Solve for 15-yr loan amt"/>
      <sheetName val="Projected Payment Sched"/>
      <sheetName val="SREC Forecast"/>
      <sheetName val="EXHIBIT F"/>
    </sheetNames>
    <sheetDataSet>
      <sheetData sheetId="0" refreshError="1">
        <row r="33">
          <cell r="A33" t="str">
            <v xml:space="preserve"> "Month"</v>
          </cell>
          <cell r="B33" t="str">
            <v>AC Energy from 1 kW system (kWh)</v>
          </cell>
          <cell r="C33" t="str">
            <v>AC Energy (kWh)</v>
          </cell>
        </row>
        <row r="34">
          <cell r="A34">
            <v>1</v>
          </cell>
          <cell r="B34">
            <v>52.337000000000003</v>
          </cell>
          <cell r="C34">
            <v>811223.5</v>
          </cell>
        </row>
        <row r="35">
          <cell r="A35">
            <v>2</v>
          </cell>
          <cell r="B35">
            <v>65.106999999999999</v>
          </cell>
          <cell r="C35">
            <v>1009158.5</v>
          </cell>
        </row>
        <row r="36">
          <cell r="A36">
            <v>3</v>
          </cell>
          <cell r="B36">
            <v>92.703999999999994</v>
          </cell>
          <cell r="C36">
            <v>1436912</v>
          </cell>
        </row>
        <row r="37">
          <cell r="A37">
            <v>4</v>
          </cell>
          <cell r="B37">
            <v>104.998</v>
          </cell>
          <cell r="C37">
            <v>1627469</v>
          </cell>
        </row>
        <row r="38">
          <cell r="A38">
            <v>5</v>
          </cell>
          <cell r="B38">
            <v>125.84699999999999</v>
          </cell>
          <cell r="C38">
            <v>1950628.5</v>
          </cell>
        </row>
        <row r="39">
          <cell r="A39">
            <v>6</v>
          </cell>
          <cell r="B39">
            <v>123.32899999999999</v>
          </cell>
          <cell r="C39">
            <v>1911599.5</v>
          </cell>
        </row>
        <row r="40">
          <cell r="A40">
            <v>7</v>
          </cell>
          <cell r="B40">
            <v>122.66500000000001</v>
          </cell>
          <cell r="C40">
            <v>1901307.5</v>
          </cell>
        </row>
        <row r="41">
          <cell r="A41">
            <v>8</v>
          </cell>
          <cell r="B41">
            <v>112.16200000000001</v>
          </cell>
          <cell r="C41">
            <v>1738511</v>
          </cell>
        </row>
        <row r="42">
          <cell r="A42">
            <v>9</v>
          </cell>
          <cell r="B42">
            <v>95.370999999999995</v>
          </cell>
          <cell r="C42">
            <v>1478250.5</v>
          </cell>
        </row>
        <row r="43">
          <cell r="A43">
            <v>10</v>
          </cell>
          <cell r="B43">
            <v>76.070999999999998</v>
          </cell>
          <cell r="C43">
            <v>1179100.5</v>
          </cell>
        </row>
        <row r="44">
          <cell r="A44">
            <v>11</v>
          </cell>
          <cell r="B44">
            <v>47.226999999999997</v>
          </cell>
          <cell r="C44">
            <v>732018.5</v>
          </cell>
        </row>
        <row r="45">
          <cell r="A45">
            <v>12</v>
          </cell>
          <cell r="B45">
            <v>41.906999999999996</v>
          </cell>
          <cell r="C45">
            <v>649558.5</v>
          </cell>
        </row>
      </sheetData>
      <sheetData sheetId="1" refreshError="1"/>
      <sheetData sheetId="2" refreshError="1"/>
      <sheetData sheetId="3" refreshError="1"/>
      <sheetData sheetId="4" refreshError="1">
        <row r="6">
          <cell r="A6" t="str">
            <v>Closing</v>
          </cell>
          <cell r="B6">
            <v>40482</v>
          </cell>
          <cell r="G6">
            <v>42588947.549999997</v>
          </cell>
        </row>
        <row r="7">
          <cell r="A7">
            <v>0</v>
          </cell>
          <cell r="B7">
            <v>40482</v>
          </cell>
          <cell r="G7">
            <v>42588947.549999997</v>
          </cell>
        </row>
        <row r="8">
          <cell r="A8">
            <v>1</v>
          </cell>
          <cell r="B8">
            <v>40512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42990319.989999995</v>
          </cell>
        </row>
        <row r="9">
          <cell r="A9">
            <v>2</v>
          </cell>
          <cell r="B9">
            <v>40543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43395475.099999994</v>
          </cell>
        </row>
        <row r="10">
          <cell r="A10">
            <v>3</v>
          </cell>
          <cell r="B10">
            <v>40574</v>
          </cell>
          <cell r="C10">
            <v>732</v>
          </cell>
          <cell r="D10">
            <v>278160</v>
          </cell>
          <cell r="E10">
            <v>278160</v>
          </cell>
          <cell r="F10">
            <v>0</v>
          </cell>
          <cell r="G10">
            <v>43526288.519999996</v>
          </cell>
        </row>
        <row r="11">
          <cell r="A11">
            <v>4</v>
          </cell>
          <cell r="B11">
            <v>40602</v>
          </cell>
          <cell r="C11">
            <v>649</v>
          </cell>
          <cell r="D11">
            <v>246620</v>
          </cell>
          <cell r="E11">
            <v>246620</v>
          </cell>
          <cell r="F11">
            <v>0</v>
          </cell>
          <cell r="G11">
            <v>43689874.769999996</v>
          </cell>
        </row>
        <row r="12">
          <cell r="A12">
            <v>5</v>
          </cell>
          <cell r="B12">
            <v>40633</v>
          </cell>
          <cell r="C12">
            <v>811</v>
          </cell>
          <cell r="D12">
            <v>308180</v>
          </cell>
          <cell r="E12">
            <v>308180</v>
          </cell>
          <cell r="F12">
            <v>0</v>
          </cell>
          <cell r="G12">
            <v>43793442.709999993</v>
          </cell>
        </row>
        <row r="13">
          <cell r="A13">
            <v>6</v>
          </cell>
          <cell r="B13">
            <v>40663</v>
          </cell>
          <cell r="C13">
            <v>1009</v>
          </cell>
          <cell r="D13">
            <v>383420</v>
          </cell>
          <cell r="E13">
            <v>383420</v>
          </cell>
          <cell r="F13">
            <v>0</v>
          </cell>
          <cell r="G13">
            <v>43822746.709999993</v>
          </cell>
        </row>
        <row r="14">
          <cell r="A14">
            <v>7</v>
          </cell>
          <cell r="B14">
            <v>40694</v>
          </cell>
          <cell r="C14">
            <v>1437</v>
          </cell>
          <cell r="D14">
            <v>546060</v>
          </cell>
          <cell r="E14">
            <v>546060</v>
          </cell>
          <cell r="F14">
            <v>0</v>
          </cell>
          <cell r="G14">
            <v>43689686.879999995</v>
          </cell>
        </row>
        <row r="15">
          <cell r="A15">
            <v>8</v>
          </cell>
          <cell r="B15">
            <v>40724</v>
          </cell>
          <cell r="C15">
            <v>1628</v>
          </cell>
          <cell r="D15">
            <v>618640</v>
          </cell>
          <cell r="E15">
            <v>618640</v>
          </cell>
          <cell r="F15">
            <v>0</v>
          </cell>
          <cell r="G15">
            <v>43482793.049999997</v>
          </cell>
        </row>
        <row r="16">
          <cell r="A16">
            <v>9</v>
          </cell>
          <cell r="B16">
            <v>40755</v>
          </cell>
          <cell r="C16">
            <v>1950</v>
          </cell>
          <cell r="D16">
            <v>741000</v>
          </cell>
          <cell r="E16">
            <v>741000</v>
          </cell>
          <cell r="F16">
            <v>0</v>
          </cell>
          <cell r="G16">
            <v>43151589.390000001</v>
          </cell>
        </row>
        <row r="17">
          <cell r="A17">
            <v>10</v>
          </cell>
          <cell r="B17">
            <v>40786</v>
          </cell>
          <cell r="C17">
            <v>1912</v>
          </cell>
          <cell r="D17">
            <v>726560</v>
          </cell>
          <cell r="E17">
            <v>726560</v>
          </cell>
          <cell r="F17">
            <v>0</v>
          </cell>
          <cell r="G17">
            <v>42831704.349999994</v>
          </cell>
        </row>
        <row r="18">
          <cell r="A18">
            <v>11</v>
          </cell>
          <cell r="B18">
            <v>40816</v>
          </cell>
          <cell r="C18">
            <v>1901</v>
          </cell>
          <cell r="D18">
            <v>722380</v>
          </cell>
          <cell r="E18">
            <v>646417.05999999982</v>
          </cell>
          <cell r="F18">
            <v>75962.940000000177</v>
          </cell>
          <cell r="G18">
            <v>42512984.609999999</v>
          </cell>
        </row>
        <row r="19">
          <cell r="A19">
            <v>12</v>
          </cell>
          <cell r="B19">
            <v>40847</v>
          </cell>
          <cell r="C19">
            <v>1739</v>
          </cell>
          <cell r="D19">
            <v>660820</v>
          </cell>
          <cell r="E19">
            <v>400656.54</v>
          </cell>
          <cell r="F19">
            <v>260163.46000000002</v>
          </cell>
          <cell r="G19">
            <v>42252821.149999999</v>
          </cell>
        </row>
        <row r="20">
          <cell r="A20">
            <v>13</v>
          </cell>
          <cell r="B20">
            <v>40877</v>
          </cell>
          <cell r="C20">
            <v>1478</v>
          </cell>
          <cell r="D20">
            <v>561640</v>
          </cell>
          <cell r="E20">
            <v>398204.67</v>
          </cell>
          <cell r="F20">
            <v>163435.33000000002</v>
          </cell>
          <cell r="G20">
            <v>42089385.82</v>
          </cell>
        </row>
        <row r="21">
          <cell r="A21">
            <v>14</v>
          </cell>
          <cell r="B21">
            <v>40908</v>
          </cell>
          <cell r="C21">
            <v>1179</v>
          </cell>
          <cell r="D21">
            <v>448020</v>
          </cell>
          <cell r="E21">
            <v>396664.4</v>
          </cell>
          <cell r="F21">
            <v>51355.599999999977</v>
          </cell>
          <cell r="G21">
            <v>42038030.219999999</v>
          </cell>
        </row>
        <row r="22">
          <cell r="A22">
            <v>15</v>
          </cell>
          <cell r="B22">
            <v>40939</v>
          </cell>
          <cell r="C22">
            <v>729</v>
          </cell>
          <cell r="D22">
            <v>277020</v>
          </cell>
          <cell r="E22">
            <v>277020</v>
          </cell>
          <cell r="F22">
            <v>0</v>
          </cell>
          <cell r="G22">
            <v>42157190.629999995</v>
          </cell>
        </row>
        <row r="23">
          <cell r="A23">
            <v>16</v>
          </cell>
          <cell r="B23">
            <v>40968</v>
          </cell>
          <cell r="C23">
            <v>646</v>
          </cell>
          <cell r="D23">
            <v>245480</v>
          </cell>
          <cell r="E23">
            <v>245480</v>
          </cell>
          <cell r="F23">
            <v>0</v>
          </cell>
          <cell r="G23">
            <v>42309014.049999997</v>
          </cell>
        </row>
        <row r="24">
          <cell r="A24">
            <v>17</v>
          </cell>
          <cell r="B24">
            <v>40999</v>
          </cell>
          <cell r="C24">
            <v>807</v>
          </cell>
          <cell r="D24">
            <v>306660</v>
          </cell>
          <cell r="E24">
            <v>306660</v>
          </cell>
          <cell r="F24">
            <v>0</v>
          </cell>
          <cell r="G24">
            <v>42401088.299999997</v>
          </cell>
        </row>
        <row r="25">
          <cell r="A25">
            <v>18</v>
          </cell>
          <cell r="B25">
            <v>41029</v>
          </cell>
          <cell r="C25">
            <v>1004</v>
          </cell>
          <cell r="D25">
            <v>381520</v>
          </cell>
          <cell r="E25">
            <v>381520</v>
          </cell>
          <cell r="F25">
            <v>0</v>
          </cell>
          <cell r="G25">
            <v>42419170.289999999</v>
          </cell>
        </row>
        <row r="26">
          <cell r="A26">
            <v>19</v>
          </cell>
          <cell r="B26">
            <v>41060</v>
          </cell>
          <cell r="C26">
            <v>1430</v>
          </cell>
          <cell r="D26">
            <v>543400</v>
          </cell>
          <cell r="E26">
            <v>543400</v>
          </cell>
          <cell r="F26">
            <v>0</v>
          </cell>
          <cell r="G26">
            <v>42275542.689999998</v>
          </cell>
        </row>
        <row r="27">
          <cell r="A27">
            <v>20</v>
          </cell>
          <cell r="B27">
            <v>41090</v>
          </cell>
          <cell r="C27">
            <v>1619</v>
          </cell>
          <cell r="D27">
            <v>615220</v>
          </cell>
          <cell r="E27">
            <v>615220</v>
          </cell>
          <cell r="F27">
            <v>0</v>
          </cell>
          <cell r="G27">
            <v>42058741.5</v>
          </cell>
        </row>
        <row r="28">
          <cell r="A28">
            <v>21</v>
          </cell>
          <cell r="B28">
            <v>41121</v>
          </cell>
          <cell r="C28">
            <v>1941</v>
          </cell>
          <cell r="D28">
            <v>737580</v>
          </cell>
          <cell r="E28">
            <v>417086.88</v>
          </cell>
          <cell r="F28">
            <v>320493.12</v>
          </cell>
          <cell r="G28">
            <v>41717537.100000001</v>
          </cell>
        </row>
        <row r="29">
          <cell r="A29">
            <v>22</v>
          </cell>
          <cell r="B29">
            <v>41152</v>
          </cell>
          <cell r="C29">
            <v>1902</v>
          </cell>
          <cell r="D29">
            <v>722760</v>
          </cell>
          <cell r="E29">
            <v>393159.98</v>
          </cell>
          <cell r="F29">
            <v>329600.02</v>
          </cell>
          <cell r="G29">
            <v>41387937.079999998</v>
          </cell>
        </row>
        <row r="30">
          <cell r="A30">
            <v>23</v>
          </cell>
          <cell r="B30">
            <v>41182</v>
          </cell>
          <cell r="C30">
            <v>1892</v>
          </cell>
          <cell r="D30">
            <v>718960</v>
          </cell>
          <cell r="E30">
            <v>390053.72</v>
          </cell>
          <cell r="F30">
            <v>328906.28000000003</v>
          </cell>
          <cell r="G30">
            <v>41059030.799999997</v>
          </cell>
        </row>
        <row r="31">
          <cell r="A31">
            <v>24</v>
          </cell>
          <cell r="B31">
            <v>41213</v>
          </cell>
          <cell r="C31">
            <v>1730</v>
          </cell>
          <cell r="D31">
            <v>657400</v>
          </cell>
          <cell r="E31">
            <v>386953.99</v>
          </cell>
          <cell r="F31">
            <v>270446.01</v>
          </cell>
          <cell r="G31">
            <v>40788584.789999999</v>
          </cell>
        </row>
        <row r="32">
          <cell r="A32">
            <v>25</v>
          </cell>
          <cell r="B32">
            <v>41243</v>
          </cell>
          <cell r="C32">
            <v>1471</v>
          </cell>
          <cell r="D32">
            <v>558980</v>
          </cell>
          <cell r="E32">
            <v>384405.22</v>
          </cell>
          <cell r="F32">
            <v>174574.78000000003</v>
          </cell>
          <cell r="G32">
            <v>40614010.009999998</v>
          </cell>
        </row>
        <row r="33">
          <cell r="A33">
            <v>26</v>
          </cell>
          <cell r="B33">
            <v>41274</v>
          </cell>
          <cell r="C33">
            <v>1173</v>
          </cell>
          <cell r="D33">
            <v>445740</v>
          </cell>
          <cell r="E33">
            <v>382759.97</v>
          </cell>
          <cell r="F33">
            <v>62980.030000000028</v>
          </cell>
          <cell r="G33">
            <v>40551029.979999997</v>
          </cell>
        </row>
        <row r="34">
          <cell r="A34">
            <v>27</v>
          </cell>
          <cell r="B34">
            <v>41305</v>
          </cell>
          <cell r="C34">
            <v>725</v>
          </cell>
          <cell r="D34">
            <v>275500</v>
          </cell>
          <cell r="E34">
            <v>275500</v>
          </cell>
          <cell r="F34">
            <v>0</v>
          </cell>
          <cell r="G34">
            <v>40657696.399999999</v>
          </cell>
        </row>
        <row r="35">
          <cell r="A35">
            <v>28</v>
          </cell>
          <cell r="B35">
            <v>41333</v>
          </cell>
          <cell r="C35">
            <v>643</v>
          </cell>
          <cell r="D35">
            <v>244340</v>
          </cell>
          <cell r="E35">
            <v>244340</v>
          </cell>
          <cell r="F35">
            <v>0</v>
          </cell>
          <cell r="G35">
            <v>40796528.079999998</v>
          </cell>
        </row>
        <row r="36">
          <cell r="A36">
            <v>29</v>
          </cell>
          <cell r="B36">
            <v>41364</v>
          </cell>
          <cell r="C36">
            <v>803</v>
          </cell>
          <cell r="D36">
            <v>305140</v>
          </cell>
          <cell r="E36">
            <v>305140</v>
          </cell>
          <cell r="F36">
            <v>0</v>
          </cell>
          <cell r="G36">
            <v>40875868.159999996</v>
          </cell>
        </row>
        <row r="37">
          <cell r="A37">
            <v>30</v>
          </cell>
          <cell r="B37">
            <v>41394</v>
          </cell>
          <cell r="C37">
            <v>999</v>
          </cell>
          <cell r="D37">
            <v>379620</v>
          </cell>
          <cell r="E37">
            <v>379620</v>
          </cell>
          <cell r="F37">
            <v>0</v>
          </cell>
          <cell r="G37">
            <v>40881475.969999999</v>
          </cell>
        </row>
        <row r="38">
          <cell r="A38">
            <v>31</v>
          </cell>
          <cell r="B38">
            <v>41425</v>
          </cell>
          <cell r="C38">
            <v>1422</v>
          </cell>
          <cell r="D38">
            <v>540360</v>
          </cell>
          <cell r="E38">
            <v>540360</v>
          </cell>
          <cell r="F38">
            <v>0</v>
          </cell>
          <cell r="G38">
            <v>40726396.629999995</v>
          </cell>
        </row>
        <row r="39">
          <cell r="A39">
            <v>32</v>
          </cell>
          <cell r="B39">
            <v>41455</v>
          </cell>
          <cell r="C39">
            <v>1612</v>
          </cell>
          <cell r="D39">
            <v>612560</v>
          </cell>
          <cell r="E39">
            <v>559185.78999999992</v>
          </cell>
          <cell r="F39">
            <v>53374.210000000079</v>
          </cell>
          <cell r="G39">
            <v>40497655.769999996</v>
          </cell>
        </row>
        <row r="40">
          <cell r="A40">
            <v>33</v>
          </cell>
          <cell r="B40">
            <v>41486</v>
          </cell>
          <cell r="C40">
            <v>1931</v>
          </cell>
          <cell r="D40">
            <v>733780</v>
          </cell>
          <cell r="E40">
            <v>381663.41</v>
          </cell>
          <cell r="F40">
            <v>352116.59</v>
          </cell>
          <cell r="G40">
            <v>40145539.179999992</v>
          </cell>
        </row>
        <row r="41">
          <cell r="A41">
            <v>34</v>
          </cell>
          <cell r="B41">
            <v>41517</v>
          </cell>
          <cell r="C41">
            <v>1892</v>
          </cell>
          <cell r="D41">
            <v>718960</v>
          </cell>
          <cell r="E41">
            <v>378344.94</v>
          </cell>
          <cell r="F41">
            <v>340615.06</v>
          </cell>
          <cell r="G41">
            <v>39804924.11999999</v>
          </cell>
        </row>
        <row r="42">
          <cell r="A42">
            <v>35</v>
          </cell>
          <cell r="B42">
            <v>41547</v>
          </cell>
          <cell r="C42">
            <v>1883</v>
          </cell>
          <cell r="D42">
            <v>715540</v>
          </cell>
          <cell r="E42">
            <v>375134.87</v>
          </cell>
          <cell r="F42">
            <v>340405.13</v>
          </cell>
          <cell r="G42">
            <v>39464518.989999987</v>
          </cell>
        </row>
        <row r="43">
          <cell r="A43">
            <v>36</v>
          </cell>
          <cell r="B43">
            <v>41578</v>
          </cell>
          <cell r="C43">
            <v>1721</v>
          </cell>
          <cell r="D43">
            <v>653980</v>
          </cell>
          <cell r="E43">
            <v>371926.78</v>
          </cell>
          <cell r="F43">
            <v>282053.21999999997</v>
          </cell>
          <cell r="G43">
            <v>39182465.769999988</v>
          </cell>
        </row>
        <row r="44">
          <cell r="A44">
            <v>37</v>
          </cell>
          <cell r="B44">
            <v>41608</v>
          </cell>
          <cell r="C44">
            <v>1463</v>
          </cell>
          <cell r="D44">
            <v>555940</v>
          </cell>
          <cell r="E44">
            <v>369268.62</v>
          </cell>
          <cell r="F44">
            <v>186671.38</v>
          </cell>
          <cell r="G44">
            <v>38995794.389999986</v>
          </cell>
        </row>
        <row r="45">
          <cell r="A45">
            <v>38</v>
          </cell>
          <cell r="B45">
            <v>41639</v>
          </cell>
          <cell r="C45">
            <v>1168</v>
          </cell>
          <cell r="D45">
            <v>443840</v>
          </cell>
          <cell r="E45">
            <v>367509.36</v>
          </cell>
          <cell r="F45">
            <v>76330.640000000014</v>
          </cell>
          <cell r="G45">
            <v>38919463.749999985</v>
          </cell>
        </row>
        <row r="46">
          <cell r="A46">
            <v>39</v>
          </cell>
          <cell r="B46">
            <v>41670</v>
          </cell>
          <cell r="C46">
            <v>721</v>
          </cell>
          <cell r="D46">
            <v>273980</v>
          </cell>
          <cell r="E46">
            <v>273980</v>
          </cell>
          <cell r="F46">
            <v>0</v>
          </cell>
          <cell r="G46">
            <v>39012273.749999985</v>
          </cell>
        </row>
        <row r="47">
          <cell r="A47">
            <v>40</v>
          </cell>
          <cell r="B47">
            <v>41698</v>
          </cell>
          <cell r="C47">
            <v>640</v>
          </cell>
          <cell r="D47">
            <v>243200</v>
          </cell>
          <cell r="E47">
            <v>243200</v>
          </cell>
          <cell r="F47">
            <v>0</v>
          </cell>
          <cell r="G47">
            <v>39136738.419999987</v>
          </cell>
        </row>
        <row r="48">
          <cell r="A48">
            <v>41</v>
          </cell>
          <cell r="B48">
            <v>41729</v>
          </cell>
          <cell r="C48">
            <v>799</v>
          </cell>
          <cell r="D48">
            <v>303620</v>
          </cell>
          <cell r="E48">
            <v>303620</v>
          </cell>
          <cell r="F48">
            <v>0</v>
          </cell>
          <cell r="G48">
            <v>39201956.089999989</v>
          </cell>
        </row>
        <row r="49">
          <cell r="A49">
            <v>42</v>
          </cell>
          <cell r="B49">
            <v>41759</v>
          </cell>
          <cell r="C49">
            <v>994</v>
          </cell>
          <cell r="D49">
            <v>377720</v>
          </cell>
          <cell r="E49">
            <v>377720</v>
          </cell>
          <cell r="F49">
            <v>0</v>
          </cell>
          <cell r="G49">
            <v>39193688.389999986</v>
          </cell>
        </row>
        <row r="50">
          <cell r="A50">
            <v>43</v>
          </cell>
          <cell r="B50">
            <v>41790</v>
          </cell>
          <cell r="C50">
            <v>1415</v>
          </cell>
          <cell r="D50">
            <v>537700</v>
          </cell>
          <cell r="E50">
            <v>537700</v>
          </cell>
          <cell r="F50">
            <v>0</v>
          </cell>
          <cell r="G50">
            <v>39025362.769999988</v>
          </cell>
        </row>
        <row r="51">
          <cell r="A51">
            <v>44</v>
          </cell>
          <cell r="B51">
            <v>41820</v>
          </cell>
          <cell r="C51">
            <v>1604</v>
          </cell>
          <cell r="D51">
            <v>609520</v>
          </cell>
          <cell r="E51">
            <v>473687.04999999993</v>
          </cell>
          <cell r="F51">
            <v>135832.95000000007</v>
          </cell>
          <cell r="G51">
            <v>38783630.799999982</v>
          </cell>
        </row>
        <row r="52">
          <cell r="A52">
            <v>45</v>
          </cell>
          <cell r="B52">
            <v>41851</v>
          </cell>
          <cell r="C52">
            <v>1921</v>
          </cell>
          <cell r="D52">
            <v>729980</v>
          </cell>
          <cell r="E52">
            <v>365509.86</v>
          </cell>
          <cell r="F52">
            <v>364470.14</v>
          </cell>
          <cell r="G52">
            <v>38419160.659999982</v>
          </cell>
        </row>
        <row r="53">
          <cell r="A53">
            <v>46</v>
          </cell>
          <cell r="B53">
            <v>41882</v>
          </cell>
          <cell r="C53">
            <v>1883</v>
          </cell>
          <cell r="D53">
            <v>715540</v>
          </cell>
          <cell r="E53">
            <v>362074.98</v>
          </cell>
          <cell r="F53">
            <v>353465.02</v>
          </cell>
          <cell r="G53">
            <v>38065695.639999978</v>
          </cell>
        </row>
        <row r="54">
          <cell r="A54">
            <v>47</v>
          </cell>
          <cell r="B54">
            <v>41912</v>
          </cell>
          <cell r="C54">
            <v>1873</v>
          </cell>
          <cell r="D54">
            <v>711740</v>
          </cell>
          <cell r="E54">
            <v>358743.8</v>
          </cell>
          <cell r="F54">
            <v>352996.2</v>
          </cell>
          <cell r="G54">
            <v>37712699.439999975</v>
          </cell>
        </row>
        <row r="55">
          <cell r="A55">
            <v>48</v>
          </cell>
          <cell r="B55">
            <v>41943</v>
          </cell>
          <cell r="C55">
            <v>1713</v>
          </cell>
          <cell r="D55">
            <v>650940</v>
          </cell>
          <cell r="E55">
            <v>355417.05</v>
          </cell>
          <cell r="F55">
            <v>295522.95</v>
          </cell>
          <cell r="G55">
            <v>37417176.489999972</v>
          </cell>
        </row>
        <row r="56">
          <cell r="A56">
            <v>49</v>
          </cell>
          <cell r="B56">
            <v>41973</v>
          </cell>
          <cell r="C56">
            <v>1456</v>
          </cell>
          <cell r="D56">
            <v>553280</v>
          </cell>
          <cell r="E56">
            <v>352631.94</v>
          </cell>
          <cell r="F56">
            <v>200648.06</v>
          </cell>
          <cell r="G56">
            <v>37216528.42999997</v>
          </cell>
        </row>
        <row r="57">
          <cell r="A57">
            <v>50</v>
          </cell>
          <cell r="B57">
            <v>42004</v>
          </cell>
          <cell r="C57">
            <v>1161</v>
          </cell>
          <cell r="D57">
            <v>441180</v>
          </cell>
          <cell r="E57">
            <v>350740.97</v>
          </cell>
          <cell r="F57">
            <v>90439.030000000028</v>
          </cell>
          <cell r="G57">
            <v>37126089.399999969</v>
          </cell>
        </row>
        <row r="58">
          <cell r="A58">
            <v>51</v>
          </cell>
          <cell r="B58">
            <v>42035</v>
          </cell>
          <cell r="C58">
            <v>718</v>
          </cell>
          <cell r="D58">
            <v>272840</v>
          </cell>
          <cell r="E58">
            <v>272840</v>
          </cell>
          <cell r="F58">
            <v>0</v>
          </cell>
          <cell r="G58">
            <v>37203138.039999969</v>
          </cell>
        </row>
        <row r="59">
          <cell r="A59">
            <v>52</v>
          </cell>
          <cell r="B59">
            <v>42063</v>
          </cell>
          <cell r="C59">
            <v>636</v>
          </cell>
          <cell r="D59">
            <v>241680</v>
          </cell>
          <cell r="E59">
            <v>241680</v>
          </cell>
          <cell r="F59">
            <v>0</v>
          </cell>
          <cell r="G59">
            <v>37312072.809999965</v>
          </cell>
        </row>
        <row r="60">
          <cell r="A60">
            <v>53</v>
          </cell>
          <cell r="B60">
            <v>42094</v>
          </cell>
          <cell r="C60">
            <v>796</v>
          </cell>
          <cell r="D60">
            <v>302480</v>
          </cell>
          <cell r="E60">
            <v>302480</v>
          </cell>
          <cell r="F60">
            <v>0</v>
          </cell>
          <cell r="G60">
            <v>37361234.219999969</v>
          </cell>
        </row>
        <row r="61">
          <cell r="A61">
            <v>54</v>
          </cell>
          <cell r="B61">
            <v>42124</v>
          </cell>
          <cell r="C61">
            <v>989</v>
          </cell>
          <cell r="D61">
            <v>375820</v>
          </cell>
          <cell r="E61">
            <v>375820</v>
          </cell>
          <cell r="F61">
            <v>0</v>
          </cell>
          <cell r="G61">
            <v>37337518.949999966</v>
          </cell>
        </row>
        <row r="62">
          <cell r="A62">
            <v>55</v>
          </cell>
          <cell r="B62">
            <v>42155</v>
          </cell>
          <cell r="C62">
            <v>1408</v>
          </cell>
          <cell r="D62">
            <v>535040</v>
          </cell>
          <cell r="E62">
            <v>535040</v>
          </cell>
          <cell r="F62">
            <v>0</v>
          </cell>
          <cell r="G62">
            <v>37154360.169999972</v>
          </cell>
        </row>
        <row r="63">
          <cell r="A63">
            <v>56</v>
          </cell>
          <cell r="B63">
            <v>42185</v>
          </cell>
          <cell r="C63">
            <v>1595</v>
          </cell>
          <cell r="D63">
            <v>606100</v>
          </cell>
          <cell r="E63">
            <v>378425.85000000003</v>
          </cell>
          <cell r="F63">
            <v>227674.14999999997</v>
          </cell>
          <cell r="G63">
            <v>36898415.24999997</v>
          </cell>
        </row>
        <row r="64">
          <cell r="A64">
            <v>57</v>
          </cell>
          <cell r="B64">
            <v>42216</v>
          </cell>
          <cell r="C64">
            <v>1912</v>
          </cell>
          <cell r="D64">
            <v>726560</v>
          </cell>
          <cell r="E64">
            <v>347742.96</v>
          </cell>
          <cell r="F64">
            <v>378817.04</v>
          </cell>
          <cell r="G64">
            <v>36519598.209999971</v>
          </cell>
        </row>
        <row r="65">
          <cell r="A65">
            <v>58</v>
          </cell>
          <cell r="B65">
            <v>42247</v>
          </cell>
          <cell r="C65">
            <v>1874</v>
          </cell>
          <cell r="D65">
            <v>712120</v>
          </cell>
          <cell r="E65">
            <v>344172.87</v>
          </cell>
          <cell r="F65">
            <v>367947.13</v>
          </cell>
          <cell r="G65">
            <v>36151651.079999968</v>
          </cell>
        </row>
        <row r="66">
          <cell r="A66">
            <v>59</v>
          </cell>
          <cell r="B66">
            <v>42277</v>
          </cell>
          <cell r="C66">
            <v>1863</v>
          </cell>
          <cell r="D66">
            <v>707940</v>
          </cell>
          <cell r="E66">
            <v>340705.21</v>
          </cell>
          <cell r="F66">
            <v>367234.79</v>
          </cell>
          <cell r="G66">
            <v>35784416.289999969</v>
          </cell>
        </row>
        <row r="67">
          <cell r="A67">
            <v>60</v>
          </cell>
          <cell r="B67">
            <v>42308</v>
          </cell>
          <cell r="C67">
            <v>1704</v>
          </cell>
          <cell r="D67">
            <v>647520</v>
          </cell>
          <cell r="E67">
            <v>337244.27</v>
          </cell>
          <cell r="F67">
            <v>310275.73</v>
          </cell>
          <cell r="G67">
            <v>35474140.559999973</v>
          </cell>
        </row>
        <row r="68">
          <cell r="A68">
            <v>61</v>
          </cell>
          <cell r="B68">
            <v>42338</v>
          </cell>
          <cell r="C68">
            <v>1449</v>
          </cell>
          <cell r="D68">
            <v>550620</v>
          </cell>
          <cell r="E68">
            <v>334320.13</v>
          </cell>
          <cell r="F68">
            <v>216299.87</v>
          </cell>
          <cell r="G68">
            <v>35257840.689999975</v>
          </cell>
        </row>
        <row r="69">
          <cell r="A69">
            <v>62</v>
          </cell>
          <cell r="B69">
            <v>42369</v>
          </cell>
          <cell r="C69">
            <v>1156</v>
          </cell>
          <cell r="D69">
            <v>439280</v>
          </cell>
          <cell r="E69">
            <v>332281.64</v>
          </cell>
          <cell r="F69">
            <v>106998.35999999999</v>
          </cell>
          <cell r="G69">
            <v>35150842.329999976</v>
          </cell>
        </row>
        <row r="70">
          <cell r="A70">
            <v>63</v>
          </cell>
          <cell r="B70">
            <v>42400</v>
          </cell>
          <cell r="C70">
            <v>714</v>
          </cell>
          <cell r="D70">
            <v>271320</v>
          </cell>
          <cell r="E70">
            <v>271320</v>
          </cell>
          <cell r="F70">
            <v>0</v>
          </cell>
          <cell r="G70">
            <v>35210795.589999974</v>
          </cell>
        </row>
        <row r="71">
          <cell r="A71">
            <v>64</v>
          </cell>
          <cell r="B71">
            <v>42429</v>
          </cell>
          <cell r="C71">
            <v>633</v>
          </cell>
          <cell r="D71">
            <v>240540</v>
          </cell>
          <cell r="E71">
            <v>240540</v>
          </cell>
          <cell r="F71">
            <v>0</v>
          </cell>
          <cell r="G71">
            <v>35302093.859999977</v>
          </cell>
        </row>
        <row r="72">
          <cell r="A72">
            <v>65</v>
          </cell>
          <cell r="B72">
            <v>42460</v>
          </cell>
          <cell r="C72">
            <v>792</v>
          </cell>
          <cell r="D72">
            <v>300960</v>
          </cell>
          <cell r="E72">
            <v>300960</v>
          </cell>
          <cell r="F72">
            <v>0</v>
          </cell>
          <cell r="G72">
            <v>35333832.559999973</v>
          </cell>
        </row>
        <row r="73">
          <cell r="A73">
            <v>66</v>
          </cell>
          <cell r="B73">
            <v>42490</v>
          </cell>
          <cell r="C73">
            <v>984</v>
          </cell>
          <cell r="D73">
            <v>373920</v>
          </cell>
          <cell r="E73">
            <v>373920</v>
          </cell>
          <cell r="F73">
            <v>0</v>
          </cell>
          <cell r="G73">
            <v>35292910.379999973</v>
          </cell>
        </row>
        <row r="74">
          <cell r="A74">
            <v>67</v>
          </cell>
          <cell r="B74">
            <v>42521</v>
          </cell>
          <cell r="C74">
            <v>1401</v>
          </cell>
          <cell r="D74">
            <v>532380</v>
          </cell>
          <cell r="E74">
            <v>474680.20000000007</v>
          </cell>
          <cell r="F74">
            <v>57699.79999999993</v>
          </cell>
          <cell r="G74">
            <v>35093142.529999979</v>
          </cell>
        </row>
        <row r="75">
          <cell r="A75">
            <v>68</v>
          </cell>
          <cell r="B75">
            <v>42551</v>
          </cell>
          <cell r="C75">
            <v>1587</v>
          </cell>
          <cell r="D75">
            <v>603060</v>
          </cell>
          <cell r="E75">
            <v>330729.46999999997</v>
          </cell>
          <cell r="F75">
            <v>272330.53000000003</v>
          </cell>
          <cell r="G75">
            <v>34820811.999999978</v>
          </cell>
        </row>
        <row r="76">
          <cell r="A76">
            <v>69</v>
          </cell>
          <cell r="B76">
            <v>42582</v>
          </cell>
          <cell r="C76">
            <v>1903</v>
          </cell>
          <cell r="D76">
            <v>723140</v>
          </cell>
          <cell r="E76">
            <v>328162.94</v>
          </cell>
          <cell r="F76">
            <v>394977.06</v>
          </cell>
          <cell r="G76">
            <v>34425834.939999975</v>
          </cell>
        </row>
        <row r="77">
          <cell r="A77">
            <v>70</v>
          </cell>
          <cell r="B77">
            <v>42613</v>
          </cell>
          <cell r="C77">
            <v>1864</v>
          </cell>
          <cell r="D77">
            <v>708320</v>
          </cell>
          <cell r="E77">
            <v>324440.53999999998</v>
          </cell>
          <cell r="F77">
            <v>383879.46</v>
          </cell>
          <cell r="G77">
            <v>34041955.479999974</v>
          </cell>
        </row>
        <row r="78">
          <cell r="A78">
            <v>71</v>
          </cell>
          <cell r="B78">
            <v>42643</v>
          </cell>
          <cell r="C78">
            <v>1854</v>
          </cell>
          <cell r="D78">
            <v>704520</v>
          </cell>
          <cell r="E78">
            <v>320822.74</v>
          </cell>
          <cell r="F78">
            <v>383697.26</v>
          </cell>
          <cell r="G78">
            <v>33658258.219999976</v>
          </cell>
        </row>
        <row r="79">
          <cell r="A79">
            <v>72</v>
          </cell>
          <cell r="B79">
            <v>42674</v>
          </cell>
          <cell r="C79">
            <v>1696</v>
          </cell>
          <cell r="D79">
            <v>644480</v>
          </cell>
          <cell r="E79">
            <v>317206.64</v>
          </cell>
          <cell r="F79">
            <v>327273.36</v>
          </cell>
          <cell r="G79">
            <v>33330984.859999977</v>
          </cell>
        </row>
        <row r="80">
          <cell r="A80">
            <v>73</v>
          </cell>
          <cell r="B80">
            <v>42704</v>
          </cell>
          <cell r="C80">
            <v>1441</v>
          </cell>
          <cell r="D80">
            <v>547580</v>
          </cell>
          <cell r="E80">
            <v>314122.31</v>
          </cell>
          <cell r="F80">
            <v>233457.69</v>
          </cell>
          <cell r="G80">
            <v>33097527.169999976</v>
          </cell>
        </row>
        <row r="81">
          <cell r="A81">
            <v>74</v>
          </cell>
          <cell r="B81">
            <v>42735</v>
          </cell>
          <cell r="C81">
            <v>1150</v>
          </cell>
          <cell r="D81">
            <v>437000</v>
          </cell>
          <cell r="E81">
            <v>311922.13</v>
          </cell>
          <cell r="F81">
            <v>125077.87</v>
          </cell>
          <cell r="G81">
            <v>32972449.299999975</v>
          </cell>
        </row>
        <row r="82">
          <cell r="A82">
            <v>75</v>
          </cell>
          <cell r="B82">
            <v>42766</v>
          </cell>
          <cell r="C82">
            <v>711</v>
          </cell>
          <cell r="D82">
            <v>270180</v>
          </cell>
          <cell r="E82">
            <v>270180</v>
          </cell>
          <cell r="F82">
            <v>0</v>
          </cell>
          <cell r="G82">
            <v>33013012.649999976</v>
          </cell>
        </row>
        <row r="83">
          <cell r="A83">
            <v>76</v>
          </cell>
          <cell r="B83">
            <v>42794</v>
          </cell>
          <cell r="C83">
            <v>630</v>
          </cell>
          <cell r="D83">
            <v>239400</v>
          </cell>
          <cell r="E83">
            <v>239400</v>
          </cell>
          <cell r="F83">
            <v>0</v>
          </cell>
          <cell r="G83">
            <v>33084738.289999973</v>
          </cell>
        </row>
        <row r="84">
          <cell r="A84">
            <v>77</v>
          </cell>
          <cell r="B84">
            <v>42825</v>
          </cell>
          <cell r="C84">
            <v>787</v>
          </cell>
          <cell r="D84">
            <v>299060</v>
          </cell>
          <cell r="E84">
            <v>299060</v>
          </cell>
          <cell r="F84">
            <v>0</v>
          </cell>
          <cell r="G84">
            <v>33097479.889999975</v>
          </cell>
        </row>
        <row r="85">
          <cell r="A85">
            <v>78</v>
          </cell>
          <cell r="B85">
            <v>42855</v>
          </cell>
          <cell r="C85">
            <v>979</v>
          </cell>
          <cell r="D85">
            <v>372020</v>
          </cell>
          <cell r="E85">
            <v>372020</v>
          </cell>
          <cell r="F85">
            <v>0</v>
          </cell>
          <cell r="G85">
            <v>33037381.569999974</v>
          </cell>
        </row>
        <row r="86">
          <cell r="A86">
            <v>79</v>
          </cell>
          <cell r="B86">
            <v>42886</v>
          </cell>
          <cell r="C86">
            <v>1395</v>
          </cell>
          <cell r="D86">
            <v>530100</v>
          </cell>
          <cell r="E86">
            <v>376287.56999999995</v>
          </cell>
          <cell r="F86">
            <v>153812.43000000005</v>
          </cell>
          <cell r="G86">
            <v>32818636.869999975</v>
          </cell>
        </row>
        <row r="87">
          <cell r="A87">
            <v>80</v>
          </cell>
          <cell r="B87">
            <v>42916</v>
          </cell>
          <cell r="C87">
            <v>1579</v>
          </cell>
          <cell r="D87">
            <v>600020</v>
          </cell>
          <cell r="E87">
            <v>309293.77</v>
          </cell>
          <cell r="F87">
            <v>290726.23</v>
          </cell>
          <cell r="G87">
            <v>32527910.639999975</v>
          </cell>
        </row>
        <row r="88">
          <cell r="A88">
            <v>81</v>
          </cell>
          <cell r="B88">
            <v>42947</v>
          </cell>
          <cell r="C88">
            <v>1893</v>
          </cell>
          <cell r="D88">
            <v>719340</v>
          </cell>
          <cell r="E88">
            <v>306553.87</v>
          </cell>
          <cell r="F88">
            <v>412786.13</v>
          </cell>
          <cell r="G88">
            <v>32115124.509999976</v>
          </cell>
        </row>
        <row r="89">
          <cell r="A89">
            <v>82</v>
          </cell>
          <cell r="B89">
            <v>42978</v>
          </cell>
          <cell r="C89">
            <v>1855</v>
          </cell>
          <cell r="D89">
            <v>704900</v>
          </cell>
          <cell r="E89">
            <v>302663.64</v>
          </cell>
          <cell r="F89">
            <v>402236.36</v>
          </cell>
          <cell r="G89">
            <v>31712888.149999976</v>
          </cell>
        </row>
        <row r="90">
          <cell r="A90">
            <v>83</v>
          </cell>
          <cell r="B90">
            <v>43008</v>
          </cell>
          <cell r="C90">
            <v>1845</v>
          </cell>
          <cell r="D90">
            <v>701100</v>
          </cell>
          <cell r="E90">
            <v>298872.83</v>
          </cell>
          <cell r="F90">
            <v>402227.17</v>
          </cell>
          <cell r="G90">
            <v>31310660.979999974</v>
          </cell>
        </row>
        <row r="91">
          <cell r="A91">
            <v>84</v>
          </cell>
          <cell r="B91">
            <v>43039</v>
          </cell>
          <cell r="C91">
            <v>1687</v>
          </cell>
          <cell r="D91">
            <v>641060</v>
          </cell>
          <cell r="E91">
            <v>295082.11</v>
          </cell>
          <cell r="F91">
            <v>345977.89</v>
          </cell>
          <cell r="G91">
            <v>30964683.089999974</v>
          </cell>
        </row>
        <row r="92">
          <cell r="A92">
            <v>85</v>
          </cell>
          <cell r="B92">
            <v>43069</v>
          </cell>
          <cell r="C92">
            <v>1434</v>
          </cell>
          <cell r="D92">
            <v>544920</v>
          </cell>
          <cell r="E92">
            <v>291821.5</v>
          </cell>
          <cell r="F92">
            <v>253098.5</v>
          </cell>
          <cell r="G92">
            <v>30711584.589999974</v>
          </cell>
        </row>
        <row r="93">
          <cell r="A93">
            <v>86</v>
          </cell>
          <cell r="B93">
            <v>43100</v>
          </cell>
          <cell r="C93">
            <v>1144</v>
          </cell>
          <cell r="D93">
            <v>434720</v>
          </cell>
          <cell r="E93">
            <v>289436.21000000002</v>
          </cell>
          <cell r="F93">
            <v>145283.78999999998</v>
          </cell>
          <cell r="G93">
            <v>30566300.799999975</v>
          </cell>
        </row>
        <row r="94">
          <cell r="A94">
            <v>87</v>
          </cell>
          <cell r="B94">
            <v>43131</v>
          </cell>
          <cell r="C94">
            <v>707</v>
          </cell>
          <cell r="D94">
            <v>268660</v>
          </cell>
          <cell r="E94">
            <v>268660</v>
          </cell>
          <cell r="F94">
            <v>0</v>
          </cell>
          <cell r="G94">
            <v>30585707.809999976</v>
          </cell>
        </row>
        <row r="95">
          <cell r="A95">
            <v>88</v>
          </cell>
          <cell r="B95">
            <v>43159</v>
          </cell>
          <cell r="C95">
            <v>627</v>
          </cell>
          <cell r="D95">
            <v>238260</v>
          </cell>
          <cell r="E95">
            <v>238260</v>
          </cell>
          <cell r="F95">
            <v>0</v>
          </cell>
          <cell r="G95">
            <v>30635697.719999976</v>
          </cell>
        </row>
        <row r="96">
          <cell r="A96">
            <v>89</v>
          </cell>
          <cell r="B96">
            <v>43190</v>
          </cell>
          <cell r="C96">
            <v>783</v>
          </cell>
          <cell r="D96">
            <v>297540</v>
          </cell>
          <cell r="E96">
            <v>297540</v>
          </cell>
          <cell r="F96">
            <v>0</v>
          </cell>
          <cell r="G96">
            <v>30626878.749999974</v>
          </cell>
        </row>
        <row r="97">
          <cell r="A97">
            <v>90</v>
          </cell>
          <cell r="B97">
            <v>43220</v>
          </cell>
          <cell r="C97">
            <v>975</v>
          </cell>
          <cell r="D97">
            <v>370500</v>
          </cell>
          <cell r="E97">
            <v>349215.86</v>
          </cell>
          <cell r="F97">
            <v>21284.140000000014</v>
          </cell>
          <cell r="G97">
            <v>30545016.659999974</v>
          </cell>
        </row>
        <row r="98">
          <cell r="A98">
            <v>91</v>
          </cell>
          <cell r="B98">
            <v>43251</v>
          </cell>
          <cell r="C98">
            <v>1387</v>
          </cell>
          <cell r="D98">
            <v>527060</v>
          </cell>
          <cell r="E98">
            <v>287866.42</v>
          </cell>
          <cell r="F98">
            <v>239193.58000000002</v>
          </cell>
          <cell r="G98">
            <v>30305823.079999976</v>
          </cell>
        </row>
        <row r="99">
          <cell r="A99">
            <v>92</v>
          </cell>
          <cell r="B99">
            <v>43281</v>
          </cell>
          <cell r="C99">
            <v>1572</v>
          </cell>
          <cell r="D99">
            <v>597360</v>
          </cell>
          <cell r="E99">
            <v>285612.18</v>
          </cell>
          <cell r="F99">
            <v>311747.82</v>
          </cell>
          <cell r="G99">
            <v>29994075.259999976</v>
          </cell>
        </row>
        <row r="100">
          <cell r="A100">
            <v>93</v>
          </cell>
          <cell r="B100">
            <v>43312</v>
          </cell>
          <cell r="C100">
            <v>1883</v>
          </cell>
          <cell r="D100">
            <v>715540</v>
          </cell>
          <cell r="E100">
            <v>282674.15999999997</v>
          </cell>
          <cell r="F100">
            <v>432865.84</v>
          </cell>
          <cell r="G100">
            <v>29561209.419999976</v>
          </cell>
        </row>
        <row r="101">
          <cell r="A101">
            <v>94</v>
          </cell>
          <cell r="B101">
            <v>43343</v>
          </cell>
          <cell r="C101">
            <v>1846</v>
          </cell>
          <cell r="D101">
            <v>701480</v>
          </cell>
          <cell r="E101">
            <v>278594.69</v>
          </cell>
          <cell r="F101">
            <v>422885.31</v>
          </cell>
          <cell r="G101">
            <v>29138324.109999977</v>
          </cell>
        </row>
        <row r="102">
          <cell r="A102">
            <v>95</v>
          </cell>
          <cell r="B102">
            <v>43373</v>
          </cell>
          <cell r="C102">
            <v>1835</v>
          </cell>
          <cell r="D102">
            <v>697300</v>
          </cell>
          <cell r="E102">
            <v>274609.28000000003</v>
          </cell>
          <cell r="F102">
            <v>422690.72</v>
          </cell>
          <cell r="G102">
            <v>28715633.389999978</v>
          </cell>
        </row>
        <row r="103">
          <cell r="A103">
            <v>96</v>
          </cell>
          <cell r="B103">
            <v>43404</v>
          </cell>
          <cell r="C103">
            <v>1679</v>
          </cell>
          <cell r="D103">
            <v>638020</v>
          </cell>
          <cell r="E103">
            <v>270625.7</v>
          </cell>
          <cell r="F103">
            <v>367394.3</v>
          </cell>
          <cell r="G103">
            <v>28348239.089999977</v>
          </cell>
        </row>
        <row r="104">
          <cell r="A104">
            <v>97</v>
          </cell>
          <cell r="B104">
            <v>43434</v>
          </cell>
          <cell r="C104">
            <v>1427</v>
          </cell>
          <cell r="D104">
            <v>542260</v>
          </cell>
          <cell r="E104">
            <v>267163.25</v>
          </cell>
          <cell r="F104">
            <v>275096.75</v>
          </cell>
          <cell r="G104">
            <v>28073142.339999977</v>
          </cell>
        </row>
        <row r="105">
          <cell r="A105">
            <v>98</v>
          </cell>
          <cell r="B105">
            <v>43465</v>
          </cell>
          <cell r="C105">
            <v>1139</v>
          </cell>
          <cell r="D105">
            <v>432820</v>
          </cell>
          <cell r="E105">
            <v>264570.65000000002</v>
          </cell>
          <cell r="F105">
            <v>168249.34999999998</v>
          </cell>
          <cell r="G105">
            <v>27904892.989999976</v>
          </cell>
        </row>
        <row r="106">
          <cell r="A106">
            <v>99</v>
          </cell>
          <cell r="B106">
            <v>43496</v>
          </cell>
          <cell r="C106">
            <v>703</v>
          </cell>
          <cell r="D106">
            <v>267140</v>
          </cell>
          <cell r="E106">
            <v>262985.01</v>
          </cell>
          <cell r="F106">
            <v>4154.9899999999907</v>
          </cell>
          <cell r="G106">
            <v>27900737.999999978</v>
          </cell>
        </row>
        <row r="107">
          <cell r="A107">
            <v>100</v>
          </cell>
          <cell r="B107">
            <v>43524</v>
          </cell>
          <cell r="C107">
            <v>624</v>
          </cell>
          <cell r="D107">
            <v>237120</v>
          </cell>
          <cell r="E107">
            <v>237120</v>
          </cell>
          <cell r="F107">
            <v>0</v>
          </cell>
          <cell r="G107">
            <v>27926563.859999977</v>
          </cell>
        </row>
        <row r="108">
          <cell r="A108">
            <v>101</v>
          </cell>
          <cell r="B108">
            <v>43555</v>
          </cell>
          <cell r="C108">
            <v>779</v>
          </cell>
          <cell r="D108">
            <v>296020</v>
          </cell>
          <cell r="E108">
            <v>289015.11</v>
          </cell>
          <cell r="F108">
            <v>7004.890000000014</v>
          </cell>
          <cell r="G108">
            <v>27893733.109999977</v>
          </cell>
        </row>
        <row r="109">
          <cell r="A109">
            <v>102</v>
          </cell>
          <cell r="B109">
            <v>43585</v>
          </cell>
          <cell r="C109">
            <v>970</v>
          </cell>
          <cell r="D109">
            <v>368600</v>
          </cell>
          <cell r="E109">
            <v>262879.84000000003</v>
          </cell>
          <cell r="F109">
            <v>105720.15999999997</v>
          </cell>
          <cell r="G109">
            <v>27788012.949999977</v>
          </cell>
        </row>
        <row r="110">
          <cell r="A110">
            <v>103</v>
          </cell>
          <cell r="B110">
            <v>43616</v>
          </cell>
          <cell r="C110">
            <v>1380</v>
          </cell>
          <cell r="D110">
            <v>524400</v>
          </cell>
          <cell r="E110">
            <v>261883.5</v>
          </cell>
          <cell r="F110">
            <v>262516.5</v>
          </cell>
          <cell r="G110">
            <v>27525496.449999977</v>
          </cell>
        </row>
        <row r="111">
          <cell r="A111">
            <v>104</v>
          </cell>
          <cell r="B111">
            <v>43646</v>
          </cell>
          <cell r="C111">
            <v>1564</v>
          </cell>
          <cell r="D111">
            <v>594320</v>
          </cell>
          <cell r="E111">
            <v>259409.45</v>
          </cell>
          <cell r="F111">
            <v>334910.55</v>
          </cell>
          <cell r="G111">
            <v>27190585.899999976</v>
          </cell>
        </row>
        <row r="112">
          <cell r="A112">
            <v>105</v>
          </cell>
          <cell r="B112">
            <v>43677</v>
          </cell>
          <cell r="C112">
            <v>1874</v>
          </cell>
          <cell r="D112">
            <v>712120</v>
          </cell>
          <cell r="E112">
            <v>256253.15</v>
          </cell>
          <cell r="F112">
            <v>455866.85</v>
          </cell>
          <cell r="G112">
            <v>26734719.049999975</v>
          </cell>
        </row>
        <row r="113">
          <cell r="A113">
            <v>106</v>
          </cell>
          <cell r="B113">
            <v>43708</v>
          </cell>
          <cell r="C113">
            <v>1836</v>
          </cell>
          <cell r="D113">
            <v>697680</v>
          </cell>
          <cell r="E113">
            <v>251956.9</v>
          </cell>
          <cell r="F113">
            <v>445723.1</v>
          </cell>
          <cell r="G113">
            <v>26288995.949999973</v>
          </cell>
        </row>
        <row r="114">
          <cell r="A114">
            <v>107</v>
          </cell>
          <cell r="B114">
            <v>43738</v>
          </cell>
          <cell r="C114">
            <v>1827</v>
          </cell>
          <cell r="D114">
            <v>694260</v>
          </cell>
          <cell r="E114">
            <v>247756.26</v>
          </cell>
          <cell r="F114">
            <v>446503.74</v>
          </cell>
          <cell r="G114">
            <v>25842492.209999975</v>
          </cell>
        </row>
        <row r="115">
          <cell r="A115">
            <v>108</v>
          </cell>
          <cell r="B115">
            <v>43769</v>
          </cell>
          <cell r="C115">
            <v>1670</v>
          </cell>
          <cell r="D115">
            <v>634600</v>
          </cell>
          <cell r="E115">
            <v>243548.26</v>
          </cell>
          <cell r="F115">
            <v>391051.74</v>
          </cell>
          <cell r="G115">
            <v>25451440.469999976</v>
          </cell>
        </row>
        <row r="116">
          <cell r="A116">
            <v>109</v>
          </cell>
          <cell r="B116">
            <v>43799</v>
          </cell>
          <cell r="C116">
            <v>1420</v>
          </cell>
          <cell r="D116">
            <v>539600</v>
          </cell>
          <cell r="E116">
            <v>239862.86</v>
          </cell>
          <cell r="F116">
            <v>299737.14</v>
          </cell>
          <cell r="G116">
            <v>25151703.329999976</v>
          </cell>
        </row>
        <row r="117">
          <cell r="A117">
            <v>110</v>
          </cell>
          <cell r="B117">
            <v>43830</v>
          </cell>
          <cell r="C117">
            <v>1133</v>
          </cell>
          <cell r="D117">
            <v>430540</v>
          </cell>
          <cell r="E117">
            <v>237038.04</v>
          </cell>
          <cell r="F117">
            <v>193501.96</v>
          </cell>
          <cell r="G117">
            <v>24958201.369999975</v>
          </cell>
        </row>
        <row r="118">
          <cell r="A118">
            <v>111</v>
          </cell>
          <cell r="B118">
            <v>43861</v>
          </cell>
          <cell r="C118">
            <v>699</v>
          </cell>
          <cell r="D118">
            <v>265620</v>
          </cell>
          <cell r="E118">
            <v>235214.41</v>
          </cell>
          <cell r="F118">
            <v>30405.589999999997</v>
          </cell>
          <cell r="G118">
            <v>24927795.779999975</v>
          </cell>
        </row>
        <row r="119">
          <cell r="A119">
            <v>112</v>
          </cell>
          <cell r="B119">
            <v>43890</v>
          </cell>
          <cell r="C119">
            <v>621</v>
          </cell>
          <cell r="D119">
            <v>235980</v>
          </cell>
          <cell r="E119">
            <v>234927.86</v>
          </cell>
          <cell r="F119">
            <v>1052.140000000014</v>
          </cell>
          <cell r="G119">
            <v>24926743.639999975</v>
          </cell>
        </row>
        <row r="120">
          <cell r="A120">
            <v>113</v>
          </cell>
          <cell r="B120">
            <v>43921</v>
          </cell>
          <cell r="C120">
            <v>776</v>
          </cell>
          <cell r="D120">
            <v>294880</v>
          </cell>
          <cell r="E120">
            <v>234917.94</v>
          </cell>
          <cell r="F120">
            <v>59962.06</v>
          </cell>
          <cell r="G120">
            <v>24866781.579999976</v>
          </cell>
        </row>
        <row r="121">
          <cell r="A121">
            <v>114</v>
          </cell>
          <cell r="B121">
            <v>43951</v>
          </cell>
          <cell r="C121">
            <v>964</v>
          </cell>
          <cell r="D121">
            <v>366320</v>
          </cell>
          <cell r="E121">
            <v>234352.84</v>
          </cell>
          <cell r="F121">
            <v>131967.16</v>
          </cell>
          <cell r="G121">
            <v>24734814.419999976</v>
          </cell>
        </row>
        <row r="122">
          <cell r="A122">
            <v>115</v>
          </cell>
          <cell r="B122">
            <v>43982</v>
          </cell>
          <cell r="C122">
            <v>1374</v>
          </cell>
          <cell r="D122">
            <v>522120</v>
          </cell>
          <cell r="E122">
            <v>233109.14</v>
          </cell>
          <cell r="F122">
            <v>289010.86</v>
          </cell>
          <cell r="G122">
            <v>24445803.559999976</v>
          </cell>
        </row>
        <row r="123">
          <cell r="A123">
            <v>116</v>
          </cell>
          <cell r="B123">
            <v>44012</v>
          </cell>
          <cell r="C123">
            <v>1556</v>
          </cell>
          <cell r="D123">
            <v>591280</v>
          </cell>
          <cell r="E123">
            <v>230385.4</v>
          </cell>
          <cell r="F123">
            <v>360894.6</v>
          </cell>
          <cell r="G123">
            <v>24084908.959999975</v>
          </cell>
        </row>
        <row r="124">
          <cell r="A124">
            <v>117</v>
          </cell>
          <cell r="B124">
            <v>44043</v>
          </cell>
          <cell r="C124">
            <v>1864</v>
          </cell>
          <cell r="D124">
            <v>708320</v>
          </cell>
          <cell r="E124">
            <v>226984.21</v>
          </cell>
          <cell r="F124">
            <v>481335.79000000004</v>
          </cell>
          <cell r="G124">
            <v>23603573.169999976</v>
          </cell>
        </row>
        <row r="125">
          <cell r="A125">
            <v>118</v>
          </cell>
          <cell r="B125">
            <v>44074</v>
          </cell>
          <cell r="C125">
            <v>1828</v>
          </cell>
          <cell r="D125">
            <v>694640</v>
          </cell>
          <cell r="E125">
            <v>222447.94</v>
          </cell>
          <cell r="F125">
            <v>472192.06</v>
          </cell>
          <cell r="G125">
            <v>23131381.109999977</v>
          </cell>
        </row>
        <row r="126">
          <cell r="A126">
            <v>119</v>
          </cell>
          <cell r="B126">
            <v>44104</v>
          </cell>
          <cell r="C126">
            <v>1817</v>
          </cell>
          <cell r="D126">
            <v>690460</v>
          </cell>
          <cell r="E126">
            <v>217997.85</v>
          </cell>
          <cell r="F126">
            <v>472462.15</v>
          </cell>
          <cell r="G126">
            <v>22658918.959999979</v>
          </cell>
        </row>
        <row r="127">
          <cell r="A127">
            <v>120</v>
          </cell>
          <cell r="B127">
            <v>44135</v>
          </cell>
          <cell r="C127">
            <v>1662</v>
          </cell>
          <cell r="D127">
            <v>631560</v>
          </cell>
          <cell r="E127">
            <v>213545.21</v>
          </cell>
          <cell r="F127">
            <v>418014.79000000004</v>
          </cell>
          <cell r="G127">
            <v>22240904.169999979</v>
          </cell>
        </row>
        <row r="128">
          <cell r="A128">
            <v>121</v>
          </cell>
          <cell r="B128">
            <v>44165</v>
          </cell>
          <cell r="C128">
            <v>1413</v>
          </cell>
          <cell r="D128">
            <v>536940</v>
          </cell>
          <cell r="E128">
            <v>209605.69</v>
          </cell>
          <cell r="F128">
            <v>327334.31</v>
          </cell>
          <cell r="G128">
            <v>21913569.859999981</v>
          </cell>
        </row>
        <row r="129">
          <cell r="A129">
            <v>122</v>
          </cell>
          <cell r="B129">
            <v>44196</v>
          </cell>
          <cell r="C129">
            <v>1127</v>
          </cell>
          <cell r="D129">
            <v>428260</v>
          </cell>
          <cell r="E129">
            <v>206520.79</v>
          </cell>
          <cell r="F129">
            <v>221739.21</v>
          </cell>
          <cell r="G129">
            <v>21691830.64999998</v>
          </cell>
        </row>
        <row r="130">
          <cell r="A130">
            <v>123</v>
          </cell>
          <cell r="B130">
            <v>44227</v>
          </cell>
          <cell r="C130">
            <v>696</v>
          </cell>
          <cell r="D130">
            <v>264480</v>
          </cell>
          <cell r="E130">
            <v>204431.04</v>
          </cell>
          <cell r="F130">
            <v>60048.959999999992</v>
          </cell>
          <cell r="G130">
            <v>21631781.689999979</v>
          </cell>
        </row>
        <row r="131">
          <cell r="A131">
            <v>124</v>
          </cell>
          <cell r="B131">
            <v>44255</v>
          </cell>
          <cell r="C131">
            <v>618</v>
          </cell>
          <cell r="D131">
            <v>234840</v>
          </cell>
          <cell r="E131">
            <v>203865.12</v>
          </cell>
          <cell r="F131">
            <v>30974.880000000005</v>
          </cell>
          <cell r="G131">
            <v>21600806.80999998</v>
          </cell>
        </row>
        <row r="132">
          <cell r="A132">
            <v>125</v>
          </cell>
          <cell r="B132">
            <v>44286</v>
          </cell>
          <cell r="C132">
            <v>772</v>
          </cell>
          <cell r="D132">
            <v>293360</v>
          </cell>
          <cell r="E132">
            <v>203573.2</v>
          </cell>
          <cell r="F132">
            <v>89786.799999999988</v>
          </cell>
          <cell r="G132">
            <v>21511020.009999979</v>
          </cell>
        </row>
        <row r="133">
          <cell r="A133">
            <v>126</v>
          </cell>
          <cell r="B133">
            <v>44316</v>
          </cell>
          <cell r="C133">
            <v>959</v>
          </cell>
          <cell r="D133">
            <v>364420</v>
          </cell>
          <cell r="E133">
            <v>202727.02</v>
          </cell>
          <cell r="F133">
            <v>161692.98000000001</v>
          </cell>
          <cell r="G133">
            <v>21349327.029999979</v>
          </cell>
        </row>
        <row r="134">
          <cell r="A134">
            <v>127</v>
          </cell>
          <cell r="B134">
            <v>44347</v>
          </cell>
          <cell r="C134">
            <v>1367</v>
          </cell>
          <cell r="D134">
            <v>519460</v>
          </cell>
          <cell r="E134">
            <v>201203.17</v>
          </cell>
          <cell r="F134">
            <v>318256.82999999996</v>
          </cell>
          <cell r="G134">
            <v>21031070.199999981</v>
          </cell>
        </row>
        <row r="135">
          <cell r="A135">
            <v>128</v>
          </cell>
          <cell r="B135">
            <v>44377</v>
          </cell>
          <cell r="C135">
            <v>1548</v>
          </cell>
          <cell r="D135">
            <v>588240</v>
          </cell>
          <cell r="E135">
            <v>198203.82</v>
          </cell>
          <cell r="F135">
            <v>390036.18</v>
          </cell>
          <cell r="G135">
            <v>20641034.019999981</v>
          </cell>
        </row>
        <row r="136">
          <cell r="A136">
            <v>129</v>
          </cell>
          <cell r="B136">
            <v>44408</v>
          </cell>
          <cell r="C136">
            <v>1855</v>
          </cell>
          <cell r="D136">
            <v>704900</v>
          </cell>
          <cell r="E136">
            <v>194527.98</v>
          </cell>
          <cell r="F136">
            <v>510372.02</v>
          </cell>
          <cell r="G136">
            <v>20130661.999999981</v>
          </cell>
        </row>
        <row r="137">
          <cell r="A137">
            <v>130</v>
          </cell>
          <cell r="B137">
            <v>44439</v>
          </cell>
          <cell r="C137">
            <v>1818</v>
          </cell>
          <cell r="D137">
            <v>690840</v>
          </cell>
          <cell r="E137">
            <v>189718.07</v>
          </cell>
          <cell r="F137">
            <v>501121.93</v>
          </cell>
          <cell r="G137">
            <v>19629540.069999982</v>
          </cell>
        </row>
        <row r="138">
          <cell r="A138">
            <v>131</v>
          </cell>
          <cell r="B138">
            <v>44469</v>
          </cell>
          <cell r="C138">
            <v>1809</v>
          </cell>
          <cell r="D138">
            <v>687420</v>
          </cell>
          <cell r="E138">
            <v>184995.33</v>
          </cell>
          <cell r="F138">
            <v>502424.67000000004</v>
          </cell>
          <cell r="G138">
            <v>19127115.39999998</v>
          </cell>
        </row>
        <row r="139">
          <cell r="A139">
            <v>132</v>
          </cell>
          <cell r="B139">
            <v>44500</v>
          </cell>
          <cell r="C139">
            <v>1653</v>
          </cell>
          <cell r="D139">
            <v>628140</v>
          </cell>
          <cell r="E139">
            <v>180260.31</v>
          </cell>
          <cell r="F139">
            <v>447879.69</v>
          </cell>
          <cell r="G139">
            <v>18679235.709999979</v>
          </cell>
        </row>
        <row r="140">
          <cell r="A140">
            <v>133</v>
          </cell>
          <cell r="B140">
            <v>44530</v>
          </cell>
          <cell r="C140">
            <v>1406</v>
          </cell>
          <cell r="D140">
            <v>534280</v>
          </cell>
          <cell r="E140">
            <v>176039.34</v>
          </cell>
          <cell r="F140">
            <v>358240.66000000003</v>
          </cell>
          <cell r="G140">
            <v>18320995.049999978</v>
          </cell>
        </row>
        <row r="141">
          <cell r="A141">
            <v>134</v>
          </cell>
          <cell r="B141">
            <v>44561</v>
          </cell>
          <cell r="C141">
            <v>1122</v>
          </cell>
          <cell r="D141">
            <v>426360</v>
          </cell>
          <cell r="E141">
            <v>172663.16</v>
          </cell>
          <cell r="F141">
            <v>253696.84</v>
          </cell>
          <cell r="G141">
            <v>18067298.209999979</v>
          </cell>
        </row>
        <row r="142">
          <cell r="A142">
            <v>135</v>
          </cell>
          <cell r="B142">
            <v>44592</v>
          </cell>
          <cell r="C142">
            <v>692</v>
          </cell>
          <cell r="D142">
            <v>262960</v>
          </cell>
          <cell r="E142">
            <v>170272.24</v>
          </cell>
          <cell r="F142">
            <v>92687.760000000009</v>
          </cell>
          <cell r="G142">
            <v>17974610.449999977</v>
          </cell>
        </row>
        <row r="143">
          <cell r="A143">
            <v>136</v>
          </cell>
          <cell r="B143">
            <v>44620</v>
          </cell>
          <cell r="C143">
            <v>615</v>
          </cell>
          <cell r="D143">
            <v>233700</v>
          </cell>
          <cell r="E143">
            <v>169398.72</v>
          </cell>
          <cell r="F143">
            <v>64301.279999999999</v>
          </cell>
          <cell r="G143">
            <v>17910309.169999976</v>
          </cell>
        </row>
        <row r="144">
          <cell r="A144">
            <v>137</v>
          </cell>
          <cell r="B144">
            <v>44651</v>
          </cell>
          <cell r="C144">
            <v>768</v>
          </cell>
          <cell r="D144">
            <v>291840</v>
          </cell>
          <cell r="E144">
            <v>168792.72</v>
          </cell>
          <cell r="F144">
            <v>123047.28</v>
          </cell>
          <cell r="G144">
            <v>17787261.889999975</v>
          </cell>
        </row>
        <row r="145">
          <cell r="A145">
            <v>138</v>
          </cell>
          <cell r="B145">
            <v>44681</v>
          </cell>
          <cell r="C145">
            <v>955</v>
          </cell>
          <cell r="D145">
            <v>362900</v>
          </cell>
          <cell r="E145">
            <v>167633.09</v>
          </cell>
          <cell r="F145">
            <v>195266.91</v>
          </cell>
          <cell r="G145">
            <v>17591994.979999974</v>
          </cell>
        </row>
        <row r="146">
          <cell r="A146">
            <v>139</v>
          </cell>
          <cell r="B146">
            <v>44712</v>
          </cell>
          <cell r="C146">
            <v>1360</v>
          </cell>
          <cell r="D146">
            <v>516800</v>
          </cell>
          <cell r="E146">
            <v>165792.82</v>
          </cell>
          <cell r="F146">
            <v>351007.18</v>
          </cell>
          <cell r="G146">
            <v>17240987.799999975</v>
          </cell>
        </row>
        <row r="147">
          <cell r="A147">
            <v>140</v>
          </cell>
          <cell r="B147">
            <v>44742</v>
          </cell>
          <cell r="C147">
            <v>1540</v>
          </cell>
          <cell r="D147">
            <v>585200</v>
          </cell>
          <cell r="E147">
            <v>162484.82</v>
          </cell>
          <cell r="F147">
            <v>422715.18</v>
          </cell>
          <cell r="G147">
            <v>16818272.619999975</v>
          </cell>
        </row>
        <row r="148">
          <cell r="A148">
            <v>141</v>
          </cell>
          <cell r="B148">
            <v>44773</v>
          </cell>
          <cell r="C148">
            <v>1846</v>
          </cell>
          <cell r="D148">
            <v>701480</v>
          </cell>
          <cell r="E148">
            <v>158501.01</v>
          </cell>
          <cell r="F148">
            <v>542978.99</v>
          </cell>
          <cell r="G148">
            <v>16275293.629999975</v>
          </cell>
        </row>
        <row r="149">
          <cell r="A149">
            <v>142</v>
          </cell>
          <cell r="B149">
            <v>44804</v>
          </cell>
          <cell r="C149">
            <v>1809</v>
          </cell>
          <cell r="D149">
            <v>687420</v>
          </cell>
          <cell r="E149">
            <v>153383.79</v>
          </cell>
          <cell r="F149">
            <v>534036.21</v>
          </cell>
          <cell r="G149">
            <v>15741257.419999976</v>
          </cell>
        </row>
        <row r="150">
          <cell r="A150">
            <v>143</v>
          </cell>
          <cell r="B150">
            <v>44834</v>
          </cell>
          <cell r="C150">
            <v>1799</v>
          </cell>
          <cell r="D150">
            <v>683620</v>
          </cell>
          <cell r="E150">
            <v>148350.85999999999</v>
          </cell>
          <cell r="F150">
            <v>535269.14</v>
          </cell>
          <cell r="G150">
            <v>15205988.279999975</v>
          </cell>
        </row>
        <row r="151">
          <cell r="A151">
            <v>144</v>
          </cell>
          <cell r="B151">
            <v>44865</v>
          </cell>
          <cell r="C151">
            <v>1645</v>
          </cell>
          <cell r="D151">
            <v>625100</v>
          </cell>
          <cell r="E151">
            <v>143306.29999999999</v>
          </cell>
          <cell r="F151">
            <v>481793.7</v>
          </cell>
          <cell r="G151">
            <v>14724194.579999976</v>
          </cell>
        </row>
        <row r="152">
          <cell r="A152">
            <v>145</v>
          </cell>
          <cell r="B152">
            <v>44895</v>
          </cell>
          <cell r="C152">
            <v>1399</v>
          </cell>
          <cell r="D152">
            <v>531620</v>
          </cell>
          <cell r="E152">
            <v>138765.72</v>
          </cell>
          <cell r="F152">
            <v>392854.28</v>
          </cell>
          <cell r="G152">
            <v>14331340.299999977</v>
          </cell>
        </row>
        <row r="153">
          <cell r="A153">
            <v>146</v>
          </cell>
          <cell r="B153">
            <v>44926</v>
          </cell>
          <cell r="C153">
            <v>1116</v>
          </cell>
          <cell r="D153">
            <v>424080</v>
          </cell>
          <cell r="E153">
            <v>135063.32999999999</v>
          </cell>
          <cell r="F153">
            <v>289016.67000000004</v>
          </cell>
          <cell r="G153">
            <v>14042323.629999977</v>
          </cell>
        </row>
        <row r="154">
          <cell r="A154">
            <v>147</v>
          </cell>
          <cell r="B154">
            <v>44957</v>
          </cell>
          <cell r="C154">
            <v>689</v>
          </cell>
          <cell r="D154">
            <v>261820</v>
          </cell>
          <cell r="E154">
            <v>132339.54</v>
          </cell>
          <cell r="F154">
            <v>129480.45999999999</v>
          </cell>
          <cell r="G154">
            <v>13912843.169999976</v>
          </cell>
        </row>
        <row r="155">
          <cell r="A155">
            <v>148</v>
          </cell>
          <cell r="B155">
            <v>44985</v>
          </cell>
          <cell r="C155">
            <v>612</v>
          </cell>
          <cell r="D155">
            <v>232560</v>
          </cell>
          <cell r="E155">
            <v>131119.26999999999</v>
          </cell>
          <cell r="F155">
            <v>101440.73000000001</v>
          </cell>
          <cell r="G155">
            <v>13811402.439999975</v>
          </cell>
        </row>
        <row r="156">
          <cell r="A156">
            <v>149</v>
          </cell>
          <cell r="B156">
            <v>45016</v>
          </cell>
          <cell r="C156">
            <v>764</v>
          </cell>
          <cell r="D156">
            <v>290320</v>
          </cell>
          <cell r="E156">
            <v>130163.26</v>
          </cell>
          <cell r="F156">
            <v>160156.74</v>
          </cell>
          <cell r="G156">
            <v>13651245.699999975</v>
          </cell>
        </row>
        <row r="157">
          <cell r="A157">
            <v>150</v>
          </cell>
          <cell r="B157">
            <v>45046</v>
          </cell>
          <cell r="C157">
            <v>950</v>
          </cell>
          <cell r="D157">
            <v>361000</v>
          </cell>
          <cell r="E157">
            <v>128653.89</v>
          </cell>
          <cell r="F157">
            <v>232346.11</v>
          </cell>
          <cell r="G157">
            <v>13418899.589999976</v>
          </cell>
        </row>
        <row r="158">
          <cell r="A158">
            <v>151</v>
          </cell>
          <cell r="B158">
            <v>45077</v>
          </cell>
          <cell r="C158">
            <v>1353</v>
          </cell>
          <cell r="D158">
            <v>514140</v>
          </cell>
          <cell r="E158">
            <v>126464.18</v>
          </cell>
          <cell r="F158">
            <v>387675.82</v>
          </cell>
          <cell r="G158">
            <v>13031223.769999975</v>
          </cell>
        </row>
        <row r="159">
          <cell r="A159">
            <v>152</v>
          </cell>
          <cell r="B159">
            <v>45107</v>
          </cell>
          <cell r="C159">
            <v>1533</v>
          </cell>
          <cell r="D159">
            <v>582540</v>
          </cell>
          <cell r="E159">
            <v>122810.6</v>
          </cell>
          <cell r="F159">
            <v>459729.4</v>
          </cell>
          <cell r="G159">
            <v>12571494.369999975</v>
          </cell>
        </row>
        <row r="160">
          <cell r="A160">
            <v>153</v>
          </cell>
          <cell r="B160">
            <v>45138</v>
          </cell>
          <cell r="C160">
            <v>1836</v>
          </cell>
          <cell r="D160">
            <v>697680</v>
          </cell>
          <cell r="E160">
            <v>118477.95</v>
          </cell>
          <cell r="F160">
            <v>579202.05000000005</v>
          </cell>
          <cell r="G160">
            <v>11992292.319999974</v>
          </cell>
        </row>
        <row r="161">
          <cell r="A161">
            <v>154</v>
          </cell>
          <cell r="B161">
            <v>45169</v>
          </cell>
          <cell r="C161">
            <v>1800</v>
          </cell>
          <cell r="D161">
            <v>684000</v>
          </cell>
          <cell r="E161">
            <v>113019.36</v>
          </cell>
          <cell r="F161">
            <v>570980.64</v>
          </cell>
          <cell r="G161">
            <v>11421311.679999974</v>
          </cell>
        </row>
        <row r="162">
          <cell r="A162">
            <v>155</v>
          </cell>
          <cell r="B162">
            <v>45199</v>
          </cell>
          <cell r="C162">
            <v>1791</v>
          </cell>
          <cell r="D162">
            <v>680580</v>
          </cell>
          <cell r="E162">
            <v>107638.25</v>
          </cell>
          <cell r="F162">
            <v>572941.75</v>
          </cell>
          <cell r="G162">
            <v>10848369.929999974</v>
          </cell>
        </row>
        <row r="163">
          <cell r="A163">
            <v>156</v>
          </cell>
          <cell r="B163">
            <v>45230</v>
          </cell>
          <cell r="C163">
            <v>1637</v>
          </cell>
          <cell r="D163">
            <v>622060</v>
          </cell>
          <cell r="E163">
            <v>102238.65</v>
          </cell>
          <cell r="F163">
            <v>519821.35</v>
          </cell>
          <cell r="G163">
            <v>10328548.579999974</v>
          </cell>
        </row>
        <row r="164">
          <cell r="A164">
            <v>157</v>
          </cell>
          <cell r="B164">
            <v>45260</v>
          </cell>
          <cell r="C164">
            <v>1392</v>
          </cell>
          <cell r="D164">
            <v>528960</v>
          </cell>
          <cell r="E164">
            <v>97339.68</v>
          </cell>
          <cell r="F164">
            <v>431620.32</v>
          </cell>
          <cell r="G164">
            <v>9896928.2599999737</v>
          </cell>
        </row>
        <row r="165">
          <cell r="A165">
            <v>158</v>
          </cell>
          <cell r="B165">
            <v>45291</v>
          </cell>
          <cell r="C165">
            <v>1110</v>
          </cell>
          <cell r="D165">
            <v>421800</v>
          </cell>
          <cell r="E165">
            <v>93271.95</v>
          </cell>
          <cell r="F165">
            <v>328528.05</v>
          </cell>
          <cell r="G165">
            <v>9568400.209999973</v>
          </cell>
        </row>
        <row r="166">
          <cell r="A166">
            <v>159</v>
          </cell>
          <cell r="B166">
            <v>45322</v>
          </cell>
          <cell r="C166">
            <v>686</v>
          </cell>
          <cell r="D166">
            <v>260680</v>
          </cell>
          <cell r="E166">
            <v>90175.79</v>
          </cell>
          <cell r="F166">
            <v>170504.21000000002</v>
          </cell>
          <cell r="G166">
            <v>9397895.9999999721</v>
          </cell>
        </row>
        <row r="167">
          <cell r="A167">
            <v>160</v>
          </cell>
          <cell r="B167">
            <v>45351</v>
          </cell>
          <cell r="C167">
            <v>608</v>
          </cell>
          <cell r="D167">
            <v>231040</v>
          </cell>
          <cell r="E167">
            <v>88568.9</v>
          </cell>
          <cell r="F167">
            <v>142471.1</v>
          </cell>
          <cell r="G167">
            <v>9255424.8999999724</v>
          </cell>
        </row>
        <row r="168">
          <cell r="A168">
            <v>161</v>
          </cell>
          <cell r="B168">
            <v>45382</v>
          </cell>
          <cell r="C168">
            <v>761</v>
          </cell>
          <cell r="D168">
            <v>289180</v>
          </cell>
          <cell r="E168">
            <v>87226.21</v>
          </cell>
          <cell r="F168">
            <v>201953.78999999998</v>
          </cell>
          <cell r="G168">
            <v>9053471.1099999733</v>
          </cell>
        </row>
        <row r="169">
          <cell r="A169">
            <v>162</v>
          </cell>
          <cell r="B169">
            <v>45412</v>
          </cell>
          <cell r="C169">
            <v>945</v>
          </cell>
          <cell r="D169">
            <v>359100</v>
          </cell>
          <cell r="E169">
            <v>85322.93</v>
          </cell>
          <cell r="F169">
            <v>273777.07</v>
          </cell>
          <cell r="G169">
            <v>8779694.039999973</v>
          </cell>
        </row>
        <row r="170">
          <cell r="A170">
            <v>163</v>
          </cell>
          <cell r="B170">
            <v>45443</v>
          </cell>
          <cell r="C170">
            <v>1346</v>
          </cell>
          <cell r="D170">
            <v>511480</v>
          </cell>
          <cell r="E170">
            <v>82742.759999999995</v>
          </cell>
          <cell r="F170">
            <v>428737.24</v>
          </cell>
          <cell r="G170">
            <v>8350956.7999999728</v>
          </cell>
        </row>
        <row r="171">
          <cell r="A171">
            <v>164</v>
          </cell>
          <cell r="B171">
            <v>45473</v>
          </cell>
          <cell r="C171">
            <v>1525</v>
          </cell>
          <cell r="D171">
            <v>579500</v>
          </cell>
          <cell r="E171">
            <v>78702.2</v>
          </cell>
          <cell r="F171">
            <v>500797.8</v>
          </cell>
          <cell r="G171">
            <v>7850158.999999973</v>
          </cell>
        </row>
        <row r="172">
          <cell r="A172">
            <v>165</v>
          </cell>
          <cell r="B172">
            <v>45504</v>
          </cell>
          <cell r="C172">
            <v>1828</v>
          </cell>
          <cell r="D172">
            <v>694640</v>
          </cell>
          <cell r="E172">
            <v>73982.52</v>
          </cell>
          <cell r="F172">
            <v>620657.48</v>
          </cell>
          <cell r="G172">
            <v>7229501.5199999735</v>
          </cell>
        </row>
        <row r="173">
          <cell r="A173">
            <v>166</v>
          </cell>
          <cell r="B173">
            <v>45535</v>
          </cell>
          <cell r="C173">
            <v>1791</v>
          </cell>
          <cell r="D173">
            <v>680580</v>
          </cell>
          <cell r="E173">
            <v>68133.23</v>
          </cell>
          <cell r="F173">
            <v>612446.77</v>
          </cell>
          <cell r="G173">
            <v>6617054.7499999739</v>
          </cell>
        </row>
        <row r="174">
          <cell r="A174">
            <v>167</v>
          </cell>
          <cell r="B174">
            <v>45565</v>
          </cell>
          <cell r="C174">
            <v>1781</v>
          </cell>
          <cell r="D174">
            <v>676780</v>
          </cell>
          <cell r="E174">
            <v>62361.33</v>
          </cell>
          <cell r="F174">
            <v>614418.67000000004</v>
          </cell>
          <cell r="G174">
            <v>6002636.079999974</v>
          </cell>
        </row>
        <row r="175">
          <cell r="A175">
            <v>168</v>
          </cell>
          <cell r="B175">
            <v>45596</v>
          </cell>
          <cell r="C175">
            <v>1629</v>
          </cell>
          <cell r="D175">
            <v>619020</v>
          </cell>
          <cell r="E175">
            <v>56570.84</v>
          </cell>
          <cell r="F175">
            <v>562449.16</v>
          </cell>
          <cell r="G175">
            <v>5440186.9199999738</v>
          </cell>
        </row>
        <row r="176">
          <cell r="A176">
            <v>169</v>
          </cell>
          <cell r="B176">
            <v>45626</v>
          </cell>
          <cell r="C176">
            <v>1385</v>
          </cell>
          <cell r="D176">
            <v>526300</v>
          </cell>
          <cell r="E176">
            <v>51270.13</v>
          </cell>
          <cell r="F176">
            <v>475029.87</v>
          </cell>
          <cell r="G176">
            <v>4965157.0499999737</v>
          </cell>
        </row>
        <row r="177">
          <cell r="A177">
            <v>170</v>
          </cell>
          <cell r="B177">
            <v>45657</v>
          </cell>
          <cell r="C177">
            <v>1105</v>
          </cell>
          <cell r="D177">
            <v>419900</v>
          </cell>
          <cell r="E177">
            <v>46793.3</v>
          </cell>
          <cell r="F177">
            <v>373106.7</v>
          </cell>
          <cell r="G177">
            <v>4592050.3499999736</v>
          </cell>
        </row>
        <row r="178">
          <cell r="A178">
            <v>171</v>
          </cell>
          <cell r="B178">
            <v>45688</v>
          </cell>
          <cell r="C178">
            <v>682</v>
          </cell>
          <cell r="D178">
            <v>259160</v>
          </cell>
          <cell r="E178">
            <v>43277.01</v>
          </cell>
          <cell r="F178">
            <v>215882.99</v>
          </cell>
          <cell r="G178">
            <v>4376167.3599999733</v>
          </cell>
        </row>
        <row r="179">
          <cell r="A179">
            <v>172</v>
          </cell>
          <cell r="B179">
            <v>45716</v>
          </cell>
          <cell r="C179">
            <v>606</v>
          </cell>
          <cell r="D179">
            <v>230280</v>
          </cell>
          <cell r="E179">
            <v>41242.46</v>
          </cell>
          <cell r="F179">
            <v>189037.54</v>
          </cell>
          <cell r="G179">
            <v>4187129.8199999733</v>
          </cell>
        </row>
        <row r="180">
          <cell r="A180">
            <v>173</v>
          </cell>
          <cell r="B180">
            <v>45747</v>
          </cell>
          <cell r="C180">
            <v>756</v>
          </cell>
          <cell r="D180">
            <v>287280</v>
          </cell>
          <cell r="E180">
            <v>39460.910000000003</v>
          </cell>
          <cell r="F180">
            <v>247819.09</v>
          </cell>
          <cell r="G180">
            <v>3939310.7299999734</v>
          </cell>
        </row>
        <row r="181">
          <cell r="A181">
            <v>174</v>
          </cell>
          <cell r="B181">
            <v>45777</v>
          </cell>
          <cell r="C181">
            <v>941</v>
          </cell>
          <cell r="D181">
            <v>357580</v>
          </cell>
          <cell r="E181">
            <v>37125.379999999997</v>
          </cell>
          <cell r="F181">
            <v>320454.62</v>
          </cell>
          <cell r="G181">
            <v>3618856.1099999733</v>
          </cell>
        </row>
        <row r="182">
          <cell r="A182">
            <v>175</v>
          </cell>
          <cell r="B182">
            <v>45808</v>
          </cell>
          <cell r="C182">
            <v>1339</v>
          </cell>
          <cell r="D182">
            <v>508820</v>
          </cell>
          <cell r="E182">
            <v>34105.31</v>
          </cell>
          <cell r="F182">
            <v>474714.69</v>
          </cell>
          <cell r="G182">
            <v>3144141.4199999734</v>
          </cell>
        </row>
        <row r="183">
          <cell r="A183">
            <v>176</v>
          </cell>
          <cell r="B183">
            <v>45838</v>
          </cell>
          <cell r="C183">
            <v>1517</v>
          </cell>
          <cell r="D183">
            <v>576460</v>
          </cell>
          <cell r="E183">
            <v>29631.439999999999</v>
          </cell>
          <cell r="F183">
            <v>546828.56000000006</v>
          </cell>
          <cell r="G183">
            <v>2597312.8599999733</v>
          </cell>
        </row>
        <row r="184">
          <cell r="A184">
            <v>177</v>
          </cell>
          <cell r="B184">
            <v>45869</v>
          </cell>
          <cell r="C184">
            <v>1819</v>
          </cell>
          <cell r="D184">
            <v>691220</v>
          </cell>
          <cell r="E184">
            <v>24477.94</v>
          </cell>
          <cell r="F184">
            <v>666742.06000000006</v>
          </cell>
          <cell r="G184">
            <v>1930570.7999999733</v>
          </cell>
        </row>
        <row r="185">
          <cell r="A185">
            <v>178</v>
          </cell>
          <cell r="B185">
            <v>45900</v>
          </cell>
          <cell r="C185">
            <v>1782</v>
          </cell>
          <cell r="D185">
            <v>677160</v>
          </cell>
          <cell r="E185">
            <v>18194.34</v>
          </cell>
          <cell r="F185">
            <v>658965.66</v>
          </cell>
          <cell r="G185">
            <v>1271605.1399999731</v>
          </cell>
        </row>
        <row r="186">
          <cell r="A186">
            <v>179</v>
          </cell>
          <cell r="B186">
            <v>45930</v>
          </cell>
          <cell r="C186">
            <v>1772</v>
          </cell>
          <cell r="D186">
            <v>673360</v>
          </cell>
          <cell r="E186">
            <v>11984.03</v>
          </cell>
          <cell r="F186">
            <v>661375.97</v>
          </cell>
          <cell r="G186">
            <v>610229.16999997315</v>
          </cell>
        </row>
        <row r="187">
          <cell r="A187">
            <v>180</v>
          </cell>
          <cell r="B187">
            <v>45961</v>
          </cell>
          <cell r="C187">
            <v>1621</v>
          </cell>
          <cell r="D187">
            <v>615980</v>
          </cell>
          <cell r="E187">
            <v>5751</v>
          </cell>
          <cell r="F187">
            <v>610229</v>
          </cell>
          <cell r="G187">
            <v>0.16999997314997017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idential System Inputs"/>
      <sheetName val="Solve for 10-yr loan amt"/>
      <sheetName val="Projected Payment Sched"/>
      <sheetName val="R06-12"/>
      <sheetName val="R09-12"/>
      <sheetName val="R12-12"/>
      <sheetName val="R03-13"/>
      <sheetName val="R06-13"/>
      <sheetName val="SREC Forecast"/>
      <sheetName val="EXHIBIT F"/>
    </sheetNames>
    <sheetDataSet>
      <sheetData sheetId="0">
        <row r="33">
          <cell r="A33" t="str">
            <v xml:space="preserve"> "Month"</v>
          </cell>
          <cell r="B33" t="str">
            <v>AC Energy from 1 kW system (kWh)</v>
          </cell>
          <cell r="C33" t="str">
            <v>AC Energy (kWh)</v>
          </cell>
        </row>
        <row r="34">
          <cell r="A34">
            <v>1</v>
          </cell>
          <cell r="B34">
            <v>75</v>
          </cell>
          <cell r="C34">
            <v>0</v>
          </cell>
        </row>
        <row r="35">
          <cell r="A35">
            <v>2</v>
          </cell>
          <cell r="B35">
            <v>84</v>
          </cell>
          <cell r="C35">
            <v>0</v>
          </cell>
        </row>
        <row r="36">
          <cell r="A36">
            <v>3</v>
          </cell>
          <cell r="B36">
            <v>107</v>
          </cell>
          <cell r="C36">
            <v>0</v>
          </cell>
        </row>
        <row r="37">
          <cell r="A37">
            <v>4</v>
          </cell>
          <cell r="B37">
            <v>109</v>
          </cell>
          <cell r="C37">
            <v>0</v>
          </cell>
        </row>
        <row r="38">
          <cell r="A38">
            <v>5</v>
          </cell>
          <cell r="B38">
            <v>124</v>
          </cell>
          <cell r="C38">
            <v>0</v>
          </cell>
        </row>
        <row r="39">
          <cell r="A39">
            <v>6</v>
          </cell>
          <cell r="B39">
            <v>119</v>
          </cell>
          <cell r="C39">
            <v>0</v>
          </cell>
        </row>
        <row r="40">
          <cell r="A40">
            <v>7</v>
          </cell>
          <cell r="B40">
            <v>119</v>
          </cell>
          <cell r="C40">
            <v>0</v>
          </cell>
        </row>
        <row r="41">
          <cell r="A41">
            <v>8</v>
          </cell>
          <cell r="B41">
            <v>115</v>
          </cell>
          <cell r="C41">
            <v>0</v>
          </cell>
        </row>
        <row r="42">
          <cell r="A42">
            <v>9</v>
          </cell>
          <cell r="B42">
            <v>106</v>
          </cell>
          <cell r="C42">
            <v>0</v>
          </cell>
        </row>
        <row r="43">
          <cell r="A43">
            <v>10</v>
          </cell>
          <cell r="B43">
            <v>96</v>
          </cell>
          <cell r="C43">
            <v>0</v>
          </cell>
        </row>
        <row r="44">
          <cell r="A44">
            <v>11</v>
          </cell>
          <cell r="B44">
            <v>66</v>
          </cell>
          <cell r="C44">
            <v>0</v>
          </cell>
        </row>
        <row r="45">
          <cell r="A45">
            <v>12</v>
          </cell>
          <cell r="B45">
            <v>63</v>
          </cell>
          <cell r="C45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idential System Inputs"/>
      <sheetName val="Solve for 10-yr loan amt"/>
      <sheetName val="Projected Payment Sched"/>
      <sheetName val="R06-12"/>
      <sheetName val="R09-12"/>
      <sheetName val="R12-12"/>
      <sheetName val="R03-13"/>
      <sheetName val="R06-13"/>
      <sheetName val="SREC Forecast"/>
      <sheetName val="EXHIBIT F"/>
    </sheetNames>
    <sheetDataSet>
      <sheetData sheetId="0" refreshError="1">
        <row r="33">
          <cell r="A33" t="str">
            <v xml:space="preserve"> "Month"</v>
          </cell>
          <cell r="B33" t="str">
            <v>AC Energy from 1 kW system (kWh)</v>
          </cell>
          <cell r="C33" t="str">
            <v>AC Energy (kWh)</v>
          </cell>
        </row>
        <row r="34">
          <cell r="A34">
            <v>1</v>
          </cell>
          <cell r="B34">
            <v>75</v>
          </cell>
          <cell r="C34">
            <v>3396</v>
          </cell>
        </row>
        <row r="35">
          <cell r="A35">
            <v>2</v>
          </cell>
          <cell r="B35">
            <v>84</v>
          </cell>
          <cell r="C35">
            <v>3803.52</v>
          </cell>
        </row>
        <row r="36">
          <cell r="A36">
            <v>3</v>
          </cell>
          <cell r="B36">
            <v>107</v>
          </cell>
          <cell r="C36">
            <v>4844.96</v>
          </cell>
        </row>
        <row r="37">
          <cell r="A37">
            <v>4</v>
          </cell>
          <cell r="B37">
            <v>109</v>
          </cell>
          <cell r="C37">
            <v>4935.5200000000004</v>
          </cell>
        </row>
        <row r="38">
          <cell r="A38">
            <v>5</v>
          </cell>
          <cell r="B38">
            <v>124</v>
          </cell>
          <cell r="C38">
            <v>5614.72</v>
          </cell>
        </row>
        <row r="39">
          <cell r="A39">
            <v>6</v>
          </cell>
          <cell r="B39">
            <v>119</v>
          </cell>
          <cell r="C39">
            <v>5388.32</v>
          </cell>
        </row>
        <row r="40">
          <cell r="A40">
            <v>7</v>
          </cell>
          <cell r="B40">
            <v>119</v>
          </cell>
          <cell r="C40">
            <v>5388.32</v>
          </cell>
        </row>
        <row r="41">
          <cell r="A41">
            <v>8</v>
          </cell>
          <cell r="B41">
            <v>115</v>
          </cell>
          <cell r="C41">
            <v>5207.2</v>
          </cell>
        </row>
        <row r="42">
          <cell r="A42">
            <v>9</v>
          </cell>
          <cell r="B42">
            <v>106</v>
          </cell>
          <cell r="C42">
            <v>4799.68</v>
          </cell>
        </row>
        <row r="43">
          <cell r="A43">
            <v>10</v>
          </cell>
          <cell r="B43">
            <v>96</v>
          </cell>
          <cell r="C43">
            <v>4346.88</v>
          </cell>
        </row>
        <row r="44">
          <cell r="A44">
            <v>11</v>
          </cell>
          <cell r="B44">
            <v>66</v>
          </cell>
          <cell r="C44">
            <v>2988.48</v>
          </cell>
        </row>
        <row r="45">
          <cell r="A45">
            <v>12</v>
          </cell>
          <cell r="B45">
            <v>63</v>
          </cell>
          <cell r="C45">
            <v>2852.64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idential System Inputs"/>
      <sheetName val="Solve for 10-yr loan amt"/>
      <sheetName val="Projected Payment Sched"/>
      <sheetName val="SREC Forecast"/>
      <sheetName val="EXHIBIT F"/>
    </sheetNames>
    <sheetDataSet>
      <sheetData sheetId="0" refreshError="1">
        <row r="33">
          <cell r="A33" t="str">
            <v xml:space="preserve"> "Month"</v>
          </cell>
          <cell r="B33" t="str">
            <v>AC Energy from 1 kW system (kWh)</v>
          </cell>
          <cell r="C33" t="str">
            <v>AC Energy (kWh)</v>
          </cell>
        </row>
        <row r="34">
          <cell r="A34">
            <v>1</v>
          </cell>
          <cell r="B34">
            <v>52.337000000000003</v>
          </cell>
          <cell r="C34">
            <v>104674</v>
          </cell>
        </row>
        <row r="35">
          <cell r="A35">
            <v>2</v>
          </cell>
          <cell r="B35">
            <v>65.106999999999999</v>
          </cell>
          <cell r="C35">
            <v>130214</v>
          </cell>
        </row>
        <row r="36">
          <cell r="A36">
            <v>3</v>
          </cell>
          <cell r="B36">
            <v>92.703999999999994</v>
          </cell>
          <cell r="C36">
            <v>185408</v>
          </cell>
        </row>
        <row r="37">
          <cell r="A37">
            <v>4</v>
          </cell>
          <cell r="B37">
            <v>104.998</v>
          </cell>
          <cell r="C37">
            <v>209996</v>
          </cell>
        </row>
        <row r="38">
          <cell r="A38">
            <v>5</v>
          </cell>
          <cell r="B38">
            <v>125.84699999999999</v>
          </cell>
          <cell r="C38">
            <v>251694</v>
          </cell>
        </row>
        <row r="39">
          <cell r="A39">
            <v>6</v>
          </cell>
          <cell r="B39">
            <v>123.32899999999999</v>
          </cell>
          <cell r="C39">
            <v>246658</v>
          </cell>
        </row>
        <row r="40">
          <cell r="A40">
            <v>7</v>
          </cell>
          <cell r="B40">
            <v>122.66500000000001</v>
          </cell>
          <cell r="C40">
            <v>245330</v>
          </cell>
        </row>
        <row r="41">
          <cell r="A41">
            <v>8</v>
          </cell>
          <cell r="B41">
            <v>112.16200000000001</v>
          </cell>
          <cell r="C41">
            <v>224324</v>
          </cell>
        </row>
        <row r="42">
          <cell r="A42">
            <v>9</v>
          </cell>
          <cell r="B42">
            <v>95.370999999999995</v>
          </cell>
          <cell r="C42">
            <v>190742</v>
          </cell>
        </row>
        <row r="43">
          <cell r="A43">
            <v>10</v>
          </cell>
          <cell r="B43">
            <v>76.070999999999998</v>
          </cell>
          <cell r="C43">
            <v>152142</v>
          </cell>
        </row>
        <row r="44">
          <cell r="A44">
            <v>11</v>
          </cell>
          <cell r="B44">
            <v>47.226999999999997</v>
          </cell>
          <cell r="C44">
            <v>94454</v>
          </cell>
        </row>
        <row r="45">
          <cell r="A45">
            <v>12</v>
          </cell>
          <cell r="B45">
            <v>41.906999999999996</v>
          </cell>
          <cell r="C45">
            <v>83814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L270"/>
  <sheetViews>
    <sheetView tabSelected="1" workbookViewId="0">
      <pane xSplit="3" ySplit="2" topLeftCell="D138" activePane="bottomRight" state="frozen"/>
      <selection pane="topRight" activeCell="D1" sqref="D1"/>
      <selection pane="bottomLeft" activeCell="A3" sqref="A3"/>
      <selection pane="bottomRight"/>
    </sheetView>
  </sheetViews>
  <sheetFormatPr defaultColWidth="9.140625" defaultRowHeight="12.75" outlineLevelRow="1" x14ac:dyDescent="0.2"/>
  <cols>
    <col min="1" max="1" width="7.7109375" customWidth="1"/>
    <col min="2" max="3" width="11.85546875" customWidth="1"/>
    <col min="4" max="4" width="12.85546875" bestFit="1" customWidth="1"/>
    <col min="5" max="5" width="10.42578125" customWidth="1"/>
    <col min="6" max="8" width="13.28515625" customWidth="1"/>
    <col min="9" max="16" width="11.42578125" customWidth="1"/>
    <col min="17" max="17" width="12.5703125" customWidth="1"/>
    <col min="18" max="18" width="12.7109375" bestFit="1" customWidth="1"/>
    <col min="19" max="20" width="11.140625" bestFit="1" customWidth="1"/>
    <col min="21" max="21" width="11.28515625" customWidth="1"/>
    <col min="22" max="22" width="11.140625" bestFit="1" customWidth="1"/>
    <col min="23" max="23" width="9.140625" bestFit="1" customWidth="1"/>
    <col min="24" max="24" width="10.42578125" customWidth="1"/>
    <col min="25" max="25" width="9.140625" bestFit="1" customWidth="1"/>
    <col min="26" max="26" width="10.140625" customWidth="1"/>
    <col min="27" max="27" width="6.140625" customWidth="1"/>
    <col min="28" max="29" width="8.85546875" customWidth="1"/>
    <col min="30" max="30" width="8.7109375" customWidth="1"/>
    <col min="31" max="31" width="8.85546875" customWidth="1"/>
    <col min="32" max="32" width="7.85546875" customWidth="1"/>
    <col min="33" max="33" width="8.28515625" customWidth="1"/>
    <col min="34" max="34" width="8.7109375" customWidth="1"/>
    <col min="35" max="35" width="8.85546875" customWidth="1"/>
    <col min="36" max="36" width="12.85546875" customWidth="1"/>
    <col min="37" max="37" width="14.140625" customWidth="1"/>
    <col min="38" max="38" width="13.140625" customWidth="1"/>
  </cols>
  <sheetData>
    <row r="2" spans="1:38" ht="78" customHeight="1" x14ac:dyDescent="0.2">
      <c r="A2" s="109" t="s">
        <v>199</v>
      </c>
      <c r="B2" s="109" t="s">
        <v>205</v>
      </c>
      <c r="C2" s="109" t="s">
        <v>206</v>
      </c>
      <c r="D2" s="155" t="s">
        <v>91</v>
      </c>
      <c r="E2" s="155" t="s">
        <v>92</v>
      </c>
      <c r="F2" s="155" t="s">
        <v>93</v>
      </c>
      <c r="G2" s="155" t="s">
        <v>94</v>
      </c>
      <c r="H2" s="155" t="s">
        <v>95</v>
      </c>
      <c r="I2" s="155" t="s">
        <v>96</v>
      </c>
      <c r="J2" s="155" t="s">
        <v>97</v>
      </c>
      <c r="K2" s="155" t="s">
        <v>98</v>
      </c>
      <c r="L2" s="155" t="s">
        <v>99</v>
      </c>
      <c r="M2" s="155" t="s">
        <v>100</v>
      </c>
      <c r="N2" s="155" t="s">
        <v>101</v>
      </c>
      <c r="O2" s="155" t="s">
        <v>102</v>
      </c>
      <c r="P2" s="155" t="s">
        <v>103</v>
      </c>
      <c r="Q2" s="155" t="s">
        <v>104</v>
      </c>
      <c r="R2" s="155" t="s">
        <v>105</v>
      </c>
      <c r="S2" s="155" t="s">
        <v>80</v>
      </c>
      <c r="T2" s="155" t="s">
        <v>106</v>
      </c>
      <c r="U2" s="155" t="s">
        <v>81</v>
      </c>
      <c r="V2" s="156" t="s">
        <v>107</v>
      </c>
      <c r="W2" s="156" t="s">
        <v>83</v>
      </c>
      <c r="X2" s="156" t="s">
        <v>63</v>
      </c>
      <c r="Y2" s="155" t="s">
        <v>108</v>
      </c>
      <c r="Z2" s="155" t="s">
        <v>109</v>
      </c>
      <c r="AA2" s="155" t="s">
        <v>110</v>
      </c>
      <c r="AB2" s="155" t="s">
        <v>111</v>
      </c>
      <c r="AC2" s="155" t="s">
        <v>112</v>
      </c>
      <c r="AD2" s="155" t="s">
        <v>113</v>
      </c>
      <c r="AE2" s="155" t="s">
        <v>114</v>
      </c>
      <c r="AF2" s="155" t="s">
        <v>115</v>
      </c>
      <c r="AG2" s="155" t="s">
        <v>116</v>
      </c>
      <c r="AH2" s="155" t="s">
        <v>117</v>
      </c>
      <c r="AI2" s="155" t="s">
        <v>118</v>
      </c>
      <c r="AJ2" s="155" t="s">
        <v>119</v>
      </c>
      <c r="AK2" s="156" t="s">
        <v>120</v>
      </c>
      <c r="AL2" s="43"/>
    </row>
    <row r="3" spans="1:38" hidden="1" outlineLevel="1" x14ac:dyDescent="0.2">
      <c r="A3" s="55"/>
      <c r="B3" s="157"/>
      <c r="C3" s="157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</row>
    <row r="4" spans="1:38" hidden="1" outlineLevel="1" x14ac:dyDescent="0.2">
      <c r="A4" s="55"/>
      <c r="B4" s="157"/>
      <c r="C4" s="157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</row>
    <row r="5" spans="1:38" hidden="1" outlineLevel="1" x14ac:dyDescent="0.2">
      <c r="A5" s="55"/>
      <c r="B5" s="157"/>
      <c r="C5" s="157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</row>
    <row r="6" spans="1:38" hidden="1" outlineLevel="1" x14ac:dyDescent="0.2">
      <c r="A6" s="55"/>
      <c r="B6" s="157"/>
      <c r="C6" s="157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</row>
    <row r="7" spans="1:38" hidden="1" outlineLevel="1" x14ac:dyDescent="0.2">
      <c r="A7" s="55"/>
      <c r="B7" s="157"/>
      <c r="C7" s="157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</row>
    <row r="8" spans="1:38" hidden="1" outlineLevel="1" x14ac:dyDescent="0.2">
      <c r="A8" s="55"/>
      <c r="B8" s="157"/>
      <c r="C8" s="157"/>
      <c r="D8" s="55"/>
      <c r="E8" s="55"/>
      <c r="F8" s="158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</row>
    <row r="9" spans="1:38" hidden="1" outlineLevel="1" x14ac:dyDescent="0.2">
      <c r="A9" s="55"/>
      <c r="B9" s="157"/>
      <c r="C9" s="157"/>
      <c r="D9" s="55"/>
      <c r="E9" s="55"/>
      <c r="F9" s="158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</row>
    <row r="10" spans="1:38" hidden="1" outlineLevel="1" x14ac:dyDescent="0.2">
      <c r="A10" s="55"/>
      <c r="B10" s="157"/>
      <c r="C10" s="157"/>
      <c r="D10" s="55"/>
      <c r="E10" s="55"/>
      <c r="F10" s="158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</row>
    <row r="11" spans="1:38" hidden="1" outlineLevel="1" x14ac:dyDescent="0.2">
      <c r="A11" s="55"/>
      <c r="B11" s="157"/>
      <c r="C11" s="157"/>
      <c r="D11" s="55"/>
      <c r="E11" s="55"/>
      <c r="F11" s="158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</row>
    <row r="12" spans="1:38" hidden="1" outlineLevel="1" x14ac:dyDescent="0.2">
      <c r="A12" s="55"/>
      <c r="B12" s="157"/>
      <c r="C12" s="157"/>
      <c r="D12" s="159"/>
      <c r="E12" s="159"/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58"/>
      <c r="Z12" s="158"/>
      <c r="AA12" s="158"/>
      <c r="AB12" s="55"/>
      <c r="AC12" s="55"/>
      <c r="AD12" s="55"/>
      <c r="AE12" s="55"/>
      <c r="AF12" s="55"/>
      <c r="AG12" s="55"/>
      <c r="AH12" s="55"/>
      <c r="AI12" s="55"/>
      <c r="AJ12" s="160"/>
      <c r="AK12" s="160"/>
    </row>
    <row r="13" spans="1:38" hidden="1" outlineLevel="1" x14ac:dyDescent="0.2">
      <c r="A13" s="55"/>
      <c r="B13" s="157"/>
      <c r="C13" s="157"/>
      <c r="D13" s="158"/>
      <c r="E13" s="159"/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8"/>
      <c r="AA13" s="158"/>
      <c r="AB13" s="55"/>
      <c r="AC13" s="55"/>
      <c r="AD13" s="55"/>
      <c r="AE13" s="55"/>
      <c r="AF13" s="55"/>
      <c r="AG13" s="55"/>
      <c r="AH13" s="55"/>
      <c r="AI13" s="55"/>
      <c r="AJ13" s="160"/>
      <c r="AK13" s="160"/>
    </row>
    <row r="14" spans="1:38" hidden="1" outlineLevel="1" x14ac:dyDescent="0.2">
      <c r="A14" s="55"/>
      <c r="B14" s="157"/>
      <c r="C14" s="157"/>
      <c r="D14" s="158"/>
      <c r="E14" s="159"/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  <c r="AA14" s="158"/>
      <c r="AB14" s="55"/>
      <c r="AC14" s="55"/>
      <c r="AD14" s="55"/>
      <c r="AE14" s="55"/>
      <c r="AF14" s="55"/>
      <c r="AG14" s="55"/>
      <c r="AH14" s="55"/>
      <c r="AI14" s="55"/>
      <c r="AJ14" s="160"/>
      <c r="AK14" s="160"/>
    </row>
    <row r="15" spans="1:38" hidden="1" outlineLevel="1" x14ac:dyDescent="0.2">
      <c r="A15" s="55"/>
      <c r="B15" s="157"/>
      <c r="C15" s="157"/>
      <c r="D15" s="158"/>
      <c r="E15" s="159"/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58"/>
      <c r="Z15" s="158"/>
      <c r="AA15" s="158"/>
      <c r="AB15" s="55"/>
      <c r="AC15" s="55"/>
      <c r="AD15" s="55"/>
      <c r="AE15" s="55"/>
      <c r="AF15" s="55"/>
      <c r="AG15" s="55"/>
      <c r="AH15" s="55"/>
      <c r="AI15" s="55"/>
      <c r="AJ15" s="160"/>
      <c r="AK15" s="160"/>
    </row>
    <row r="16" spans="1:38" hidden="1" outlineLevel="1" x14ac:dyDescent="0.2">
      <c r="A16" s="55"/>
      <c r="B16" s="157"/>
      <c r="C16" s="157"/>
      <c r="D16" s="158"/>
      <c r="E16" s="159"/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8"/>
      <c r="Z16" s="158"/>
      <c r="AA16" s="158"/>
      <c r="AB16" s="55"/>
      <c r="AC16" s="55"/>
      <c r="AD16" s="55"/>
      <c r="AE16" s="55"/>
      <c r="AF16" s="55"/>
      <c r="AG16" s="55"/>
      <c r="AH16" s="55"/>
      <c r="AI16" s="55"/>
      <c r="AJ16" s="160"/>
      <c r="AK16" s="160"/>
    </row>
    <row r="17" spans="1:37" hidden="1" outlineLevel="1" x14ac:dyDescent="0.2">
      <c r="A17" s="55"/>
      <c r="B17" s="157"/>
      <c r="C17" s="157"/>
      <c r="D17" s="158"/>
      <c r="E17" s="159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  <c r="AA17" s="158"/>
      <c r="AB17" s="55"/>
      <c r="AC17" s="55"/>
      <c r="AD17" s="55"/>
      <c r="AE17" s="55"/>
      <c r="AF17" s="55"/>
      <c r="AG17" s="55"/>
      <c r="AH17" s="55"/>
      <c r="AI17" s="55"/>
      <c r="AJ17" s="160"/>
      <c r="AK17" s="160"/>
    </row>
    <row r="18" spans="1:37" hidden="1" outlineLevel="1" x14ac:dyDescent="0.2">
      <c r="A18" s="55"/>
      <c r="B18" s="157"/>
      <c r="C18" s="157"/>
      <c r="D18" s="158"/>
      <c r="E18" s="159"/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58"/>
      <c r="Z18" s="158"/>
      <c r="AA18" s="158"/>
      <c r="AB18" s="55"/>
      <c r="AC18" s="55"/>
      <c r="AD18" s="55"/>
      <c r="AE18" s="55"/>
      <c r="AF18" s="55"/>
      <c r="AG18" s="55"/>
      <c r="AH18" s="55"/>
      <c r="AI18" s="55"/>
      <c r="AJ18" s="160"/>
      <c r="AK18" s="160"/>
    </row>
    <row r="19" spans="1:37" hidden="1" outlineLevel="1" x14ac:dyDescent="0.2">
      <c r="A19" s="55"/>
      <c r="B19" s="157"/>
      <c r="C19" s="157"/>
      <c r="D19" s="158"/>
      <c r="E19" s="159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45"/>
      <c r="T19" s="145"/>
      <c r="U19" s="145"/>
      <c r="V19" s="161"/>
      <c r="W19" s="145"/>
      <c r="X19" s="145"/>
      <c r="Y19" s="145"/>
      <c r="Z19" s="158"/>
      <c r="AA19" s="158"/>
      <c r="AB19" s="55"/>
      <c r="AC19" s="55"/>
      <c r="AD19" s="55"/>
      <c r="AE19" s="55"/>
      <c r="AF19" s="55"/>
      <c r="AG19" s="55"/>
      <c r="AH19" s="55"/>
      <c r="AI19" s="55"/>
      <c r="AJ19" s="160"/>
      <c r="AK19" s="160"/>
    </row>
    <row r="20" spans="1:37" hidden="1" outlineLevel="1" x14ac:dyDescent="0.2">
      <c r="A20" s="55"/>
      <c r="B20" s="157"/>
      <c r="C20" s="157"/>
      <c r="D20" s="158"/>
      <c r="E20" s="159"/>
      <c r="F20" s="158"/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45"/>
      <c r="T20" s="145"/>
      <c r="U20" s="145"/>
      <c r="V20" s="161"/>
      <c r="W20" s="145"/>
      <c r="X20" s="145"/>
      <c r="Y20" s="145"/>
      <c r="Z20" s="158"/>
      <c r="AA20" s="158"/>
      <c r="AB20" s="55"/>
      <c r="AC20" s="55"/>
      <c r="AD20" s="55"/>
      <c r="AE20" s="55"/>
      <c r="AF20" s="55"/>
      <c r="AG20" s="55"/>
      <c r="AH20" s="55"/>
      <c r="AI20" s="55"/>
      <c r="AJ20" s="160"/>
      <c r="AK20" s="160"/>
    </row>
    <row r="21" spans="1:37" hidden="1" outlineLevel="1" x14ac:dyDescent="0.2">
      <c r="A21" s="55"/>
      <c r="B21" s="157"/>
      <c r="C21" s="157"/>
      <c r="D21" s="158"/>
      <c r="E21" s="159"/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45"/>
      <c r="T21" s="145"/>
      <c r="U21" s="145"/>
      <c r="V21" s="161"/>
      <c r="W21" s="145"/>
      <c r="X21" s="145"/>
      <c r="Y21" s="145"/>
      <c r="Z21" s="158"/>
      <c r="AA21" s="158"/>
      <c r="AB21" s="55"/>
      <c r="AC21" s="55"/>
      <c r="AD21" s="55"/>
      <c r="AE21" s="55"/>
      <c r="AF21" s="55"/>
      <c r="AG21" s="55"/>
      <c r="AH21" s="55"/>
      <c r="AI21" s="55"/>
      <c r="AJ21" s="160"/>
      <c r="AK21" s="160"/>
    </row>
    <row r="22" spans="1:37" hidden="1" outlineLevel="1" x14ac:dyDescent="0.2">
      <c r="A22" s="55"/>
      <c r="B22" s="157"/>
      <c r="C22" s="157"/>
      <c r="D22" s="158"/>
      <c r="E22" s="159"/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45"/>
      <c r="T22" s="145"/>
      <c r="U22" s="145"/>
      <c r="V22" s="161"/>
      <c r="W22" s="145"/>
      <c r="X22" s="145"/>
      <c r="Y22" s="145"/>
      <c r="Z22" s="158"/>
      <c r="AA22" s="158"/>
      <c r="AB22" s="55"/>
      <c r="AC22" s="55"/>
      <c r="AD22" s="55"/>
      <c r="AE22" s="55"/>
      <c r="AF22" s="55"/>
      <c r="AG22" s="55"/>
      <c r="AH22" s="55"/>
      <c r="AI22" s="55"/>
      <c r="AJ22" s="160"/>
      <c r="AK22" s="160"/>
    </row>
    <row r="23" spans="1:37" hidden="1" outlineLevel="1" x14ac:dyDescent="0.2">
      <c r="A23" s="55"/>
      <c r="B23" s="157"/>
      <c r="C23" s="157"/>
      <c r="D23" s="158"/>
      <c r="E23" s="159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45"/>
      <c r="T23" s="145"/>
      <c r="U23" s="145"/>
      <c r="V23" s="161"/>
      <c r="W23" s="145"/>
      <c r="X23" s="145"/>
      <c r="Y23" s="145"/>
      <c r="Z23" s="158"/>
      <c r="AA23" s="158"/>
      <c r="AB23" s="55"/>
      <c r="AC23" s="55"/>
      <c r="AD23" s="55"/>
      <c r="AE23" s="55"/>
      <c r="AF23" s="55"/>
      <c r="AG23" s="55"/>
      <c r="AH23" s="55"/>
      <c r="AI23" s="55"/>
      <c r="AJ23" s="160"/>
      <c r="AK23" s="160"/>
    </row>
    <row r="24" spans="1:37" hidden="1" outlineLevel="1" x14ac:dyDescent="0.2">
      <c r="A24" s="55"/>
      <c r="B24" s="157"/>
      <c r="C24" s="157"/>
      <c r="D24" s="158"/>
      <c r="E24" s="159"/>
      <c r="F24" s="158"/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8"/>
      <c r="S24" s="145"/>
      <c r="T24" s="145"/>
      <c r="U24" s="145"/>
      <c r="V24" s="161"/>
      <c r="W24" s="145"/>
      <c r="X24" s="145"/>
      <c r="Y24" s="145"/>
      <c r="Z24" s="158"/>
      <c r="AA24" s="158"/>
      <c r="AB24" s="55"/>
      <c r="AC24" s="55"/>
      <c r="AD24" s="55"/>
      <c r="AE24" s="55"/>
      <c r="AF24" s="55"/>
      <c r="AG24" s="55"/>
      <c r="AH24" s="55"/>
      <c r="AI24" s="55"/>
      <c r="AJ24" s="160"/>
      <c r="AK24" s="160"/>
    </row>
    <row r="25" spans="1:37" hidden="1" outlineLevel="1" x14ac:dyDescent="0.2">
      <c r="A25" s="55"/>
      <c r="B25" s="157"/>
      <c r="C25" s="157"/>
      <c r="D25" s="158"/>
      <c r="E25" s="159"/>
      <c r="F25" s="158"/>
      <c r="G25" s="158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45"/>
      <c r="T25" s="145"/>
      <c r="U25" s="145"/>
      <c r="V25" s="161"/>
      <c r="W25" s="145"/>
      <c r="X25" s="145"/>
      <c r="Y25" s="145"/>
      <c r="Z25" s="158"/>
      <c r="AA25" s="158"/>
      <c r="AB25" s="55"/>
      <c r="AC25" s="55"/>
      <c r="AD25" s="55"/>
      <c r="AE25" s="55"/>
      <c r="AF25" s="55"/>
      <c r="AG25" s="55"/>
      <c r="AH25" s="55"/>
      <c r="AI25" s="55"/>
      <c r="AJ25" s="160"/>
      <c r="AK25" s="160"/>
    </row>
    <row r="26" spans="1:37" hidden="1" outlineLevel="1" x14ac:dyDescent="0.2">
      <c r="A26" s="55"/>
      <c r="B26" s="157"/>
      <c r="C26" s="157"/>
      <c r="D26" s="158"/>
      <c r="E26" s="159"/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45"/>
      <c r="T26" s="145"/>
      <c r="U26" s="145"/>
      <c r="V26" s="161"/>
      <c r="W26" s="145"/>
      <c r="X26" s="145"/>
      <c r="Y26" s="145"/>
      <c r="Z26" s="158"/>
      <c r="AA26" s="158"/>
      <c r="AB26" s="55"/>
      <c r="AC26" s="55"/>
      <c r="AD26" s="55"/>
      <c r="AE26" s="55"/>
      <c r="AF26" s="55"/>
      <c r="AG26" s="55"/>
      <c r="AH26" s="55"/>
      <c r="AI26" s="55"/>
      <c r="AJ26" s="160"/>
      <c r="AK26" s="160"/>
    </row>
    <row r="27" spans="1:37" hidden="1" outlineLevel="1" x14ac:dyDescent="0.2">
      <c r="A27" s="55"/>
      <c r="B27" s="157"/>
      <c r="C27" s="157"/>
      <c r="D27" s="158"/>
      <c r="E27" s="159"/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45"/>
      <c r="T27" s="145"/>
      <c r="U27" s="145"/>
      <c r="V27" s="161"/>
      <c r="W27" s="145"/>
      <c r="X27" s="145"/>
      <c r="Y27" s="145"/>
      <c r="Z27" s="158"/>
      <c r="AA27" s="158"/>
      <c r="AB27" s="55"/>
      <c r="AC27" s="55"/>
      <c r="AD27" s="55"/>
      <c r="AE27" s="55"/>
      <c r="AF27" s="55"/>
      <c r="AG27" s="55"/>
      <c r="AH27" s="55"/>
      <c r="AI27" s="55"/>
      <c r="AJ27" s="160"/>
      <c r="AK27" s="160"/>
    </row>
    <row r="28" spans="1:37" hidden="1" outlineLevel="1" x14ac:dyDescent="0.2">
      <c r="A28" s="55"/>
      <c r="B28" s="157"/>
      <c r="C28" s="157"/>
      <c r="D28" s="158"/>
      <c r="E28" s="159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45"/>
      <c r="T28" s="145"/>
      <c r="U28" s="145"/>
      <c r="V28" s="161"/>
      <c r="W28" s="145"/>
      <c r="X28" s="145"/>
      <c r="Y28" s="145"/>
      <c r="Z28" s="158"/>
      <c r="AA28" s="158"/>
      <c r="AB28" s="55"/>
      <c r="AC28" s="55"/>
      <c r="AD28" s="55"/>
      <c r="AE28" s="55"/>
      <c r="AF28" s="55"/>
      <c r="AG28" s="55"/>
      <c r="AH28" s="55"/>
      <c r="AI28" s="55"/>
      <c r="AJ28" s="160"/>
      <c r="AK28" s="160"/>
    </row>
    <row r="29" spans="1:37" hidden="1" outlineLevel="1" x14ac:dyDescent="0.2">
      <c r="A29" s="55"/>
      <c r="B29" s="157"/>
      <c r="C29" s="157"/>
      <c r="D29" s="158"/>
      <c r="E29" s="159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45"/>
      <c r="T29" s="145"/>
      <c r="U29" s="145"/>
      <c r="V29" s="161"/>
      <c r="W29" s="145"/>
      <c r="X29" s="145"/>
      <c r="Y29" s="145"/>
      <c r="Z29" s="158"/>
      <c r="AA29" s="158"/>
      <c r="AB29" s="55"/>
      <c r="AC29" s="55"/>
      <c r="AD29" s="55"/>
      <c r="AE29" s="55"/>
      <c r="AF29" s="55"/>
      <c r="AG29" s="55"/>
      <c r="AH29" s="55"/>
      <c r="AI29" s="55"/>
      <c r="AJ29" s="160"/>
      <c r="AK29" s="160"/>
    </row>
    <row r="30" spans="1:37" hidden="1" outlineLevel="1" x14ac:dyDescent="0.2">
      <c r="A30" s="55"/>
      <c r="B30" s="157"/>
      <c r="C30" s="157"/>
      <c r="D30" s="158"/>
      <c r="E30" s="159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45"/>
      <c r="T30" s="145"/>
      <c r="U30" s="145"/>
      <c r="V30" s="161"/>
      <c r="W30" s="145"/>
      <c r="X30" s="145"/>
      <c r="Y30" s="145"/>
      <c r="Z30" s="158"/>
      <c r="AA30" s="158"/>
      <c r="AB30" s="55"/>
      <c r="AC30" s="55"/>
      <c r="AD30" s="55"/>
      <c r="AE30" s="55"/>
      <c r="AF30" s="55"/>
      <c r="AG30" s="55"/>
      <c r="AH30" s="55"/>
      <c r="AI30" s="55"/>
      <c r="AJ30" s="160"/>
      <c r="AK30" s="160"/>
    </row>
    <row r="31" spans="1:37" hidden="1" outlineLevel="1" x14ac:dyDescent="0.2">
      <c r="A31" s="55"/>
      <c r="B31" s="157"/>
      <c r="C31" s="157"/>
      <c r="D31" s="158"/>
      <c r="E31" s="159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45"/>
      <c r="T31" s="145"/>
      <c r="U31" s="145"/>
      <c r="V31" s="161"/>
      <c r="W31" s="145"/>
      <c r="X31" s="145"/>
      <c r="Y31" s="145"/>
      <c r="Z31" s="158"/>
      <c r="AA31" s="158"/>
      <c r="AB31" s="55"/>
      <c r="AC31" s="55"/>
      <c r="AD31" s="55"/>
      <c r="AE31" s="55"/>
      <c r="AF31" s="55"/>
      <c r="AG31" s="55"/>
      <c r="AH31" s="55"/>
      <c r="AI31" s="55"/>
      <c r="AJ31" s="160"/>
      <c r="AK31" s="160"/>
    </row>
    <row r="32" spans="1:37" hidden="1" outlineLevel="1" x14ac:dyDescent="0.2">
      <c r="A32" s="55"/>
      <c r="B32" s="157"/>
      <c r="C32" s="157"/>
      <c r="D32" s="158"/>
      <c r="E32" s="159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45"/>
      <c r="T32" s="145"/>
      <c r="U32" s="145"/>
      <c r="V32" s="161"/>
      <c r="W32" s="145"/>
      <c r="X32" s="145"/>
      <c r="Y32" s="145"/>
      <c r="Z32" s="158"/>
      <c r="AA32" s="158"/>
      <c r="AB32" s="55"/>
      <c r="AC32" s="55"/>
      <c r="AD32" s="55"/>
      <c r="AE32" s="55"/>
      <c r="AF32" s="55"/>
      <c r="AG32" s="55"/>
      <c r="AH32" s="55"/>
      <c r="AI32" s="55"/>
      <c r="AJ32" s="160"/>
      <c r="AK32" s="160"/>
    </row>
    <row r="33" spans="1:37" hidden="1" outlineLevel="1" x14ac:dyDescent="0.2">
      <c r="A33" s="55"/>
      <c r="B33" s="157"/>
      <c r="C33" s="157"/>
      <c r="D33" s="158"/>
      <c r="E33" s="159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45"/>
      <c r="T33" s="145"/>
      <c r="U33" s="145"/>
      <c r="V33" s="161"/>
      <c r="W33" s="145"/>
      <c r="X33" s="145"/>
      <c r="Y33" s="145"/>
      <c r="Z33" s="158"/>
      <c r="AA33" s="158"/>
      <c r="AB33" s="55"/>
      <c r="AC33" s="55"/>
      <c r="AD33" s="55"/>
      <c r="AE33" s="55"/>
      <c r="AF33" s="55"/>
      <c r="AG33" s="55"/>
      <c r="AH33" s="55"/>
      <c r="AI33" s="55"/>
      <c r="AJ33" s="160"/>
      <c r="AK33" s="160"/>
    </row>
    <row r="34" spans="1:37" hidden="1" outlineLevel="1" x14ac:dyDescent="0.2">
      <c r="A34" s="55"/>
      <c r="B34" s="157"/>
      <c r="C34" s="157"/>
      <c r="D34" s="158"/>
      <c r="E34" s="159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45"/>
      <c r="T34" s="145"/>
      <c r="U34" s="145"/>
      <c r="V34" s="161"/>
      <c r="W34" s="145"/>
      <c r="X34" s="145"/>
      <c r="Y34" s="145"/>
      <c r="Z34" s="158"/>
      <c r="AA34" s="158"/>
      <c r="AB34" s="55"/>
      <c r="AC34" s="55"/>
      <c r="AD34" s="55"/>
      <c r="AE34" s="55"/>
      <c r="AF34" s="55"/>
      <c r="AG34" s="55"/>
      <c r="AH34" s="55"/>
      <c r="AI34" s="55"/>
      <c r="AJ34" s="160"/>
      <c r="AK34" s="160"/>
    </row>
    <row r="35" spans="1:37" hidden="1" outlineLevel="1" x14ac:dyDescent="0.2">
      <c r="A35" s="55"/>
      <c r="B35" s="157"/>
      <c r="C35" s="157"/>
      <c r="D35" s="158"/>
      <c r="E35" s="159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45"/>
      <c r="T35" s="145"/>
      <c r="U35" s="145"/>
      <c r="V35" s="161"/>
      <c r="W35" s="145"/>
      <c r="X35" s="145"/>
      <c r="Y35" s="145"/>
      <c r="Z35" s="158"/>
      <c r="AA35" s="158"/>
      <c r="AB35" s="55"/>
      <c r="AC35" s="55"/>
      <c r="AD35" s="55"/>
      <c r="AE35" s="55"/>
      <c r="AF35" s="55"/>
      <c r="AG35" s="55"/>
      <c r="AH35" s="55"/>
      <c r="AI35" s="55"/>
      <c r="AJ35" s="160"/>
      <c r="AK35" s="160"/>
    </row>
    <row r="36" spans="1:37" hidden="1" outlineLevel="1" x14ac:dyDescent="0.2">
      <c r="A36" s="55"/>
      <c r="B36" s="157"/>
      <c r="C36" s="157"/>
      <c r="D36" s="158"/>
      <c r="E36" s="159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45"/>
      <c r="T36" s="145"/>
      <c r="U36" s="145"/>
      <c r="V36" s="161"/>
      <c r="W36" s="145"/>
      <c r="X36" s="145"/>
      <c r="Y36" s="145"/>
      <c r="Z36" s="158"/>
      <c r="AA36" s="158"/>
      <c r="AB36" s="55"/>
      <c r="AC36" s="55"/>
      <c r="AD36" s="55"/>
      <c r="AE36" s="55"/>
      <c r="AF36" s="55"/>
      <c r="AG36" s="55"/>
      <c r="AH36" s="55"/>
      <c r="AI36" s="55"/>
      <c r="AJ36" s="160"/>
      <c r="AK36" s="160"/>
    </row>
    <row r="37" spans="1:37" hidden="1" outlineLevel="1" x14ac:dyDescent="0.2">
      <c r="A37" s="55"/>
      <c r="B37" s="157"/>
      <c r="C37" s="157"/>
      <c r="D37" s="158"/>
      <c r="E37" s="159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45"/>
      <c r="T37" s="145"/>
      <c r="U37" s="145"/>
      <c r="V37" s="161"/>
      <c r="W37" s="145"/>
      <c r="X37" s="145"/>
      <c r="Y37" s="145"/>
      <c r="Z37" s="158"/>
      <c r="AA37" s="158"/>
      <c r="AB37" s="55"/>
      <c r="AC37" s="55"/>
      <c r="AD37" s="55"/>
      <c r="AE37" s="55"/>
      <c r="AF37" s="55"/>
      <c r="AG37" s="55"/>
      <c r="AH37" s="55"/>
      <c r="AI37" s="55"/>
      <c r="AJ37" s="160"/>
      <c r="AK37" s="160"/>
    </row>
    <row r="38" spans="1:37" hidden="1" outlineLevel="1" x14ac:dyDescent="0.2">
      <c r="A38" s="55"/>
      <c r="B38" s="157"/>
      <c r="C38" s="157"/>
      <c r="D38" s="158"/>
      <c r="E38" s="159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45"/>
      <c r="T38" s="145"/>
      <c r="U38" s="145"/>
      <c r="V38" s="161"/>
      <c r="W38" s="145"/>
      <c r="X38" s="145"/>
      <c r="Y38" s="145"/>
      <c r="Z38" s="158"/>
      <c r="AA38" s="158"/>
      <c r="AB38" s="55"/>
      <c r="AC38" s="55"/>
      <c r="AD38" s="55"/>
      <c r="AE38" s="55"/>
      <c r="AF38" s="55"/>
      <c r="AG38" s="55"/>
      <c r="AH38" s="55"/>
      <c r="AI38" s="55"/>
      <c r="AJ38" s="160"/>
      <c r="AK38" s="160"/>
    </row>
    <row r="39" spans="1:37" hidden="1" outlineLevel="1" x14ac:dyDescent="0.2">
      <c r="A39" s="55"/>
      <c r="B39" s="157"/>
      <c r="C39" s="157"/>
      <c r="D39" s="158"/>
      <c r="E39" s="159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45"/>
      <c r="T39" s="145"/>
      <c r="U39" s="145"/>
      <c r="V39" s="161"/>
      <c r="W39" s="145"/>
      <c r="X39" s="145"/>
      <c r="Y39" s="145"/>
      <c r="Z39" s="158"/>
      <c r="AA39" s="158"/>
      <c r="AB39" s="55"/>
      <c r="AC39" s="55"/>
      <c r="AD39" s="55"/>
      <c r="AE39" s="55"/>
      <c r="AF39" s="55"/>
      <c r="AG39" s="55"/>
      <c r="AH39" s="55"/>
      <c r="AI39" s="55"/>
      <c r="AJ39" s="160"/>
      <c r="AK39" s="160"/>
    </row>
    <row r="40" spans="1:37" hidden="1" outlineLevel="1" x14ac:dyDescent="0.2">
      <c r="A40" s="55"/>
      <c r="B40" s="157"/>
      <c r="C40" s="157"/>
      <c r="D40" s="158"/>
      <c r="E40" s="159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45"/>
      <c r="T40" s="145"/>
      <c r="U40" s="145"/>
      <c r="V40" s="161"/>
      <c r="W40" s="145"/>
      <c r="X40" s="145"/>
      <c r="Y40" s="145"/>
      <c r="Z40" s="158"/>
      <c r="AA40" s="158"/>
      <c r="AB40" s="55"/>
      <c r="AC40" s="55"/>
      <c r="AD40" s="55"/>
      <c r="AE40" s="55"/>
      <c r="AF40" s="55"/>
      <c r="AG40" s="55"/>
      <c r="AH40" s="55"/>
      <c r="AI40" s="55"/>
      <c r="AJ40" s="160"/>
      <c r="AK40" s="160"/>
    </row>
    <row r="41" spans="1:37" hidden="1" outlineLevel="1" x14ac:dyDescent="0.2">
      <c r="A41" s="55"/>
      <c r="B41" s="157"/>
      <c r="C41" s="157"/>
      <c r="D41" s="158"/>
      <c r="E41" s="159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45"/>
      <c r="T41" s="145"/>
      <c r="U41" s="145"/>
      <c r="V41" s="161"/>
      <c r="W41" s="145"/>
      <c r="X41" s="145"/>
      <c r="Y41" s="145"/>
      <c r="Z41" s="158"/>
      <c r="AA41" s="158"/>
      <c r="AB41" s="55"/>
      <c r="AC41" s="55"/>
      <c r="AD41" s="55"/>
      <c r="AE41" s="55"/>
      <c r="AF41" s="55"/>
      <c r="AG41" s="55"/>
      <c r="AH41" s="55"/>
      <c r="AI41" s="55"/>
      <c r="AJ41" s="160"/>
      <c r="AK41" s="160"/>
    </row>
    <row r="42" spans="1:37" hidden="1" outlineLevel="1" x14ac:dyDescent="0.2">
      <c r="A42" s="55"/>
      <c r="B42" s="157"/>
      <c r="C42" s="157"/>
      <c r="D42" s="158"/>
      <c r="E42" s="159"/>
      <c r="F42" s="158"/>
      <c r="G42" s="158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45"/>
      <c r="T42" s="145"/>
      <c r="U42" s="145"/>
      <c r="V42" s="161"/>
      <c r="W42" s="145"/>
      <c r="X42" s="145"/>
      <c r="Y42" s="145"/>
      <c r="Z42" s="158"/>
      <c r="AA42" s="158"/>
      <c r="AB42" s="55"/>
      <c r="AC42" s="55"/>
      <c r="AD42" s="55"/>
      <c r="AE42" s="55"/>
      <c r="AF42" s="55"/>
      <c r="AG42" s="55"/>
      <c r="AH42" s="55"/>
      <c r="AI42" s="55"/>
      <c r="AJ42" s="160"/>
      <c r="AK42" s="160"/>
    </row>
    <row r="43" spans="1:37" hidden="1" outlineLevel="1" x14ac:dyDescent="0.2">
      <c r="A43" s="55"/>
      <c r="B43" s="157"/>
      <c r="C43" s="157"/>
      <c r="D43" s="158"/>
      <c r="E43" s="159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45"/>
      <c r="T43" s="145"/>
      <c r="U43" s="145"/>
      <c r="V43" s="161"/>
      <c r="W43" s="145"/>
      <c r="X43" s="145"/>
      <c r="Y43" s="145"/>
      <c r="Z43" s="158"/>
      <c r="AA43" s="158"/>
      <c r="AB43" s="55"/>
      <c r="AC43" s="55"/>
      <c r="AD43" s="55"/>
      <c r="AE43" s="55"/>
      <c r="AF43" s="55"/>
      <c r="AG43" s="55"/>
      <c r="AH43" s="55"/>
      <c r="AI43" s="55"/>
      <c r="AJ43" s="160"/>
      <c r="AK43" s="160"/>
    </row>
    <row r="44" spans="1:37" hidden="1" outlineLevel="1" x14ac:dyDescent="0.2">
      <c r="A44" s="55"/>
      <c r="B44" s="157"/>
      <c r="C44" s="157"/>
      <c r="D44" s="158"/>
      <c r="E44" s="159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45"/>
      <c r="T44" s="145"/>
      <c r="U44" s="145"/>
      <c r="V44" s="161"/>
      <c r="W44" s="145"/>
      <c r="X44" s="145"/>
      <c r="Y44" s="145"/>
      <c r="Z44" s="158"/>
      <c r="AA44" s="158"/>
      <c r="AB44" s="55"/>
      <c r="AC44" s="55"/>
      <c r="AD44" s="55"/>
      <c r="AE44" s="55"/>
      <c r="AF44" s="55"/>
      <c r="AG44" s="55"/>
      <c r="AH44" s="55"/>
      <c r="AI44" s="55"/>
      <c r="AJ44" s="160"/>
      <c r="AK44" s="160"/>
    </row>
    <row r="45" spans="1:37" hidden="1" outlineLevel="1" x14ac:dyDescent="0.2">
      <c r="A45" s="55"/>
      <c r="B45" s="157"/>
      <c r="C45" s="157"/>
      <c r="D45" s="158"/>
      <c r="E45" s="159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45"/>
      <c r="T45" s="145"/>
      <c r="U45" s="145"/>
      <c r="V45" s="161"/>
      <c r="W45" s="145"/>
      <c r="X45" s="145"/>
      <c r="Y45" s="145"/>
      <c r="Z45" s="158"/>
      <c r="AA45" s="158"/>
      <c r="AB45" s="55"/>
      <c r="AC45" s="55"/>
      <c r="AD45" s="55"/>
      <c r="AE45" s="55"/>
      <c r="AF45" s="55"/>
      <c r="AG45" s="55"/>
      <c r="AH45" s="55"/>
      <c r="AI45" s="55"/>
      <c r="AJ45" s="160"/>
      <c r="AK45" s="160"/>
    </row>
    <row r="46" spans="1:37" hidden="1" outlineLevel="1" x14ac:dyDescent="0.2">
      <c r="A46" s="55"/>
      <c r="B46" s="157"/>
      <c r="C46" s="157"/>
      <c r="D46" s="158"/>
      <c r="E46" s="159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45"/>
      <c r="T46" s="145"/>
      <c r="U46" s="145"/>
      <c r="V46" s="161"/>
      <c r="W46" s="145"/>
      <c r="X46" s="145"/>
      <c r="Y46" s="145"/>
      <c r="Z46" s="158"/>
      <c r="AA46" s="158"/>
      <c r="AB46" s="55"/>
      <c r="AC46" s="55"/>
      <c r="AD46" s="55"/>
      <c r="AE46" s="55"/>
      <c r="AF46" s="55"/>
      <c r="AG46" s="55"/>
      <c r="AH46" s="55"/>
      <c r="AI46" s="55"/>
      <c r="AJ46" s="160"/>
      <c r="AK46" s="160"/>
    </row>
    <row r="47" spans="1:37" hidden="1" outlineLevel="1" x14ac:dyDescent="0.2">
      <c r="A47" s="55"/>
      <c r="B47" s="157"/>
      <c r="C47" s="157"/>
      <c r="D47" s="158"/>
      <c r="E47" s="159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45"/>
      <c r="T47" s="145"/>
      <c r="U47" s="145"/>
      <c r="V47" s="161"/>
      <c r="W47" s="145"/>
      <c r="X47" s="145"/>
      <c r="Y47" s="145"/>
      <c r="Z47" s="158"/>
      <c r="AA47" s="158"/>
      <c r="AB47" s="55"/>
      <c r="AC47" s="55"/>
      <c r="AD47" s="55"/>
      <c r="AE47" s="55"/>
      <c r="AF47" s="55"/>
      <c r="AG47" s="55"/>
      <c r="AH47" s="55"/>
      <c r="AI47" s="55"/>
      <c r="AJ47" s="160"/>
      <c r="AK47" s="160"/>
    </row>
    <row r="48" spans="1:37" hidden="1" outlineLevel="1" x14ac:dyDescent="0.2">
      <c r="A48" s="55"/>
      <c r="B48" s="157"/>
      <c r="C48" s="157"/>
      <c r="D48" s="158"/>
      <c r="E48" s="159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45"/>
      <c r="T48" s="145"/>
      <c r="U48" s="145"/>
      <c r="V48" s="161"/>
      <c r="W48" s="145"/>
      <c r="X48" s="145"/>
      <c r="Y48" s="145"/>
      <c r="Z48" s="158"/>
      <c r="AA48" s="158"/>
      <c r="AB48" s="55"/>
      <c r="AC48" s="55"/>
      <c r="AD48" s="55"/>
      <c r="AE48" s="55"/>
      <c r="AF48" s="55"/>
      <c r="AG48" s="55"/>
      <c r="AH48" s="55"/>
      <c r="AI48" s="55"/>
      <c r="AJ48" s="160"/>
      <c r="AK48" s="160"/>
    </row>
    <row r="49" spans="1:37" hidden="1" outlineLevel="1" x14ac:dyDescent="0.2">
      <c r="A49" s="55"/>
      <c r="B49" s="157"/>
      <c r="C49" s="157"/>
      <c r="D49" s="158"/>
      <c r="E49" s="159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45"/>
      <c r="T49" s="145"/>
      <c r="U49" s="145"/>
      <c r="V49" s="161"/>
      <c r="W49" s="145"/>
      <c r="X49" s="145"/>
      <c r="Y49" s="145"/>
      <c r="Z49" s="158"/>
      <c r="AA49" s="158"/>
      <c r="AB49" s="55"/>
      <c r="AC49" s="55"/>
      <c r="AD49" s="55"/>
      <c r="AE49" s="55"/>
      <c r="AF49" s="55"/>
      <c r="AG49" s="55"/>
      <c r="AH49" s="55"/>
      <c r="AI49" s="55"/>
      <c r="AJ49" s="160"/>
      <c r="AK49" s="160"/>
    </row>
    <row r="50" spans="1:37" hidden="1" outlineLevel="1" x14ac:dyDescent="0.2">
      <c r="A50" s="55"/>
      <c r="B50" s="157"/>
      <c r="C50" s="157"/>
      <c r="D50" s="158"/>
      <c r="E50" s="159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45"/>
      <c r="T50" s="145"/>
      <c r="U50" s="145"/>
      <c r="V50" s="161"/>
      <c r="W50" s="145"/>
      <c r="X50" s="145"/>
      <c r="Y50" s="145"/>
      <c r="Z50" s="158"/>
      <c r="AA50" s="158"/>
      <c r="AB50" s="55"/>
      <c r="AC50" s="55"/>
      <c r="AD50" s="55"/>
      <c r="AE50" s="55"/>
      <c r="AF50" s="55"/>
      <c r="AG50" s="55"/>
      <c r="AH50" s="55"/>
      <c r="AI50" s="55"/>
      <c r="AJ50" s="160"/>
      <c r="AK50" s="160"/>
    </row>
    <row r="51" spans="1:37" hidden="1" outlineLevel="1" x14ac:dyDescent="0.2">
      <c r="A51" s="55"/>
      <c r="B51" s="157"/>
      <c r="C51" s="157"/>
      <c r="D51" s="158"/>
      <c r="E51" s="159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45"/>
      <c r="T51" s="145"/>
      <c r="U51" s="145"/>
      <c r="V51" s="161"/>
      <c r="W51" s="145"/>
      <c r="X51" s="145"/>
      <c r="Y51" s="145"/>
      <c r="Z51" s="158"/>
      <c r="AA51" s="158"/>
      <c r="AB51" s="55"/>
      <c r="AC51" s="55"/>
      <c r="AD51" s="55"/>
      <c r="AE51" s="55"/>
      <c r="AF51" s="55"/>
      <c r="AG51" s="55"/>
      <c r="AH51" s="55"/>
      <c r="AI51" s="55"/>
      <c r="AJ51" s="160"/>
      <c r="AK51" s="160"/>
    </row>
    <row r="52" spans="1:37" hidden="1" outlineLevel="1" x14ac:dyDescent="0.2">
      <c r="A52" s="55"/>
      <c r="B52" s="157"/>
      <c r="C52" s="157"/>
      <c r="D52" s="158"/>
      <c r="E52" s="159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45"/>
      <c r="T52" s="145"/>
      <c r="U52" s="145"/>
      <c r="V52" s="161"/>
      <c r="W52" s="145"/>
      <c r="X52" s="145"/>
      <c r="Y52" s="145"/>
      <c r="Z52" s="158"/>
      <c r="AA52" s="158"/>
      <c r="AB52" s="55"/>
      <c r="AC52" s="55"/>
      <c r="AD52" s="55"/>
      <c r="AE52" s="55"/>
      <c r="AF52" s="55"/>
      <c r="AG52" s="55"/>
      <c r="AH52" s="55"/>
      <c r="AI52" s="55"/>
      <c r="AJ52" s="160"/>
      <c r="AK52" s="160"/>
    </row>
    <row r="53" spans="1:37" hidden="1" outlineLevel="1" x14ac:dyDescent="0.2">
      <c r="A53" s="55"/>
      <c r="B53" s="157"/>
      <c r="C53" s="157"/>
      <c r="D53" s="158"/>
      <c r="E53" s="159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45"/>
      <c r="T53" s="145"/>
      <c r="U53" s="145"/>
      <c r="V53" s="161"/>
      <c r="W53" s="145"/>
      <c r="X53" s="145"/>
      <c r="Y53" s="145"/>
      <c r="Z53" s="158"/>
      <c r="AA53" s="158"/>
      <c r="AB53" s="55"/>
      <c r="AC53" s="55"/>
      <c r="AD53" s="55"/>
      <c r="AE53" s="55"/>
      <c r="AF53" s="55"/>
      <c r="AG53" s="55"/>
      <c r="AH53" s="55"/>
      <c r="AI53" s="55"/>
      <c r="AJ53" s="160"/>
      <c r="AK53" s="160"/>
    </row>
    <row r="54" spans="1:37" hidden="1" outlineLevel="1" x14ac:dyDescent="0.2">
      <c r="A54" s="55"/>
      <c r="B54" s="157"/>
      <c r="C54" s="157"/>
      <c r="D54" s="158"/>
      <c r="E54" s="159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45"/>
      <c r="T54" s="145"/>
      <c r="U54" s="145"/>
      <c r="V54" s="161"/>
      <c r="W54" s="145"/>
      <c r="X54" s="145"/>
      <c r="Y54" s="145"/>
      <c r="Z54" s="158"/>
      <c r="AA54" s="158"/>
      <c r="AB54" s="55"/>
      <c r="AC54" s="55"/>
      <c r="AD54" s="55"/>
      <c r="AE54" s="55"/>
      <c r="AF54" s="55"/>
      <c r="AG54" s="55"/>
      <c r="AH54" s="55"/>
      <c r="AI54" s="55"/>
      <c r="AJ54" s="160"/>
      <c r="AK54" s="160"/>
    </row>
    <row r="55" spans="1:37" hidden="1" outlineLevel="1" x14ac:dyDescent="0.2">
      <c r="B55" s="157"/>
      <c r="C55" s="157"/>
      <c r="D55" s="158"/>
      <c r="E55" s="159"/>
      <c r="F55" s="158"/>
      <c r="G55" s="158"/>
      <c r="H55" s="158"/>
      <c r="I55" s="158"/>
      <c r="J55" s="158"/>
      <c r="K55" s="158"/>
      <c r="L55" s="158"/>
      <c r="M55" s="158"/>
      <c r="N55" s="158"/>
      <c r="O55" s="158"/>
      <c r="P55" s="158"/>
      <c r="Q55" s="158"/>
      <c r="R55" s="158"/>
      <c r="S55" s="145"/>
      <c r="T55" s="145"/>
      <c r="U55" s="145"/>
      <c r="V55" s="161"/>
      <c r="W55" s="145"/>
      <c r="X55" s="145"/>
      <c r="Y55" s="145"/>
      <c r="Z55" s="158"/>
      <c r="AA55" s="158"/>
      <c r="AB55" s="55"/>
      <c r="AC55" s="55"/>
      <c r="AD55" s="55"/>
      <c r="AE55" s="55"/>
      <c r="AF55" s="55"/>
      <c r="AG55" s="55"/>
      <c r="AH55" s="55"/>
      <c r="AI55" s="55"/>
      <c r="AJ55" s="160"/>
      <c r="AK55" s="160"/>
    </row>
    <row r="56" spans="1:37" hidden="1" outlineLevel="1" x14ac:dyDescent="0.2">
      <c r="B56" s="157"/>
      <c r="C56" s="157"/>
      <c r="D56" s="158"/>
      <c r="E56" s="159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45"/>
      <c r="T56" s="145"/>
      <c r="U56" s="145"/>
      <c r="V56" s="161"/>
      <c r="W56" s="145"/>
      <c r="X56" s="145"/>
      <c r="Y56" s="145"/>
      <c r="Z56" s="158"/>
      <c r="AA56" s="158"/>
      <c r="AB56" s="55"/>
      <c r="AC56" s="55"/>
      <c r="AD56" s="55"/>
      <c r="AE56" s="55"/>
      <c r="AF56" s="55"/>
      <c r="AG56" s="55"/>
      <c r="AH56" s="55"/>
      <c r="AI56" s="55"/>
      <c r="AJ56" s="160"/>
      <c r="AK56" s="160"/>
    </row>
    <row r="57" spans="1:37" hidden="1" outlineLevel="1" x14ac:dyDescent="0.2">
      <c r="B57" s="157"/>
      <c r="C57" s="157"/>
      <c r="D57" s="158"/>
      <c r="E57" s="159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45"/>
      <c r="T57" s="145"/>
      <c r="U57" s="145"/>
      <c r="V57" s="161"/>
      <c r="W57" s="145"/>
      <c r="X57" s="145"/>
      <c r="Y57" s="145"/>
      <c r="Z57" s="158"/>
      <c r="AA57" s="158"/>
      <c r="AB57" s="55"/>
      <c r="AC57" s="55"/>
      <c r="AD57" s="55"/>
      <c r="AE57" s="55"/>
      <c r="AF57" s="55"/>
      <c r="AG57" s="55"/>
      <c r="AH57" s="55"/>
      <c r="AI57" s="55"/>
      <c r="AJ57" s="160"/>
      <c r="AK57" s="160"/>
    </row>
    <row r="58" spans="1:37" hidden="1" outlineLevel="1" x14ac:dyDescent="0.2">
      <c r="B58" s="157"/>
      <c r="C58" s="157"/>
      <c r="D58" s="158"/>
      <c r="E58" s="159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45"/>
      <c r="T58" s="145"/>
      <c r="U58" s="145"/>
      <c r="V58" s="161"/>
      <c r="W58" s="145"/>
      <c r="X58" s="145"/>
      <c r="Y58" s="145"/>
      <c r="Z58" s="158"/>
      <c r="AA58" s="158"/>
      <c r="AB58" s="55"/>
      <c r="AC58" s="55"/>
      <c r="AD58" s="55"/>
      <c r="AE58" s="55"/>
      <c r="AF58" s="55"/>
      <c r="AG58" s="55"/>
      <c r="AH58" s="55"/>
      <c r="AI58" s="55"/>
      <c r="AJ58" s="160"/>
      <c r="AK58" s="160"/>
    </row>
    <row r="59" spans="1:37" hidden="1" outlineLevel="1" x14ac:dyDescent="0.2">
      <c r="B59" s="157"/>
      <c r="C59" s="157"/>
      <c r="D59" s="158"/>
      <c r="E59" s="159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45"/>
      <c r="T59" s="145"/>
      <c r="U59" s="145"/>
      <c r="V59" s="161"/>
      <c r="W59" s="145"/>
      <c r="X59" s="145"/>
      <c r="Y59" s="145"/>
      <c r="Z59" s="158"/>
      <c r="AA59" s="158"/>
      <c r="AB59" s="55"/>
      <c r="AC59" s="55"/>
      <c r="AD59" s="55"/>
      <c r="AE59" s="55"/>
      <c r="AF59" s="55"/>
      <c r="AG59" s="55"/>
      <c r="AH59" s="55"/>
      <c r="AI59" s="55"/>
      <c r="AJ59" s="160"/>
      <c r="AK59" s="160"/>
    </row>
    <row r="60" spans="1:37" hidden="1" outlineLevel="1" x14ac:dyDescent="0.2">
      <c r="B60" s="157"/>
      <c r="C60" s="157"/>
      <c r="D60" s="158"/>
      <c r="E60" s="159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45"/>
      <c r="T60" s="145"/>
      <c r="U60" s="145"/>
      <c r="V60" s="161"/>
      <c r="W60" s="145"/>
      <c r="X60" s="145"/>
      <c r="Y60" s="145"/>
      <c r="Z60" s="158"/>
      <c r="AA60" s="158"/>
      <c r="AB60" s="55"/>
      <c r="AC60" s="55"/>
      <c r="AD60" s="55"/>
      <c r="AE60" s="55"/>
      <c r="AF60" s="55"/>
      <c r="AG60" s="55"/>
      <c r="AH60" s="55"/>
      <c r="AI60" s="55"/>
      <c r="AJ60" s="160"/>
      <c r="AK60" s="160"/>
    </row>
    <row r="61" spans="1:37" hidden="1" outlineLevel="1" x14ac:dyDescent="0.2">
      <c r="B61" s="157"/>
      <c r="C61" s="157"/>
      <c r="D61" s="158"/>
      <c r="E61" s="159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45"/>
      <c r="T61" s="145"/>
      <c r="U61" s="145"/>
      <c r="V61" s="161"/>
      <c r="W61" s="145"/>
      <c r="X61" s="145"/>
      <c r="Y61" s="145"/>
      <c r="Z61" s="158"/>
      <c r="AA61" s="158"/>
      <c r="AB61" s="55"/>
      <c r="AC61" s="55"/>
      <c r="AD61" s="55"/>
      <c r="AE61" s="55"/>
      <c r="AF61" s="55"/>
      <c r="AG61" s="55"/>
      <c r="AH61" s="55"/>
      <c r="AI61" s="55"/>
      <c r="AJ61" s="160"/>
      <c r="AK61" s="160"/>
    </row>
    <row r="62" spans="1:37" hidden="1" outlineLevel="1" x14ac:dyDescent="0.2">
      <c r="B62" s="157"/>
      <c r="C62" s="157"/>
      <c r="D62" s="158"/>
      <c r="E62" s="159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45"/>
      <c r="T62" s="145"/>
      <c r="U62" s="145"/>
      <c r="V62" s="161"/>
      <c r="W62" s="145"/>
      <c r="X62" s="145"/>
      <c r="Y62" s="145"/>
      <c r="Z62" s="158"/>
      <c r="AA62" s="158"/>
      <c r="AB62" s="55"/>
      <c r="AC62" s="55"/>
      <c r="AD62" s="55"/>
      <c r="AE62" s="55"/>
      <c r="AF62" s="55"/>
      <c r="AG62" s="55"/>
      <c r="AH62" s="55"/>
      <c r="AI62" s="55"/>
      <c r="AJ62" s="160"/>
      <c r="AK62" s="160"/>
    </row>
    <row r="63" spans="1:37" hidden="1" outlineLevel="1" x14ac:dyDescent="0.2">
      <c r="B63" s="157"/>
      <c r="C63" s="157"/>
      <c r="D63" s="158"/>
      <c r="E63" s="159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45"/>
      <c r="T63" s="145"/>
      <c r="U63" s="145"/>
      <c r="V63" s="161"/>
      <c r="W63" s="145"/>
      <c r="X63" s="145"/>
      <c r="Y63" s="145"/>
      <c r="Z63" s="158"/>
      <c r="AA63" s="158"/>
      <c r="AB63" s="55"/>
      <c r="AC63" s="55"/>
      <c r="AD63" s="55"/>
      <c r="AE63" s="55"/>
      <c r="AF63" s="55"/>
      <c r="AG63" s="55"/>
      <c r="AH63" s="55"/>
      <c r="AI63" s="55"/>
      <c r="AJ63" s="160"/>
      <c r="AK63" s="160"/>
    </row>
    <row r="64" spans="1:37" hidden="1" outlineLevel="1" x14ac:dyDescent="0.2">
      <c r="B64" s="157"/>
      <c r="C64" s="157"/>
      <c r="D64" s="158"/>
      <c r="E64" s="159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45"/>
      <c r="T64" s="145"/>
      <c r="U64" s="145"/>
      <c r="V64" s="161"/>
      <c r="W64" s="145"/>
      <c r="X64" s="145"/>
      <c r="Y64" s="145"/>
      <c r="Z64" s="158"/>
      <c r="AA64" s="158"/>
      <c r="AB64" s="55"/>
      <c r="AC64" s="55"/>
      <c r="AD64" s="55"/>
      <c r="AE64" s="55"/>
      <c r="AF64" s="55"/>
      <c r="AG64" s="55"/>
      <c r="AH64" s="55"/>
      <c r="AI64" s="55"/>
      <c r="AJ64" s="160"/>
      <c r="AK64" s="160"/>
    </row>
    <row r="65" spans="2:37" hidden="1" outlineLevel="1" x14ac:dyDescent="0.2">
      <c r="B65" s="157"/>
      <c r="C65" s="157"/>
      <c r="D65" s="158"/>
      <c r="E65" s="159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45"/>
      <c r="T65" s="145"/>
      <c r="U65" s="145"/>
      <c r="V65" s="161"/>
      <c r="W65" s="145"/>
      <c r="X65" s="145"/>
      <c r="Y65" s="145"/>
      <c r="Z65" s="158"/>
      <c r="AA65" s="158"/>
      <c r="AB65" s="55"/>
      <c r="AC65" s="55"/>
      <c r="AD65" s="55"/>
      <c r="AE65" s="55"/>
      <c r="AF65" s="55"/>
      <c r="AG65" s="55"/>
      <c r="AH65" s="55"/>
      <c r="AI65" s="55"/>
      <c r="AJ65" s="160"/>
      <c r="AK65" s="160"/>
    </row>
    <row r="66" spans="2:37" hidden="1" outlineLevel="1" x14ac:dyDescent="0.2">
      <c r="B66" s="157"/>
      <c r="C66" s="157"/>
      <c r="D66" s="158"/>
      <c r="E66" s="159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45"/>
      <c r="T66" s="145"/>
      <c r="U66" s="145"/>
      <c r="V66" s="161"/>
      <c r="W66" s="145"/>
      <c r="X66" s="145"/>
      <c r="Y66" s="145"/>
      <c r="Z66" s="158"/>
      <c r="AA66" s="158"/>
      <c r="AB66" s="55"/>
      <c r="AC66" s="55"/>
      <c r="AD66" s="55"/>
      <c r="AE66" s="55"/>
      <c r="AF66" s="55"/>
      <c r="AG66" s="55"/>
      <c r="AH66" s="55"/>
      <c r="AI66" s="55"/>
      <c r="AJ66" s="160"/>
      <c r="AK66" s="160"/>
    </row>
    <row r="67" spans="2:37" hidden="1" outlineLevel="1" x14ac:dyDescent="0.2">
      <c r="B67" s="157"/>
      <c r="C67" s="157"/>
      <c r="D67" s="158"/>
      <c r="E67" s="159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45"/>
      <c r="T67" s="145"/>
      <c r="U67" s="145"/>
      <c r="V67" s="161"/>
      <c r="W67" s="145"/>
      <c r="X67" s="145"/>
      <c r="Y67" s="145"/>
      <c r="Z67" s="158"/>
      <c r="AA67" s="158"/>
      <c r="AB67" s="55"/>
      <c r="AC67" s="55"/>
      <c r="AD67" s="55"/>
      <c r="AE67" s="55"/>
      <c r="AF67" s="55"/>
      <c r="AG67" s="55"/>
      <c r="AH67" s="55"/>
      <c r="AI67" s="55"/>
      <c r="AJ67" s="160"/>
      <c r="AK67" s="160"/>
    </row>
    <row r="68" spans="2:37" hidden="1" outlineLevel="1" x14ac:dyDescent="0.2">
      <c r="B68" s="157"/>
      <c r="C68" s="157"/>
      <c r="D68" s="158"/>
      <c r="E68" s="159"/>
      <c r="F68" s="158"/>
      <c r="G68" s="158"/>
      <c r="H68" s="158"/>
      <c r="I68" s="158"/>
      <c r="J68" s="158"/>
      <c r="K68" s="158"/>
      <c r="L68" s="158"/>
      <c r="M68" s="158"/>
      <c r="N68" s="158"/>
      <c r="O68" s="158"/>
      <c r="P68" s="158"/>
      <c r="Q68" s="158"/>
      <c r="R68" s="158"/>
      <c r="S68" s="145"/>
      <c r="T68" s="145"/>
      <c r="U68" s="145"/>
      <c r="V68" s="161"/>
      <c r="W68" s="145"/>
      <c r="X68" s="145"/>
      <c r="Y68" s="145"/>
      <c r="Z68" s="158"/>
      <c r="AA68" s="158"/>
      <c r="AB68" s="55"/>
      <c r="AC68" s="55"/>
      <c r="AD68" s="55"/>
      <c r="AE68" s="55"/>
      <c r="AF68" s="55"/>
      <c r="AG68" s="55"/>
      <c r="AH68" s="55"/>
      <c r="AI68" s="55"/>
      <c r="AJ68" s="160"/>
      <c r="AK68" s="160"/>
    </row>
    <row r="69" spans="2:37" hidden="1" outlineLevel="1" x14ac:dyDescent="0.2">
      <c r="B69" s="157"/>
      <c r="C69" s="157"/>
      <c r="D69" s="158"/>
      <c r="E69" s="159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45"/>
      <c r="T69" s="145"/>
      <c r="U69" s="145"/>
      <c r="V69" s="161"/>
      <c r="W69" s="145"/>
      <c r="X69" s="145"/>
      <c r="Y69" s="145"/>
      <c r="Z69" s="158"/>
      <c r="AA69" s="158"/>
      <c r="AB69" s="55"/>
      <c r="AC69" s="55"/>
      <c r="AD69" s="55"/>
      <c r="AE69" s="55"/>
      <c r="AF69" s="55"/>
      <c r="AG69" s="55"/>
      <c r="AH69" s="55"/>
      <c r="AI69" s="55"/>
      <c r="AJ69" s="160"/>
      <c r="AK69" s="160"/>
    </row>
    <row r="70" spans="2:37" hidden="1" outlineLevel="1" x14ac:dyDescent="0.2">
      <c r="B70" s="157"/>
      <c r="C70" s="157"/>
      <c r="D70" s="158"/>
      <c r="E70" s="159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45"/>
      <c r="T70" s="145"/>
      <c r="U70" s="145"/>
      <c r="V70" s="161"/>
      <c r="W70" s="145"/>
      <c r="X70" s="145"/>
      <c r="Y70" s="145"/>
      <c r="Z70" s="158"/>
      <c r="AA70" s="158"/>
      <c r="AB70" s="55"/>
      <c r="AC70" s="55"/>
      <c r="AD70" s="55"/>
      <c r="AE70" s="55"/>
      <c r="AF70" s="55"/>
      <c r="AG70" s="55"/>
      <c r="AH70" s="55"/>
      <c r="AI70" s="55"/>
      <c r="AJ70" s="160"/>
      <c r="AK70" s="160"/>
    </row>
    <row r="71" spans="2:37" hidden="1" outlineLevel="1" x14ac:dyDescent="0.2">
      <c r="B71" s="157"/>
      <c r="C71" s="157"/>
      <c r="D71" s="158"/>
      <c r="E71" s="159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45"/>
      <c r="T71" s="145"/>
      <c r="U71" s="145"/>
      <c r="V71" s="161"/>
      <c r="W71" s="145"/>
      <c r="X71" s="145"/>
      <c r="Y71" s="145"/>
      <c r="Z71" s="158"/>
      <c r="AA71" s="158"/>
      <c r="AB71" s="55"/>
      <c r="AC71" s="55"/>
      <c r="AD71" s="55"/>
      <c r="AE71" s="55"/>
      <c r="AF71" s="55"/>
      <c r="AG71" s="55"/>
      <c r="AH71" s="55"/>
      <c r="AI71" s="55"/>
      <c r="AJ71" s="160"/>
      <c r="AK71" s="160"/>
    </row>
    <row r="72" spans="2:37" hidden="1" outlineLevel="1" x14ac:dyDescent="0.2">
      <c r="B72" s="157"/>
      <c r="C72" s="157"/>
      <c r="D72" s="158"/>
      <c r="E72" s="159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45"/>
      <c r="T72" s="145"/>
      <c r="U72" s="145"/>
      <c r="V72" s="161"/>
      <c r="W72" s="145"/>
      <c r="X72" s="145"/>
      <c r="Y72" s="145"/>
      <c r="Z72" s="158"/>
      <c r="AA72" s="158"/>
      <c r="AB72" s="55"/>
      <c r="AC72" s="55"/>
      <c r="AD72" s="55"/>
      <c r="AE72" s="55"/>
      <c r="AF72" s="55"/>
      <c r="AG72" s="55"/>
      <c r="AH72" s="55"/>
      <c r="AI72" s="55"/>
      <c r="AJ72" s="160"/>
      <c r="AK72" s="160"/>
    </row>
    <row r="73" spans="2:37" hidden="1" outlineLevel="1" x14ac:dyDescent="0.2">
      <c r="B73" s="157"/>
      <c r="C73" s="157"/>
      <c r="D73" s="158"/>
      <c r="E73" s="159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45"/>
      <c r="T73" s="145"/>
      <c r="U73" s="145"/>
      <c r="V73" s="161"/>
      <c r="W73" s="145"/>
      <c r="X73" s="145"/>
      <c r="Y73" s="145"/>
      <c r="Z73" s="158"/>
      <c r="AA73" s="158"/>
      <c r="AB73" s="55"/>
      <c r="AC73" s="55"/>
      <c r="AD73" s="55"/>
      <c r="AE73" s="55"/>
      <c r="AF73" s="55"/>
      <c r="AG73" s="55"/>
      <c r="AH73" s="55"/>
      <c r="AI73" s="55"/>
      <c r="AJ73" s="160"/>
      <c r="AK73" s="160"/>
    </row>
    <row r="74" spans="2:37" hidden="1" outlineLevel="1" x14ac:dyDescent="0.2">
      <c r="B74" s="157"/>
      <c r="C74" s="157"/>
      <c r="D74" s="158"/>
      <c r="E74" s="159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45"/>
      <c r="T74" s="145"/>
      <c r="U74" s="145"/>
      <c r="V74" s="161"/>
      <c r="W74" s="145"/>
      <c r="X74" s="145"/>
      <c r="Y74" s="145"/>
      <c r="Z74" s="158"/>
      <c r="AA74" s="158"/>
      <c r="AB74" s="55"/>
      <c r="AC74" s="55"/>
      <c r="AD74" s="55"/>
      <c r="AE74" s="55"/>
      <c r="AF74" s="55"/>
      <c r="AG74" s="55"/>
      <c r="AH74" s="55"/>
      <c r="AI74" s="55"/>
      <c r="AJ74" s="160"/>
      <c r="AK74" s="160"/>
    </row>
    <row r="75" spans="2:37" hidden="1" outlineLevel="1" x14ac:dyDescent="0.2">
      <c r="B75" s="157"/>
      <c r="C75" s="157"/>
      <c r="D75" s="158"/>
      <c r="E75" s="159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45"/>
      <c r="T75" s="145"/>
      <c r="U75" s="145"/>
      <c r="V75" s="161"/>
      <c r="W75" s="145"/>
      <c r="X75" s="145"/>
      <c r="Y75" s="145"/>
      <c r="Z75" s="158"/>
      <c r="AA75" s="158"/>
      <c r="AB75" s="55"/>
      <c r="AC75" s="55"/>
      <c r="AD75" s="55"/>
      <c r="AE75" s="55"/>
      <c r="AF75" s="55"/>
      <c r="AG75" s="55"/>
      <c r="AH75" s="55"/>
      <c r="AI75" s="55"/>
      <c r="AJ75" s="160"/>
      <c r="AK75" s="160"/>
    </row>
    <row r="76" spans="2:37" hidden="1" outlineLevel="1" x14ac:dyDescent="0.2">
      <c r="B76" s="157"/>
      <c r="C76" s="157"/>
      <c r="D76" s="158"/>
      <c r="E76" s="159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45"/>
      <c r="T76" s="145"/>
      <c r="U76" s="145"/>
      <c r="V76" s="161"/>
      <c r="W76" s="145"/>
      <c r="X76" s="145"/>
      <c r="Y76" s="145"/>
      <c r="Z76" s="158"/>
      <c r="AA76" s="158"/>
      <c r="AB76" s="55"/>
      <c r="AC76" s="55"/>
      <c r="AD76" s="55"/>
      <c r="AE76" s="55"/>
      <c r="AF76" s="55"/>
      <c r="AG76" s="55"/>
      <c r="AH76" s="55"/>
      <c r="AI76" s="55"/>
      <c r="AJ76" s="160"/>
      <c r="AK76" s="160"/>
    </row>
    <row r="77" spans="2:37" hidden="1" outlineLevel="1" x14ac:dyDescent="0.2">
      <c r="B77" s="157"/>
      <c r="C77" s="157"/>
      <c r="D77" s="158"/>
      <c r="E77" s="159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45"/>
      <c r="T77" s="145"/>
      <c r="U77" s="145"/>
      <c r="V77" s="161"/>
      <c r="W77" s="145"/>
      <c r="X77" s="145"/>
      <c r="Y77" s="145"/>
      <c r="Z77" s="158"/>
      <c r="AA77" s="158"/>
      <c r="AB77" s="55"/>
      <c r="AC77" s="55"/>
      <c r="AD77" s="55"/>
      <c r="AE77" s="55"/>
      <c r="AF77" s="55"/>
      <c r="AG77" s="55"/>
      <c r="AH77" s="55"/>
      <c r="AI77" s="55"/>
      <c r="AJ77" s="160"/>
      <c r="AK77" s="160"/>
    </row>
    <row r="78" spans="2:37" hidden="1" outlineLevel="1" x14ac:dyDescent="0.2">
      <c r="B78" s="157"/>
      <c r="C78" s="157"/>
      <c r="D78" s="158"/>
      <c r="E78" s="159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45"/>
      <c r="T78" s="145"/>
      <c r="U78" s="145"/>
      <c r="V78" s="161"/>
      <c r="W78" s="145"/>
      <c r="X78" s="145"/>
      <c r="Y78" s="145"/>
      <c r="Z78" s="158"/>
      <c r="AA78" s="158"/>
      <c r="AB78" s="55"/>
      <c r="AC78" s="55"/>
      <c r="AD78" s="55"/>
      <c r="AE78" s="55"/>
      <c r="AF78" s="55"/>
      <c r="AG78" s="55"/>
      <c r="AH78" s="55"/>
      <c r="AI78" s="55"/>
      <c r="AJ78" s="160"/>
      <c r="AK78" s="160"/>
    </row>
    <row r="79" spans="2:37" hidden="1" outlineLevel="1" x14ac:dyDescent="0.2">
      <c r="B79" s="157"/>
      <c r="C79" s="157"/>
      <c r="D79" s="158"/>
      <c r="E79" s="159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45"/>
      <c r="T79" s="145"/>
      <c r="U79" s="145"/>
      <c r="V79" s="161"/>
      <c r="W79" s="145"/>
      <c r="X79" s="145"/>
      <c r="Y79" s="145"/>
      <c r="Z79" s="158"/>
      <c r="AA79" s="158"/>
      <c r="AB79" s="55"/>
      <c r="AC79" s="55"/>
      <c r="AD79" s="55"/>
      <c r="AE79" s="55"/>
      <c r="AF79" s="55"/>
      <c r="AG79" s="55"/>
      <c r="AH79" s="55"/>
      <c r="AI79" s="55"/>
      <c r="AJ79" s="160"/>
      <c r="AK79" s="160"/>
    </row>
    <row r="80" spans="2:37" hidden="1" outlineLevel="1" x14ac:dyDescent="0.2">
      <c r="B80" s="157"/>
      <c r="C80" s="157"/>
      <c r="D80" s="158"/>
      <c r="E80" s="159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45"/>
      <c r="T80" s="145"/>
      <c r="U80" s="145"/>
      <c r="V80" s="161"/>
      <c r="W80" s="145"/>
      <c r="X80" s="145"/>
      <c r="Y80" s="145"/>
      <c r="Z80" s="158"/>
      <c r="AA80" s="158"/>
      <c r="AB80" s="55"/>
      <c r="AC80" s="55"/>
      <c r="AD80" s="55"/>
      <c r="AE80" s="55"/>
      <c r="AF80" s="55"/>
      <c r="AG80" s="55"/>
      <c r="AH80" s="55"/>
      <c r="AI80" s="55"/>
      <c r="AJ80" s="160"/>
      <c r="AK80" s="160"/>
    </row>
    <row r="81" spans="2:37" hidden="1" outlineLevel="1" x14ac:dyDescent="0.2">
      <c r="B81" s="157"/>
      <c r="C81" s="157"/>
      <c r="D81" s="158"/>
      <c r="E81" s="159"/>
      <c r="F81" s="158"/>
      <c r="G81" s="158"/>
      <c r="H81" s="158"/>
      <c r="I81" s="158"/>
      <c r="J81" s="158"/>
      <c r="K81" s="158"/>
      <c r="L81" s="158"/>
      <c r="M81" s="158"/>
      <c r="N81" s="158"/>
      <c r="O81" s="158"/>
      <c r="P81" s="158"/>
      <c r="Q81" s="158"/>
      <c r="R81" s="158"/>
      <c r="S81" s="145"/>
      <c r="T81" s="145"/>
      <c r="U81" s="145"/>
      <c r="V81" s="161"/>
      <c r="W81" s="145"/>
      <c r="X81" s="145"/>
      <c r="Y81" s="145"/>
      <c r="Z81" s="158"/>
      <c r="AA81" s="158"/>
      <c r="AB81" s="55"/>
      <c r="AC81" s="55"/>
      <c r="AD81" s="55"/>
      <c r="AE81" s="55"/>
      <c r="AF81" s="55"/>
      <c r="AG81" s="55"/>
      <c r="AH81" s="55"/>
      <c r="AI81" s="55"/>
      <c r="AJ81" s="160"/>
      <c r="AK81" s="160"/>
    </row>
    <row r="82" spans="2:37" hidden="1" outlineLevel="1" x14ac:dyDescent="0.2">
      <c r="B82" s="157"/>
      <c r="C82" s="157"/>
      <c r="D82" s="158"/>
      <c r="E82" s="159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45"/>
      <c r="T82" s="145"/>
      <c r="U82" s="145"/>
      <c r="V82" s="161"/>
      <c r="W82" s="145"/>
      <c r="X82" s="145"/>
      <c r="Y82" s="145"/>
      <c r="Z82" s="158"/>
      <c r="AA82" s="158"/>
      <c r="AB82" s="55"/>
      <c r="AC82" s="55"/>
      <c r="AD82" s="55"/>
      <c r="AE82" s="55"/>
      <c r="AF82" s="55"/>
      <c r="AG82" s="55"/>
      <c r="AH82" s="55"/>
      <c r="AI82" s="55"/>
      <c r="AJ82" s="160"/>
      <c r="AK82" s="160"/>
    </row>
    <row r="83" spans="2:37" hidden="1" outlineLevel="1" x14ac:dyDescent="0.2">
      <c r="B83" s="157"/>
      <c r="C83" s="157"/>
      <c r="D83" s="158"/>
      <c r="E83" s="159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45"/>
      <c r="T83" s="145"/>
      <c r="U83" s="145"/>
      <c r="V83" s="161"/>
      <c r="W83" s="145"/>
      <c r="X83" s="145"/>
      <c r="Y83" s="145"/>
      <c r="Z83" s="158"/>
      <c r="AA83" s="158"/>
      <c r="AB83" s="55"/>
      <c r="AC83" s="55"/>
      <c r="AD83" s="55"/>
      <c r="AE83" s="55"/>
      <c r="AF83" s="55"/>
      <c r="AG83" s="55"/>
      <c r="AH83" s="55"/>
      <c r="AI83" s="55"/>
      <c r="AJ83" s="160"/>
      <c r="AK83" s="160"/>
    </row>
    <row r="84" spans="2:37" hidden="1" outlineLevel="1" x14ac:dyDescent="0.2">
      <c r="B84" s="157"/>
      <c r="C84" s="157"/>
      <c r="D84" s="158"/>
      <c r="E84" s="159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45"/>
      <c r="T84" s="145"/>
      <c r="U84" s="145"/>
      <c r="V84" s="161"/>
      <c r="W84" s="145"/>
      <c r="X84" s="145"/>
      <c r="Y84" s="145"/>
      <c r="Z84" s="158"/>
      <c r="AA84" s="158"/>
      <c r="AB84" s="55"/>
      <c r="AC84" s="55"/>
      <c r="AD84" s="55"/>
      <c r="AE84" s="55"/>
      <c r="AF84" s="55"/>
      <c r="AG84" s="55"/>
      <c r="AH84" s="55"/>
      <c r="AI84" s="55"/>
      <c r="AJ84" s="160"/>
      <c r="AK84" s="160"/>
    </row>
    <row r="85" spans="2:37" hidden="1" outlineLevel="1" x14ac:dyDescent="0.2">
      <c r="B85" s="157"/>
      <c r="C85" s="157"/>
      <c r="D85" s="158"/>
      <c r="E85" s="159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45"/>
      <c r="T85" s="145"/>
      <c r="U85" s="145"/>
      <c r="V85" s="161"/>
      <c r="W85" s="145"/>
      <c r="X85" s="145"/>
      <c r="Y85" s="145"/>
      <c r="Z85" s="158"/>
      <c r="AA85" s="158"/>
      <c r="AB85" s="55"/>
      <c r="AC85" s="55"/>
      <c r="AD85" s="55"/>
      <c r="AE85" s="55"/>
      <c r="AF85" s="55"/>
      <c r="AG85" s="55"/>
      <c r="AH85" s="55"/>
      <c r="AI85" s="55"/>
      <c r="AJ85" s="160"/>
      <c r="AK85" s="160"/>
    </row>
    <row r="86" spans="2:37" hidden="1" outlineLevel="1" x14ac:dyDescent="0.2">
      <c r="B86" s="157"/>
      <c r="C86" s="157"/>
      <c r="D86" s="158"/>
      <c r="E86" s="159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45"/>
      <c r="T86" s="145"/>
      <c r="U86" s="145"/>
      <c r="V86" s="161"/>
      <c r="W86" s="145"/>
      <c r="X86" s="145"/>
      <c r="Y86" s="145"/>
      <c r="Z86" s="158"/>
      <c r="AA86" s="158"/>
      <c r="AB86" s="55"/>
      <c r="AC86" s="55"/>
      <c r="AD86" s="55"/>
      <c r="AE86" s="55"/>
      <c r="AF86" s="55"/>
      <c r="AG86" s="55"/>
      <c r="AH86" s="55"/>
      <c r="AI86" s="55"/>
      <c r="AJ86" s="160"/>
      <c r="AK86" s="160"/>
    </row>
    <row r="87" spans="2:37" hidden="1" outlineLevel="1" x14ac:dyDescent="0.2">
      <c r="B87" s="157"/>
      <c r="C87" s="157"/>
      <c r="D87" s="158"/>
      <c r="E87" s="159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45"/>
      <c r="T87" s="145"/>
      <c r="U87" s="145"/>
      <c r="V87" s="161"/>
      <c r="W87" s="145"/>
      <c r="X87" s="145"/>
      <c r="Y87" s="145"/>
      <c r="Z87" s="158"/>
      <c r="AA87" s="158"/>
      <c r="AB87" s="55"/>
      <c r="AC87" s="55"/>
      <c r="AD87" s="55"/>
      <c r="AE87" s="55"/>
      <c r="AF87" s="55"/>
      <c r="AG87" s="55"/>
      <c r="AH87" s="55"/>
      <c r="AI87" s="55"/>
      <c r="AJ87" s="160"/>
      <c r="AK87" s="160"/>
    </row>
    <row r="88" spans="2:37" hidden="1" outlineLevel="1" x14ac:dyDescent="0.2">
      <c r="B88" s="157"/>
      <c r="C88" s="157"/>
      <c r="D88" s="158"/>
      <c r="E88" s="159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45"/>
      <c r="T88" s="145"/>
      <c r="U88" s="145"/>
      <c r="V88" s="161"/>
      <c r="W88" s="145"/>
      <c r="X88" s="145"/>
      <c r="Y88" s="145"/>
      <c r="Z88" s="158"/>
      <c r="AA88" s="158"/>
      <c r="AB88" s="55"/>
      <c r="AC88" s="55"/>
      <c r="AD88" s="55"/>
      <c r="AE88" s="55"/>
      <c r="AF88" s="55"/>
      <c r="AG88" s="55"/>
      <c r="AH88" s="55"/>
      <c r="AI88" s="55"/>
      <c r="AJ88" s="160"/>
      <c r="AK88" s="160"/>
    </row>
    <row r="89" spans="2:37" hidden="1" outlineLevel="1" x14ac:dyDescent="0.2">
      <c r="B89" s="157"/>
      <c r="C89" s="157"/>
      <c r="D89" s="158"/>
      <c r="E89" s="159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45"/>
      <c r="T89" s="145"/>
      <c r="U89" s="145"/>
      <c r="V89" s="161"/>
      <c r="W89" s="145"/>
      <c r="X89" s="145"/>
      <c r="Y89" s="145"/>
      <c r="Z89" s="158"/>
      <c r="AA89" s="158"/>
      <c r="AB89" s="55"/>
      <c r="AC89" s="55"/>
      <c r="AD89" s="55"/>
      <c r="AE89" s="55"/>
      <c r="AF89" s="55"/>
      <c r="AG89" s="55"/>
      <c r="AH89" s="55"/>
      <c r="AI89" s="55"/>
      <c r="AJ89" s="160"/>
      <c r="AK89" s="160"/>
    </row>
    <row r="90" spans="2:37" hidden="1" outlineLevel="1" x14ac:dyDescent="0.2">
      <c r="B90" s="157"/>
      <c r="C90" s="157"/>
      <c r="D90" s="158"/>
      <c r="E90" s="159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45"/>
      <c r="T90" s="145"/>
      <c r="U90" s="145"/>
      <c r="V90" s="161"/>
      <c r="W90" s="145"/>
      <c r="X90" s="145"/>
      <c r="Y90" s="145"/>
      <c r="Z90" s="158"/>
      <c r="AA90" s="158"/>
      <c r="AB90" s="55"/>
      <c r="AC90" s="55"/>
      <c r="AD90" s="55"/>
      <c r="AE90" s="55"/>
      <c r="AF90" s="55"/>
      <c r="AG90" s="55"/>
      <c r="AH90" s="55"/>
      <c r="AI90" s="55"/>
      <c r="AJ90" s="160"/>
      <c r="AK90" s="160"/>
    </row>
    <row r="91" spans="2:37" hidden="1" outlineLevel="1" x14ac:dyDescent="0.2">
      <c r="B91" s="157"/>
      <c r="C91" s="157"/>
      <c r="D91" s="158"/>
      <c r="E91" s="159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45"/>
      <c r="T91" s="145"/>
      <c r="U91" s="145"/>
      <c r="V91" s="161"/>
      <c r="W91" s="145"/>
      <c r="X91" s="145"/>
      <c r="Y91" s="145"/>
      <c r="Z91" s="158"/>
      <c r="AA91" s="158"/>
      <c r="AB91" s="55"/>
      <c r="AC91" s="55"/>
      <c r="AD91" s="55"/>
      <c r="AE91" s="55"/>
      <c r="AF91" s="55"/>
      <c r="AG91" s="55"/>
      <c r="AH91" s="55"/>
      <c r="AI91" s="55"/>
      <c r="AJ91" s="160"/>
      <c r="AK91" s="160"/>
    </row>
    <row r="92" spans="2:37" hidden="1" outlineLevel="1" x14ac:dyDescent="0.2">
      <c r="B92" s="157"/>
      <c r="C92" s="157"/>
      <c r="D92" s="158"/>
      <c r="E92" s="159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45"/>
      <c r="T92" s="145"/>
      <c r="U92" s="145"/>
      <c r="V92" s="161"/>
      <c r="W92" s="145"/>
      <c r="X92" s="145"/>
      <c r="Y92" s="145"/>
      <c r="Z92" s="158"/>
      <c r="AA92" s="158"/>
      <c r="AB92" s="55"/>
      <c r="AC92" s="55"/>
      <c r="AD92" s="55"/>
      <c r="AE92" s="55"/>
      <c r="AF92" s="55"/>
      <c r="AG92" s="55"/>
      <c r="AH92" s="55"/>
      <c r="AI92" s="55"/>
      <c r="AJ92" s="160"/>
      <c r="AK92" s="160"/>
    </row>
    <row r="93" spans="2:37" hidden="1" outlineLevel="1" x14ac:dyDescent="0.2">
      <c r="B93" s="157"/>
      <c r="C93" s="157"/>
      <c r="D93" s="158"/>
      <c r="E93" s="159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45"/>
      <c r="T93" s="145"/>
      <c r="U93" s="145"/>
      <c r="V93" s="161"/>
      <c r="W93" s="145"/>
      <c r="X93" s="145"/>
      <c r="Y93" s="145"/>
      <c r="Z93" s="158"/>
      <c r="AA93" s="158"/>
      <c r="AB93" s="55"/>
      <c r="AC93" s="55"/>
      <c r="AD93" s="55"/>
      <c r="AE93" s="55"/>
      <c r="AF93" s="55"/>
      <c r="AG93" s="55"/>
      <c r="AH93" s="55"/>
      <c r="AI93" s="55"/>
      <c r="AJ93" s="160"/>
      <c r="AK93" s="160"/>
    </row>
    <row r="94" spans="2:37" hidden="1" outlineLevel="1" x14ac:dyDescent="0.2">
      <c r="B94" s="157"/>
      <c r="C94" s="157"/>
      <c r="D94" s="158"/>
      <c r="E94" s="159"/>
      <c r="F94" s="158"/>
      <c r="G94" s="158"/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45"/>
      <c r="T94" s="145"/>
      <c r="U94" s="145"/>
      <c r="V94" s="161"/>
      <c r="W94" s="145"/>
      <c r="X94" s="145"/>
      <c r="Y94" s="145"/>
      <c r="Z94" s="158"/>
      <c r="AA94" s="158"/>
      <c r="AB94" s="55"/>
      <c r="AC94" s="55"/>
      <c r="AD94" s="55"/>
      <c r="AE94" s="55"/>
      <c r="AF94" s="55"/>
      <c r="AG94" s="55"/>
      <c r="AH94" s="55"/>
      <c r="AI94" s="55"/>
      <c r="AJ94" s="160"/>
      <c r="AK94" s="160"/>
    </row>
    <row r="95" spans="2:37" hidden="1" outlineLevel="1" x14ac:dyDescent="0.2">
      <c r="B95" s="157"/>
      <c r="C95" s="157"/>
      <c r="D95" s="158"/>
      <c r="E95" s="159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45"/>
      <c r="T95" s="145"/>
      <c r="U95" s="145"/>
      <c r="V95" s="161"/>
      <c r="W95" s="145"/>
      <c r="X95" s="145"/>
      <c r="Y95" s="145"/>
      <c r="Z95" s="158"/>
      <c r="AA95" s="158"/>
      <c r="AB95" s="55"/>
      <c r="AC95" s="55"/>
      <c r="AD95" s="55"/>
      <c r="AE95" s="55"/>
      <c r="AF95" s="55"/>
      <c r="AG95" s="55"/>
      <c r="AH95" s="55"/>
      <c r="AI95" s="55"/>
      <c r="AJ95" s="160"/>
      <c r="AK95" s="160"/>
    </row>
    <row r="96" spans="2:37" hidden="1" outlineLevel="1" x14ac:dyDescent="0.2">
      <c r="B96" s="157"/>
      <c r="C96" s="157"/>
      <c r="D96" s="158"/>
      <c r="E96" s="159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45"/>
      <c r="T96" s="145"/>
      <c r="U96" s="145"/>
      <c r="V96" s="161"/>
      <c r="W96" s="145"/>
      <c r="X96" s="145"/>
      <c r="Y96" s="145"/>
      <c r="Z96" s="158"/>
      <c r="AA96" s="158"/>
      <c r="AB96" s="55"/>
      <c r="AC96" s="55"/>
      <c r="AD96" s="55"/>
      <c r="AE96" s="55"/>
      <c r="AF96" s="55"/>
      <c r="AG96" s="55"/>
      <c r="AH96" s="55"/>
      <c r="AI96" s="55"/>
      <c r="AJ96" s="160"/>
      <c r="AK96" s="160"/>
    </row>
    <row r="97" spans="2:37" hidden="1" outlineLevel="1" x14ac:dyDescent="0.2">
      <c r="B97" s="157"/>
      <c r="C97" s="157"/>
      <c r="D97" s="158"/>
      <c r="E97" s="159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45"/>
      <c r="T97" s="145"/>
      <c r="U97" s="145"/>
      <c r="V97" s="161"/>
      <c r="W97" s="145"/>
      <c r="X97" s="145"/>
      <c r="Y97" s="145"/>
      <c r="Z97" s="158"/>
      <c r="AA97" s="158"/>
      <c r="AB97" s="55"/>
      <c r="AC97" s="55"/>
      <c r="AD97" s="55"/>
      <c r="AE97" s="55"/>
      <c r="AF97" s="55"/>
      <c r="AG97" s="55"/>
      <c r="AH97" s="55"/>
      <c r="AI97" s="55"/>
      <c r="AJ97" s="160"/>
      <c r="AK97" s="160"/>
    </row>
    <row r="98" spans="2:37" hidden="1" outlineLevel="1" x14ac:dyDescent="0.2">
      <c r="B98" s="157"/>
      <c r="C98" s="157"/>
      <c r="D98" s="158"/>
      <c r="E98" s="159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45"/>
      <c r="T98" s="145"/>
      <c r="U98" s="145"/>
      <c r="V98" s="161"/>
      <c r="W98" s="145"/>
      <c r="X98" s="145"/>
      <c r="Y98" s="145"/>
      <c r="Z98" s="158"/>
      <c r="AA98" s="158"/>
      <c r="AB98" s="55"/>
      <c r="AC98" s="55"/>
      <c r="AD98" s="55"/>
      <c r="AE98" s="55"/>
      <c r="AF98" s="55"/>
      <c r="AG98" s="55"/>
      <c r="AH98" s="55"/>
      <c r="AI98" s="55"/>
      <c r="AJ98" s="160"/>
      <c r="AK98" s="160"/>
    </row>
    <row r="99" spans="2:37" hidden="1" outlineLevel="1" x14ac:dyDescent="0.2">
      <c r="B99" s="157"/>
      <c r="C99" s="157"/>
      <c r="D99" s="158"/>
      <c r="E99" s="159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45"/>
      <c r="T99" s="145"/>
      <c r="U99" s="145"/>
      <c r="V99" s="161"/>
      <c r="W99" s="145"/>
      <c r="X99" s="145"/>
      <c r="Y99" s="145"/>
      <c r="Z99" s="158"/>
      <c r="AA99" s="158"/>
      <c r="AB99" s="55"/>
      <c r="AC99" s="55"/>
      <c r="AD99" s="55"/>
      <c r="AE99" s="55"/>
      <c r="AF99" s="55"/>
      <c r="AG99" s="55"/>
      <c r="AH99" s="55"/>
      <c r="AI99" s="55"/>
      <c r="AJ99" s="160"/>
      <c r="AK99" s="160"/>
    </row>
    <row r="100" spans="2:37" hidden="1" outlineLevel="1" x14ac:dyDescent="0.2">
      <c r="B100" s="157"/>
      <c r="C100" s="157"/>
      <c r="D100" s="158"/>
      <c r="E100" s="159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45"/>
      <c r="T100" s="145"/>
      <c r="U100" s="145"/>
      <c r="V100" s="161"/>
      <c r="W100" s="145"/>
      <c r="X100" s="145"/>
      <c r="Y100" s="145"/>
      <c r="Z100" s="158"/>
      <c r="AA100" s="158"/>
      <c r="AB100" s="55"/>
      <c r="AC100" s="55"/>
      <c r="AD100" s="55"/>
      <c r="AE100" s="55"/>
      <c r="AF100" s="55"/>
      <c r="AG100" s="55"/>
      <c r="AH100" s="55"/>
      <c r="AI100" s="55"/>
      <c r="AJ100" s="160"/>
      <c r="AK100" s="160"/>
    </row>
    <row r="101" spans="2:37" hidden="1" outlineLevel="1" x14ac:dyDescent="0.2">
      <c r="B101" s="157"/>
      <c r="C101" s="157"/>
      <c r="D101" s="158"/>
      <c r="E101" s="159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45"/>
      <c r="T101" s="145"/>
      <c r="U101" s="145"/>
      <c r="V101" s="161"/>
      <c r="W101" s="145"/>
      <c r="X101" s="145"/>
      <c r="Y101" s="145"/>
      <c r="Z101" s="158"/>
      <c r="AA101" s="158"/>
      <c r="AB101" s="55"/>
      <c r="AC101" s="55"/>
      <c r="AD101" s="55"/>
      <c r="AE101" s="55"/>
      <c r="AF101" s="55"/>
      <c r="AG101" s="55"/>
      <c r="AH101" s="55"/>
      <c r="AI101" s="55"/>
      <c r="AJ101" s="160"/>
      <c r="AK101" s="160"/>
    </row>
    <row r="102" spans="2:37" hidden="1" outlineLevel="1" x14ac:dyDescent="0.2">
      <c r="B102" s="157"/>
      <c r="C102" s="157"/>
      <c r="D102" s="158"/>
      <c r="E102" s="159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45"/>
      <c r="T102" s="145"/>
      <c r="U102" s="145"/>
      <c r="V102" s="161"/>
      <c r="W102" s="145"/>
      <c r="X102" s="145"/>
      <c r="Y102" s="145"/>
      <c r="Z102" s="158"/>
      <c r="AA102" s="158"/>
      <c r="AB102" s="55"/>
      <c r="AC102" s="55"/>
      <c r="AD102" s="55"/>
      <c r="AE102" s="55"/>
      <c r="AF102" s="55"/>
      <c r="AG102" s="55"/>
      <c r="AH102" s="55"/>
      <c r="AI102" s="55"/>
      <c r="AJ102" s="160"/>
      <c r="AK102" s="160"/>
    </row>
    <row r="103" spans="2:37" hidden="1" outlineLevel="1" x14ac:dyDescent="0.2">
      <c r="B103" s="157"/>
      <c r="C103" s="157"/>
      <c r="D103" s="158"/>
      <c r="E103" s="159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45"/>
      <c r="T103" s="145"/>
      <c r="U103" s="145"/>
      <c r="V103" s="161"/>
      <c r="W103" s="145"/>
      <c r="X103" s="145"/>
      <c r="Y103" s="145"/>
      <c r="Z103" s="158"/>
      <c r="AA103" s="158"/>
      <c r="AB103" s="55"/>
      <c r="AC103" s="55"/>
      <c r="AD103" s="55"/>
      <c r="AE103" s="55"/>
      <c r="AF103" s="55"/>
      <c r="AG103" s="55"/>
      <c r="AH103" s="55"/>
      <c r="AI103" s="55"/>
      <c r="AJ103" s="160"/>
      <c r="AK103" s="160"/>
    </row>
    <row r="104" spans="2:37" hidden="1" outlineLevel="1" x14ac:dyDescent="0.2">
      <c r="B104" s="157"/>
      <c r="C104" s="157"/>
      <c r="D104" s="158"/>
      <c r="E104" s="159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45"/>
      <c r="T104" s="145"/>
      <c r="U104" s="145"/>
      <c r="V104" s="161"/>
      <c r="W104" s="145"/>
      <c r="X104" s="145"/>
      <c r="Y104" s="145"/>
      <c r="Z104" s="158"/>
      <c r="AA104" s="158"/>
      <c r="AB104" s="55"/>
      <c r="AC104" s="55"/>
      <c r="AD104" s="55"/>
      <c r="AE104" s="55"/>
      <c r="AF104" s="55"/>
      <c r="AG104" s="55"/>
      <c r="AH104" s="55"/>
      <c r="AI104" s="55"/>
      <c r="AJ104" s="160"/>
      <c r="AK104" s="160"/>
    </row>
    <row r="105" spans="2:37" hidden="1" outlineLevel="1" x14ac:dyDescent="0.2">
      <c r="B105" s="157"/>
      <c r="C105" s="157"/>
      <c r="D105" s="158"/>
      <c r="E105" s="159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45"/>
      <c r="T105" s="145"/>
      <c r="U105" s="145"/>
      <c r="V105" s="161"/>
      <c r="W105" s="145"/>
      <c r="X105" s="145"/>
      <c r="Y105" s="145"/>
      <c r="Z105" s="158"/>
      <c r="AA105" s="158"/>
      <c r="AB105" s="55"/>
      <c r="AC105" s="55"/>
      <c r="AD105" s="55"/>
      <c r="AE105" s="55"/>
      <c r="AF105" s="55"/>
      <c r="AG105" s="55"/>
      <c r="AH105" s="55"/>
      <c r="AI105" s="55"/>
      <c r="AJ105" s="160"/>
      <c r="AK105" s="160"/>
    </row>
    <row r="106" spans="2:37" hidden="1" outlineLevel="1" x14ac:dyDescent="0.2">
      <c r="B106" s="157"/>
      <c r="C106" s="157"/>
      <c r="D106" s="158"/>
      <c r="E106" s="159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45"/>
      <c r="T106" s="145"/>
      <c r="U106" s="145"/>
      <c r="V106" s="161"/>
      <c r="W106" s="145"/>
      <c r="X106" s="145"/>
      <c r="Y106" s="145"/>
      <c r="Z106" s="158"/>
      <c r="AA106" s="158"/>
      <c r="AB106" s="55"/>
      <c r="AC106" s="55"/>
      <c r="AD106" s="55"/>
      <c r="AE106" s="55"/>
      <c r="AF106" s="55"/>
      <c r="AG106" s="55"/>
      <c r="AH106" s="55"/>
      <c r="AI106" s="55"/>
      <c r="AJ106" s="160"/>
      <c r="AK106" s="160"/>
    </row>
    <row r="107" spans="2:37" hidden="1" outlineLevel="1" x14ac:dyDescent="0.2">
      <c r="B107" s="157"/>
      <c r="C107" s="157"/>
      <c r="D107" s="158"/>
      <c r="E107" s="159"/>
      <c r="F107" s="158"/>
      <c r="G107" s="158"/>
      <c r="H107" s="158"/>
      <c r="I107" s="158"/>
      <c r="J107" s="158"/>
      <c r="K107" s="158"/>
      <c r="L107" s="158"/>
      <c r="M107" s="158"/>
      <c r="N107" s="158"/>
      <c r="O107" s="158"/>
      <c r="P107" s="158"/>
      <c r="Q107" s="158"/>
      <c r="R107" s="158"/>
      <c r="S107" s="145"/>
      <c r="T107" s="145"/>
      <c r="U107" s="145"/>
      <c r="V107" s="161"/>
      <c r="W107" s="145"/>
      <c r="X107" s="145"/>
      <c r="Y107" s="145"/>
      <c r="Z107" s="158"/>
      <c r="AA107" s="158"/>
      <c r="AB107" s="55"/>
      <c r="AC107" s="55"/>
      <c r="AD107" s="55"/>
      <c r="AE107" s="55"/>
      <c r="AF107" s="55"/>
      <c r="AG107" s="55"/>
      <c r="AH107" s="55"/>
      <c r="AI107" s="55"/>
      <c r="AJ107" s="160"/>
      <c r="AK107" s="160"/>
    </row>
    <row r="108" spans="2:37" hidden="1" outlineLevel="1" x14ac:dyDescent="0.2">
      <c r="B108" s="157"/>
      <c r="C108" s="157"/>
      <c r="D108" s="158"/>
      <c r="E108" s="159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45"/>
      <c r="T108" s="145"/>
      <c r="U108" s="145"/>
      <c r="V108" s="161"/>
      <c r="W108" s="145"/>
      <c r="X108" s="145"/>
      <c r="Y108" s="145"/>
      <c r="Z108" s="158"/>
      <c r="AA108" s="158"/>
      <c r="AB108" s="55"/>
      <c r="AC108" s="55"/>
      <c r="AD108" s="55"/>
      <c r="AE108" s="55"/>
      <c r="AF108" s="55"/>
      <c r="AG108" s="55"/>
      <c r="AH108" s="55"/>
      <c r="AI108" s="55"/>
      <c r="AJ108" s="160"/>
      <c r="AK108" s="160"/>
    </row>
    <row r="109" spans="2:37" hidden="1" outlineLevel="1" x14ac:dyDescent="0.2">
      <c r="B109" s="157"/>
      <c r="C109" s="157"/>
      <c r="D109" s="158"/>
      <c r="E109" s="159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45"/>
      <c r="T109" s="145"/>
      <c r="U109" s="145"/>
      <c r="V109" s="161"/>
      <c r="W109" s="145"/>
      <c r="X109" s="145"/>
      <c r="Y109" s="145"/>
      <c r="Z109" s="158"/>
      <c r="AA109" s="158"/>
      <c r="AB109" s="55"/>
      <c r="AC109" s="55"/>
      <c r="AD109" s="55"/>
      <c r="AE109" s="55"/>
      <c r="AF109" s="55"/>
      <c r="AG109" s="55"/>
      <c r="AH109" s="55"/>
      <c r="AI109" s="55"/>
      <c r="AJ109" s="160"/>
      <c r="AK109" s="160"/>
    </row>
    <row r="110" spans="2:37" hidden="1" outlineLevel="1" x14ac:dyDescent="0.2">
      <c r="B110" s="157"/>
      <c r="C110" s="157"/>
      <c r="D110" s="158"/>
      <c r="E110" s="159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45"/>
      <c r="T110" s="145"/>
      <c r="U110" s="145"/>
      <c r="V110" s="161"/>
      <c r="W110" s="145"/>
      <c r="X110" s="145"/>
      <c r="Y110" s="145"/>
      <c r="Z110" s="158"/>
      <c r="AA110" s="158"/>
      <c r="AB110" s="55"/>
      <c r="AC110" s="55"/>
      <c r="AD110" s="55"/>
      <c r="AE110" s="55"/>
      <c r="AF110" s="55"/>
      <c r="AG110" s="55"/>
      <c r="AH110" s="55"/>
      <c r="AI110" s="55"/>
      <c r="AJ110" s="160"/>
      <c r="AK110" s="160"/>
    </row>
    <row r="111" spans="2:37" hidden="1" outlineLevel="1" x14ac:dyDescent="0.2">
      <c r="B111" s="157"/>
      <c r="C111" s="157"/>
      <c r="D111" s="158"/>
      <c r="E111" s="159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45"/>
      <c r="T111" s="145"/>
      <c r="U111" s="145"/>
      <c r="V111" s="161"/>
      <c r="W111" s="145"/>
      <c r="X111" s="145"/>
      <c r="Y111" s="145"/>
      <c r="Z111" s="158"/>
      <c r="AA111" s="158"/>
      <c r="AB111" s="55"/>
      <c r="AC111" s="55"/>
      <c r="AD111" s="55"/>
      <c r="AE111" s="55"/>
      <c r="AF111" s="55"/>
      <c r="AG111" s="55"/>
      <c r="AH111" s="55"/>
      <c r="AI111" s="55"/>
      <c r="AJ111" s="160"/>
      <c r="AK111" s="160"/>
    </row>
    <row r="112" spans="2:37" hidden="1" outlineLevel="1" x14ac:dyDescent="0.2">
      <c r="B112" s="157"/>
      <c r="C112" s="157"/>
      <c r="D112" s="158"/>
      <c r="E112" s="159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45"/>
      <c r="T112" s="145"/>
      <c r="U112" s="145"/>
      <c r="V112" s="161"/>
      <c r="W112" s="145"/>
      <c r="X112" s="145"/>
      <c r="Y112" s="145"/>
      <c r="Z112" s="158"/>
      <c r="AA112" s="158"/>
      <c r="AB112" s="55"/>
      <c r="AC112" s="55"/>
      <c r="AD112" s="55"/>
      <c r="AE112" s="55"/>
      <c r="AF112" s="55"/>
      <c r="AG112" s="55"/>
      <c r="AH112" s="55"/>
      <c r="AI112" s="55"/>
      <c r="AJ112" s="160"/>
      <c r="AK112" s="160"/>
    </row>
    <row r="113" spans="2:37" hidden="1" outlineLevel="1" x14ac:dyDescent="0.2">
      <c r="B113" s="157"/>
      <c r="C113" s="157"/>
      <c r="D113" s="158"/>
      <c r="E113" s="159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45"/>
      <c r="T113" s="145"/>
      <c r="U113" s="145"/>
      <c r="V113" s="161"/>
      <c r="W113" s="145"/>
      <c r="X113" s="145"/>
      <c r="Y113" s="145"/>
      <c r="Z113" s="158"/>
      <c r="AA113" s="158"/>
      <c r="AB113" s="55"/>
      <c r="AC113" s="55"/>
      <c r="AD113" s="55"/>
      <c r="AE113" s="55"/>
      <c r="AF113" s="55"/>
      <c r="AG113" s="55"/>
      <c r="AH113" s="55"/>
      <c r="AI113" s="55"/>
      <c r="AJ113" s="160"/>
      <c r="AK113" s="160"/>
    </row>
    <row r="114" spans="2:37" hidden="1" outlineLevel="1" x14ac:dyDescent="0.2">
      <c r="B114" s="157"/>
      <c r="C114" s="157"/>
      <c r="D114" s="158"/>
      <c r="E114" s="159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45"/>
      <c r="T114" s="145"/>
      <c r="U114" s="145"/>
      <c r="V114" s="161"/>
      <c r="W114" s="145"/>
      <c r="X114" s="145"/>
      <c r="Y114" s="145"/>
      <c r="Z114" s="158"/>
      <c r="AA114" s="158"/>
      <c r="AB114" s="55"/>
      <c r="AC114" s="55"/>
      <c r="AD114" s="55"/>
      <c r="AE114" s="55"/>
      <c r="AF114" s="55"/>
      <c r="AG114" s="55"/>
      <c r="AH114" s="55"/>
      <c r="AI114" s="55"/>
      <c r="AJ114" s="160"/>
      <c r="AK114" s="160"/>
    </row>
    <row r="115" spans="2:37" hidden="1" outlineLevel="1" x14ac:dyDescent="0.2">
      <c r="B115" s="157"/>
      <c r="C115" s="157"/>
      <c r="D115" s="158"/>
      <c r="E115" s="159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45"/>
      <c r="T115" s="145"/>
      <c r="U115" s="145"/>
      <c r="V115" s="161"/>
      <c r="W115" s="145"/>
      <c r="X115" s="145"/>
      <c r="Y115" s="145"/>
      <c r="Z115" s="158"/>
      <c r="AA115" s="158"/>
      <c r="AB115" s="55"/>
      <c r="AC115" s="55"/>
      <c r="AD115" s="55"/>
      <c r="AE115" s="55"/>
      <c r="AF115" s="55"/>
      <c r="AG115" s="55"/>
      <c r="AH115" s="55"/>
      <c r="AI115" s="55"/>
      <c r="AJ115" s="160"/>
      <c r="AK115" s="160"/>
    </row>
    <row r="116" spans="2:37" hidden="1" outlineLevel="1" x14ac:dyDescent="0.2">
      <c r="B116" s="157"/>
      <c r="C116" s="157"/>
      <c r="D116" s="158"/>
      <c r="E116" s="159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45"/>
      <c r="T116" s="145"/>
      <c r="U116" s="145"/>
      <c r="V116" s="161"/>
      <c r="W116" s="145"/>
      <c r="X116" s="145"/>
      <c r="Y116" s="145"/>
      <c r="Z116" s="158"/>
      <c r="AA116" s="158"/>
      <c r="AB116" s="55"/>
      <c r="AC116" s="55"/>
      <c r="AD116" s="55"/>
      <c r="AE116" s="55"/>
      <c r="AF116" s="55"/>
      <c r="AG116" s="55"/>
      <c r="AH116" s="55"/>
      <c r="AI116" s="55"/>
      <c r="AJ116" s="160"/>
      <c r="AK116" s="160"/>
    </row>
    <row r="117" spans="2:37" hidden="1" outlineLevel="1" x14ac:dyDescent="0.2">
      <c r="B117" s="157"/>
      <c r="C117" s="157"/>
      <c r="D117" s="158"/>
      <c r="E117" s="159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45"/>
      <c r="T117" s="145"/>
      <c r="U117" s="145"/>
      <c r="V117" s="161"/>
      <c r="W117" s="145"/>
      <c r="X117" s="145"/>
      <c r="Y117" s="145"/>
      <c r="Z117" s="158"/>
      <c r="AA117" s="158"/>
      <c r="AB117" s="55"/>
      <c r="AC117" s="55"/>
      <c r="AD117" s="55"/>
      <c r="AE117" s="55"/>
      <c r="AF117" s="55"/>
      <c r="AG117" s="55"/>
      <c r="AH117" s="55"/>
      <c r="AI117" s="55"/>
      <c r="AJ117" s="160"/>
      <c r="AK117" s="160"/>
    </row>
    <row r="118" spans="2:37" hidden="1" outlineLevel="1" x14ac:dyDescent="0.2">
      <c r="B118" s="157"/>
      <c r="C118" s="157"/>
      <c r="D118" s="158"/>
      <c r="E118" s="159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45"/>
      <c r="T118" s="145"/>
      <c r="U118" s="145"/>
      <c r="V118" s="161"/>
      <c r="W118" s="145"/>
      <c r="X118" s="145"/>
      <c r="Y118" s="145"/>
      <c r="Z118" s="158"/>
      <c r="AA118" s="158"/>
      <c r="AB118" s="55"/>
      <c r="AC118" s="55"/>
      <c r="AD118" s="55"/>
      <c r="AE118" s="55"/>
      <c r="AF118" s="55"/>
      <c r="AG118" s="55"/>
      <c r="AH118" s="55"/>
      <c r="AI118" s="55"/>
      <c r="AJ118" s="160"/>
      <c r="AK118" s="160"/>
    </row>
    <row r="119" spans="2:37" hidden="1" outlineLevel="1" x14ac:dyDescent="0.2">
      <c r="B119" s="157"/>
      <c r="C119" s="157"/>
      <c r="D119" s="158"/>
      <c r="E119" s="159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45"/>
      <c r="T119" s="145"/>
      <c r="U119" s="145"/>
      <c r="V119" s="161"/>
      <c r="W119" s="145"/>
      <c r="X119" s="145"/>
      <c r="Y119" s="145"/>
      <c r="Z119" s="158"/>
      <c r="AA119" s="158"/>
      <c r="AB119" s="55"/>
      <c r="AC119" s="55"/>
      <c r="AD119" s="55"/>
      <c r="AE119" s="55"/>
      <c r="AF119" s="55"/>
      <c r="AG119" s="55"/>
      <c r="AH119" s="55"/>
      <c r="AI119" s="55"/>
      <c r="AJ119" s="160"/>
      <c r="AK119" s="160"/>
    </row>
    <row r="120" spans="2:37" hidden="1" outlineLevel="1" x14ac:dyDescent="0.2">
      <c r="B120" s="157"/>
      <c r="C120" s="157"/>
      <c r="D120" s="158"/>
      <c r="E120" s="159"/>
      <c r="F120" s="158"/>
      <c r="G120" s="158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  <c r="S120" s="145"/>
      <c r="T120" s="145"/>
      <c r="U120" s="145"/>
      <c r="V120" s="161"/>
      <c r="W120" s="145"/>
      <c r="X120" s="145"/>
      <c r="Y120" s="145"/>
      <c r="Z120" s="158"/>
      <c r="AA120" s="158"/>
      <c r="AB120" s="55"/>
      <c r="AC120" s="55"/>
      <c r="AD120" s="55"/>
      <c r="AE120" s="55"/>
      <c r="AF120" s="55"/>
      <c r="AG120" s="55"/>
      <c r="AH120" s="55"/>
      <c r="AI120" s="55"/>
      <c r="AJ120" s="160"/>
      <c r="AK120" s="160"/>
    </row>
    <row r="121" spans="2:37" hidden="1" outlineLevel="1" x14ac:dyDescent="0.2">
      <c r="B121" s="157"/>
      <c r="C121" s="157"/>
      <c r="D121" s="158"/>
      <c r="E121" s="159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45"/>
      <c r="T121" s="145"/>
      <c r="U121" s="145"/>
      <c r="V121" s="161"/>
      <c r="W121" s="145"/>
      <c r="X121" s="145"/>
      <c r="Y121" s="145"/>
      <c r="Z121" s="158"/>
      <c r="AA121" s="158"/>
      <c r="AB121" s="55"/>
      <c r="AC121" s="55"/>
      <c r="AD121" s="55"/>
      <c r="AE121" s="55"/>
      <c r="AF121" s="55"/>
      <c r="AG121" s="55"/>
      <c r="AH121" s="55"/>
      <c r="AI121" s="55"/>
      <c r="AJ121" s="160"/>
      <c r="AK121" s="160"/>
    </row>
    <row r="122" spans="2:37" hidden="1" outlineLevel="1" x14ac:dyDescent="0.2">
      <c r="B122" s="157"/>
      <c r="C122" s="157"/>
      <c r="D122" s="158"/>
      <c r="E122" s="159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45"/>
      <c r="T122" s="145"/>
      <c r="U122" s="145"/>
      <c r="V122" s="161"/>
      <c r="W122" s="145"/>
      <c r="X122" s="145"/>
      <c r="Y122" s="145"/>
      <c r="Z122" s="158"/>
      <c r="AA122" s="158"/>
      <c r="AB122" s="55"/>
      <c r="AC122" s="55"/>
      <c r="AD122" s="55"/>
      <c r="AE122" s="55"/>
      <c r="AF122" s="55"/>
      <c r="AG122" s="55"/>
      <c r="AH122" s="55"/>
      <c r="AI122" s="55"/>
      <c r="AJ122" s="160"/>
      <c r="AK122" s="160"/>
    </row>
    <row r="123" spans="2:37" hidden="1" outlineLevel="1" x14ac:dyDescent="0.2">
      <c r="B123" s="157"/>
      <c r="C123" s="157"/>
      <c r="D123" s="158"/>
      <c r="E123" s="159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45"/>
      <c r="T123" s="145"/>
      <c r="U123" s="145"/>
      <c r="V123" s="161"/>
      <c r="W123" s="145"/>
      <c r="X123" s="145"/>
      <c r="Y123" s="145"/>
      <c r="Z123" s="158"/>
      <c r="AA123" s="158"/>
      <c r="AB123" s="55"/>
      <c r="AC123" s="55"/>
      <c r="AD123" s="55"/>
      <c r="AE123" s="55"/>
      <c r="AF123" s="55"/>
      <c r="AG123" s="55"/>
      <c r="AH123" s="55"/>
      <c r="AI123" s="55"/>
      <c r="AJ123" s="160"/>
      <c r="AK123" s="160"/>
    </row>
    <row r="124" spans="2:37" hidden="1" outlineLevel="1" x14ac:dyDescent="0.2">
      <c r="B124" s="157"/>
      <c r="C124" s="157"/>
      <c r="D124" s="158"/>
      <c r="E124" s="159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45"/>
      <c r="T124" s="145"/>
      <c r="U124" s="145"/>
      <c r="V124" s="161"/>
      <c r="W124" s="145"/>
      <c r="X124" s="145"/>
      <c r="Y124" s="145"/>
      <c r="Z124" s="158"/>
      <c r="AA124" s="158"/>
      <c r="AB124" s="55"/>
      <c r="AC124" s="55"/>
      <c r="AD124" s="55"/>
      <c r="AE124" s="55"/>
      <c r="AF124" s="55"/>
      <c r="AG124" s="55"/>
      <c r="AH124" s="55"/>
      <c r="AI124" s="55"/>
      <c r="AJ124" s="160"/>
      <c r="AK124" s="160"/>
    </row>
    <row r="125" spans="2:37" hidden="1" outlineLevel="1" x14ac:dyDescent="0.2">
      <c r="B125" s="157"/>
      <c r="C125" s="157"/>
      <c r="D125" s="158"/>
      <c r="E125" s="159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45"/>
      <c r="T125" s="145"/>
      <c r="U125" s="145"/>
      <c r="V125" s="161"/>
      <c r="W125" s="145"/>
      <c r="X125" s="145"/>
      <c r="Y125" s="145"/>
      <c r="Z125" s="158"/>
      <c r="AA125" s="158"/>
      <c r="AB125" s="55"/>
      <c r="AC125" s="55"/>
      <c r="AD125" s="55"/>
      <c r="AE125" s="55"/>
      <c r="AF125" s="55"/>
      <c r="AG125" s="55"/>
      <c r="AH125" s="55"/>
      <c r="AI125" s="55"/>
      <c r="AJ125" s="160"/>
      <c r="AK125" s="160"/>
    </row>
    <row r="126" spans="2:37" hidden="1" outlineLevel="1" x14ac:dyDescent="0.2">
      <c r="B126" s="157"/>
      <c r="C126" s="157"/>
      <c r="D126" s="158"/>
      <c r="E126" s="159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45"/>
      <c r="T126" s="145"/>
      <c r="U126" s="145"/>
      <c r="V126" s="161"/>
      <c r="W126" s="145"/>
      <c r="X126" s="145"/>
      <c r="Y126" s="145"/>
      <c r="Z126" s="158"/>
      <c r="AA126" s="158"/>
      <c r="AB126" s="55"/>
      <c r="AC126" s="55"/>
      <c r="AD126" s="55"/>
      <c r="AE126" s="55"/>
      <c r="AF126" s="55"/>
      <c r="AG126" s="55"/>
      <c r="AH126" s="55"/>
      <c r="AI126" s="55"/>
      <c r="AJ126" s="160"/>
      <c r="AK126" s="160"/>
    </row>
    <row r="127" spans="2:37" hidden="1" outlineLevel="1" x14ac:dyDescent="0.2">
      <c r="B127" s="157"/>
      <c r="C127" s="157"/>
      <c r="D127" s="158"/>
      <c r="E127" s="159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45"/>
      <c r="T127" s="145"/>
      <c r="U127" s="145"/>
      <c r="V127" s="161"/>
      <c r="W127" s="145"/>
      <c r="X127" s="145"/>
      <c r="Y127" s="145"/>
      <c r="Z127" s="158"/>
      <c r="AA127" s="158"/>
      <c r="AB127" s="55"/>
      <c r="AC127" s="55"/>
      <c r="AD127" s="55"/>
      <c r="AE127" s="55"/>
      <c r="AF127" s="55"/>
      <c r="AG127" s="55"/>
      <c r="AH127" s="55"/>
      <c r="AI127" s="55"/>
      <c r="AJ127" s="160"/>
      <c r="AK127" s="160"/>
    </row>
    <row r="128" spans="2:37" hidden="1" outlineLevel="1" x14ac:dyDescent="0.2">
      <c r="B128" s="157"/>
      <c r="C128" s="157"/>
      <c r="D128" s="158"/>
      <c r="E128" s="159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45"/>
      <c r="T128" s="145"/>
      <c r="U128" s="145"/>
      <c r="V128" s="161"/>
      <c r="W128" s="145"/>
      <c r="X128" s="145"/>
      <c r="Y128" s="145"/>
      <c r="Z128" s="158"/>
      <c r="AA128" s="158"/>
      <c r="AB128" s="55"/>
      <c r="AC128" s="55"/>
      <c r="AD128" s="55"/>
      <c r="AE128" s="55"/>
      <c r="AF128" s="55"/>
      <c r="AG128" s="55"/>
      <c r="AH128" s="55"/>
      <c r="AI128" s="55"/>
      <c r="AJ128" s="160"/>
      <c r="AK128" s="160"/>
    </row>
    <row r="129" spans="1:37" hidden="1" outlineLevel="1" x14ac:dyDescent="0.2">
      <c r="B129" s="157"/>
      <c r="C129" s="157"/>
      <c r="D129" s="158"/>
      <c r="E129" s="159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45"/>
      <c r="T129" s="145"/>
      <c r="U129" s="145"/>
      <c r="V129" s="161"/>
      <c r="W129" s="145"/>
      <c r="X129" s="145"/>
      <c r="Y129" s="145"/>
      <c r="Z129" s="158"/>
      <c r="AA129" s="158"/>
      <c r="AB129" s="55"/>
      <c r="AC129" s="55"/>
      <c r="AD129" s="55"/>
      <c r="AE129" s="55"/>
      <c r="AF129" s="55"/>
      <c r="AG129" s="55"/>
      <c r="AH129" s="55"/>
      <c r="AI129" s="55"/>
      <c r="AJ129" s="160"/>
      <c r="AK129" s="160"/>
    </row>
    <row r="130" spans="1:37" hidden="1" outlineLevel="1" x14ac:dyDescent="0.2">
      <c r="B130" s="157"/>
      <c r="C130" s="157"/>
      <c r="D130" s="158"/>
      <c r="E130" s="159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45"/>
      <c r="T130" s="145"/>
      <c r="U130" s="145"/>
      <c r="V130" s="161"/>
      <c r="W130" s="145"/>
      <c r="X130" s="145"/>
      <c r="Y130" s="145"/>
      <c r="Z130" s="158"/>
      <c r="AA130" s="158"/>
      <c r="AB130" s="55"/>
      <c r="AC130" s="55"/>
      <c r="AD130" s="55"/>
      <c r="AE130" s="55"/>
      <c r="AF130" s="55"/>
      <c r="AG130" s="55"/>
      <c r="AH130" s="55"/>
      <c r="AI130" s="55"/>
      <c r="AJ130" s="160"/>
      <c r="AK130" s="160"/>
    </row>
    <row r="131" spans="1:37" hidden="1" outlineLevel="1" x14ac:dyDescent="0.2">
      <c r="B131" s="157"/>
      <c r="C131" s="157"/>
      <c r="D131" s="158"/>
      <c r="E131" s="159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45"/>
      <c r="T131" s="145"/>
      <c r="U131" s="145"/>
      <c r="V131" s="161"/>
      <c r="W131" s="145"/>
      <c r="X131" s="145"/>
      <c r="Y131" s="145"/>
      <c r="Z131" s="158"/>
      <c r="AA131" s="158"/>
      <c r="AB131" s="55"/>
      <c r="AC131" s="55"/>
      <c r="AD131" s="55"/>
      <c r="AE131" s="55"/>
      <c r="AF131" s="55"/>
      <c r="AG131" s="55"/>
      <c r="AH131" s="55"/>
      <c r="AI131" s="55"/>
      <c r="AJ131" s="160"/>
      <c r="AK131" s="160"/>
    </row>
    <row r="132" spans="1:37" hidden="1" outlineLevel="1" x14ac:dyDescent="0.2">
      <c r="B132" s="157"/>
      <c r="C132" s="157"/>
      <c r="D132" s="158"/>
      <c r="E132" s="159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45"/>
      <c r="T132" s="145"/>
      <c r="U132" s="145"/>
      <c r="V132" s="161"/>
      <c r="W132" s="145"/>
      <c r="X132" s="145"/>
      <c r="Y132" s="145"/>
      <c r="Z132" s="158"/>
      <c r="AA132" s="158"/>
      <c r="AB132" s="55"/>
      <c r="AC132" s="55"/>
      <c r="AD132" s="55"/>
      <c r="AE132" s="55"/>
      <c r="AF132" s="55"/>
      <c r="AG132" s="55"/>
      <c r="AH132" s="55"/>
      <c r="AI132" s="55"/>
      <c r="AJ132" s="160"/>
      <c r="AK132" s="160"/>
    </row>
    <row r="133" spans="1:37" hidden="1" outlineLevel="1" x14ac:dyDescent="0.2">
      <c r="B133" s="157"/>
      <c r="C133" s="157"/>
      <c r="D133" s="158"/>
      <c r="E133" s="159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45"/>
      <c r="T133" s="145"/>
      <c r="U133" s="145"/>
      <c r="V133" s="161"/>
      <c r="W133" s="145"/>
      <c r="X133" s="145"/>
      <c r="Y133" s="145"/>
      <c r="Z133" s="158"/>
      <c r="AA133" s="158"/>
      <c r="AB133" s="55"/>
      <c r="AC133" s="55"/>
      <c r="AD133" s="55"/>
      <c r="AE133" s="55"/>
      <c r="AF133" s="55"/>
      <c r="AG133" s="55"/>
      <c r="AH133" s="55"/>
      <c r="AI133" s="55"/>
      <c r="AJ133" s="160"/>
      <c r="AK133" s="160"/>
    </row>
    <row r="134" spans="1:37" hidden="1" outlineLevel="1" x14ac:dyDescent="0.2">
      <c r="B134" s="157"/>
      <c r="C134" s="157"/>
      <c r="D134" s="158"/>
      <c r="E134" s="159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45"/>
      <c r="T134" s="145"/>
      <c r="U134" s="145"/>
      <c r="V134" s="161"/>
      <c r="W134" s="145"/>
      <c r="X134" s="145"/>
      <c r="Y134" s="145"/>
      <c r="Z134" s="158"/>
      <c r="AA134" s="158"/>
      <c r="AB134" s="55"/>
      <c r="AC134" s="55"/>
      <c r="AD134" s="55"/>
      <c r="AE134" s="55"/>
      <c r="AF134" s="55"/>
      <c r="AG134" s="55"/>
      <c r="AH134" s="55"/>
      <c r="AI134" s="55"/>
      <c r="AJ134" s="160"/>
      <c r="AK134" s="160"/>
    </row>
    <row r="135" spans="1:37" hidden="1" outlineLevel="1" x14ac:dyDescent="0.2">
      <c r="B135" s="157"/>
      <c r="C135" s="157"/>
      <c r="D135" s="158"/>
      <c r="E135" s="159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45"/>
      <c r="T135" s="145"/>
      <c r="U135" s="145"/>
      <c r="V135" s="161"/>
      <c r="W135" s="145"/>
      <c r="X135" s="145"/>
      <c r="Y135" s="145"/>
      <c r="Z135" s="158"/>
      <c r="AA135" s="158"/>
      <c r="AB135" s="55"/>
      <c r="AC135" s="55"/>
      <c r="AD135" s="55"/>
      <c r="AE135" s="55"/>
      <c r="AF135" s="55"/>
      <c r="AG135" s="55"/>
      <c r="AH135" s="55"/>
      <c r="AI135" s="55"/>
      <c r="AJ135" s="160"/>
      <c r="AK135" s="160"/>
    </row>
    <row r="136" spans="1:37" hidden="1" outlineLevel="1" x14ac:dyDescent="0.2">
      <c r="B136" s="157"/>
      <c r="C136" s="157"/>
      <c r="D136" s="158"/>
      <c r="E136" s="159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45"/>
      <c r="T136" s="145"/>
      <c r="U136" s="145"/>
      <c r="V136" s="161"/>
      <c r="W136" s="145"/>
      <c r="X136" s="145"/>
      <c r="Y136" s="145"/>
      <c r="Z136" s="158"/>
      <c r="AA136" s="158"/>
      <c r="AB136" s="55"/>
      <c r="AC136" s="55"/>
      <c r="AD136" s="55"/>
      <c r="AE136" s="55"/>
      <c r="AF136" s="55"/>
      <c r="AG136" s="55"/>
      <c r="AH136" s="55"/>
      <c r="AI136" s="55"/>
      <c r="AJ136" s="160"/>
      <c r="AK136" s="160"/>
    </row>
    <row r="137" spans="1:37" hidden="1" outlineLevel="1" x14ac:dyDescent="0.2">
      <c r="B137" s="157"/>
      <c r="C137" s="157"/>
      <c r="D137" s="158"/>
      <c r="E137" s="159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45"/>
      <c r="T137" s="145"/>
      <c r="U137" s="145"/>
      <c r="V137" s="161"/>
      <c r="W137" s="145"/>
      <c r="X137" s="145"/>
      <c r="Y137" s="145"/>
      <c r="Z137" s="158"/>
      <c r="AA137" s="158"/>
      <c r="AB137" s="55"/>
      <c r="AC137" s="55"/>
      <c r="AD137" s="55"/>
      <c r="AE137" s="55"/>
      <c r="AF137" s="55"/>
      <c r="AG137" s="55"/>
      <c r="AH137" s="55"/>
      <c r="AI137" s="55"/>
      <c r="AJ137" s="160"/>
      <c r="AK137" s="160"/>
    </row>
    <row r="138" spans="1:37" collapsed="1" x14ac:dyDescent="0.2">
      <c r="A138">
        <f t="shared" ref="A138:A182" si="0">YEAR(B138)</f>
        <v>2022</v>
      </c>
      <c r="B138" s="157">
        <v>44652</v>
      </c>
      <c r="C138" s="157">
        <f t="shared" ref="C138:C162" si="1">EOMONTH(B138,0)</f>
        <v>44681</v>
      </c>
      <c r="D138" s="158">
        <v>0</v>
      </c>
      <c r="E138" s="158">
        <v>0</v>
      </c>
      <c r="F138" s="158">
        <v>110077.23886876689</v>
      </c>
      <c r="G138" s="158">
        <v>-16355.45113123312</v>
      </c>
      <c r="H138" s="158">
        <v>0</v>
      </c>
      <c r="I138" s="158">
        <v>126432.69</v>
      </c>
      <c r="J138" s="158">
        <v>126432.69</v>
      </c>
      <c r="K138" s="158">
        <v>0</v>
      </c>
      <c r="L138" s="158">
        <v>480700</v>
      </c>
      <c r="M138" s="158">
        <v>0</v>
      </c>
      <c r="N138" s="158">
        <v>126432.69</v>
      </c>
      <c r="O138" s="158">
        <v>354267.31</v>
      </c>
      <c r="P138" s="158">
        <v>0</v>
      </c>
      <c r="Q138" s="158">
        <v>13319398.779999994</v>
      </c>
      <c r="R138" s="158">
        <v>13319398.779999994</v>
      </c>
      <c r="S138" s="158">
        <v>239844</v>
      </c>
      <c r="T138" s="158">
        <v>0</v>
      </c>
      <c r="U138" s="158">
        <v>0</v>
      </c>
      <c r="V138" s="158">
        <v>439821.61879997456</v>
      </c>
      <c r="W138" s="158">
        <v>1653.4320103301866</v>
      </c>
      <c r="X138" s="158">
        <v>0</v>
      </c>
      <c r="Y138" s="158">
        <v>0</v>
      </c>
      <c r="Z138" s="158">
        <v>240856</v>
      </c>
      <c r="AA138" s="158">
        <v>0</v>
      </c>
      <c r="AB138" s="158">
        <v>0</v>
      </c>
      <c r="AC138" s="158">
        <v>0</v>
      </c>
      <c r="AD138" s="158">
        <v>0</v>
      </c>
      <c r="AE138" s="158">
        <v>0</v>
      </c>
      <c r="AF138" s="158">
        <v>0</v>
      </c>
      <c r="AG138" s="158">
        <v>0</v>
      </c>
      <c r="AH138" s="158">
        <v>0</v>
      </c>
      <c r="AI138" s="158">
        <v>0</v>
      </c>
      <c r="AJ138" s="158">
        <v>8098.5379251111108</v>
      </c>
      <c r="AK138" s="158">
        <v>234252.51880420817</v>
      </c>
    </row>
    <row r="139" spans="1:37" x14ac:dyDescent="0.2">
      <c r="A139">
        <f t="shared" si="0"/>
        <v>2022</v>
      </c>
      <c r="B139" s="157">
        <v>44682</v>
      </c>
      <c r="C139" s="157">
        <f t="shared" si="1"/>
        <v>44712</v>
      </c>
      <c r="D139" s="158">
        <v>0</v>
      </c>
      <c r="E139" s="158">
        <v>0</v>
      </c>
      <c r="F139" s="158">
        <v>107221.61239027904</v>
      </c>
      <c r="G139" s="158">
        <v>-15931.157609720967</v>
      </c>
      <c r="H139" s="158">
        <v>0</v>
      </c>
      <c r="I139" s="158">
        <v>123152.77</v>
      </c>
      <c r="J139" s="158">
        <v>123152.77</v>
      </c>
      <c r="K139" s="158">
        <v>0</v>
      </c>
      <c r="L139" s="158">
        <v>676809.21</v>
      </c>
      <c r="M139" s="158">
        <v>0</v>
      </c>
      <c r="N139" s="158">
        <v>123152.77</v>
      </c>
      <c r="O139" s="158">
        <v>553656.43999999994</v>
      </c>
      <c r="P139" s="158">
        <v>0</v>
      </c>
      <c r="Q139" s="158">
        <v>12765742.339999994</v>
      </c>
      <c r="R139" s="158">
        <v>12765742.339999994</v>
      </c>
      <c r="S139" s="158">
        <v>337725</v>
      </c>
      <c r="T139" s="158">
        <v>0</v>
      </c>
      <c r="U139" s="158">
        <v>0</v>
      </c>
      <c r="V139" s="158">
        <v>777546.61879997456</v>
      </c>
      <c r="W139" s="158">
        <v>3702.7465634021978</v>
      </c>
      <c r="X139" s="158">
        <v>0</v>
      </c>
      <c r="Y139" s="158">
        <v>0</v>
      </c>
      <c r="Z139" s="158">
        <v>339084.21</v>
      </c>
      <c r="AA139" s="158">
        <v>0</v>
      </c>
      <c r="AB139" s="158">
        <v>0</v>
      </c>
      <c r="AC139" s="158">
        <v>0</v>
      </c>
      <c r="AD139" s="158">
        <v>0</v>
      </c>
      <c r="AE139" s="158">
        <v>0</v>
      </c>
      <c r="AF139" s="158">
        <v>0</v>
      </c>
      <c r="AG139" s="158">
        <v>0</v>
      </c>
      <c r="AH139" s="158">
        <v>0</v>
      </c>
      <c r="AI139" s="158">
        <v>0</v>
      </c>
      <c r="AJ139" s="158">
        <v>8098.5379251111108</v>
      </c>
      <c r="AK139" s="158">
        <v>334954.33687879238</v>
      </c>
    </row>
    <row r="140" spans="1:37" x14ac:dyDescent="0.2">
      <c r="A140">
        <f t="shared" si="0"/>
        <v>2022</v>
      </c>
      <c r="B140" s="157">
        <v>44713</v>
      </c>
      <c r="C140" s="157">
        <f t="shared" si="1"/>
        <v>44742</v>
      </c>
      <c r="D140" s="158">
        <v>0</v>
      </c>
      <c r="E140" s="158">
        <v>0</v>
      </c>
      <c r="F140" s="158">
        <v>102758.78619982</v>
      </c>
      <c r="G140" s="158">
        <v>-15268.063800180014</v>
      </c>
      <c r="H140" s="158">
        <v>0</v>
      </c>
      <c r="I140" s="158">
        <v>118026.85</v>
      </c>
      <c r="J140" s="158">
        <v>118026.85</v>
      </c>
      <c r="K140" s="158">
        <v>0</v>
      </c>
      <c r="L140" s="158">
        <v>746225</v>
      </c>
      <c r="M140" s="158">
        <v>0</v>
      </c>
      <c r="N140" s="158">
        <v>118026.85</v>
      </c>
      <c r="O140" s="158">
        <v>628198.15</v>
      </c>
      <c r="P140" s="158">
        <v>0</v>
      </c>
      <c r="Q140" s="158">
        <v>12137544.189999994</v>
      </c>
      <c r="R140" s="158">
        <v>12137544.189999994</v>
      </c>
      <c r="S140" s="158">
        <v>372327</v>
      </c>
      <c r="T140" s="158">
        <v>795135</v>
      </c>
      <c r="U140" s="158">
        <v>17588.381200022995</v>
      </c>
      <c r="V140" s="158">
        <v>372326.99999999756</v>
      </c>
      <c r="W140" s="158">
        <v>6074.3008137294091</v>
      </c>
      <c r="X140" s="158">
        <v>2851.75</v>
      </c>
      <c r="Y140" s="158">
        <v>0</v>
      </c>
      <c r="Z140" s="158">
        <v>373898</v>
      </c>
      <c r="AA140" s="158">
        <v>0</v>
      </c>
      <c r="AB140" s="158">
        <v>0</v>
      </c>
      <c r="AC140" s="158">
        <v>0</v>
      </c>
      <c r="AD140" s="158">
        <v>0</v>
      </c>
      <c r="AE140" s="158">
        <v>0</v>
      </c>
      <c r="AF140" s="158">
        <v>0</v>
      </c>
      <c r="AG140" s="158">
        <v>0</v>
      </c>
      <c r="AH140" s="158">
        <v>0</v>
      </c>
      <c r="AI140" s="158">
        <v>0</v>
      </c>
      <c r="AJ140" s="158">
        <v>8098.5379251111108</v>
      </c>
      <c r="AK140" s="158">
        <v>358066.14373863756</v>
      </c>
    </row>
    <row r="141" spans="1:37" x14ac:dyDescent="0.2">
      <c r="A141">
        <f t="shared" si="0"/>
        <v>2022</v>
      </c>
      <c r="B141" s="157">
        <v>44743</v>
      </c>
      <c r="C141" s="157">
        <f t="shared" si="1"/>
        <v>44773</v>
      </c>
      <c r="D141" s="158">
        <v>0</v>
      </c>
      <c r="E141" s="158">
        <v>0</v>
      </c>
      <c r="F141" s="158">
        <v>97695.114578577864</v>
      </c>
      <c r="G141" s="158">
        <v>-14515.695421422139</v>
      </c>
      <c r="H141" s="158">
        <v>0</v>
      </c>
      <c r="I141" s="158">
        <v>112210.81</v>
      </c>
      <c r="J141" s="158">
        <v>112210.81</v>
      </c>
      <c r="K141" s="158">
        <v>0</v>
      </c>
      <c r="L141" s="158">
        <v>871675.55</v>
      </c>
      <c r="M141" s="158">
        <v>0</v>
      </c>
      <c r="N141" s="158">
        <v>112210.81</v>
      </c>
      <c r="O141" s="158">
        <v>759464.74</v>
      </c>
      <c r="P141" s="158">
        <v>0</v>
      </c>
      <c r="Q141" s="158">
        <v>11378079.449999994</v>
      </c>
      <c r="R141" s="158">
        <v>11378079.449999994</v>
      </c>
      <c r="S141" s="158">
        <v>435132</v>
      </c>
      <c r="T141" s="158">
        <v>372327</v>
      </c>
      <c r="U141" s="158">
        <v>0</v>
      </c>
      <c r="V141" s="158">
        <v>435131.99999999756</v>
      </c>
      <c r="W141" s="158">
        <v>3075.4050130849118</v>
      </c>
      <c r="X141" s="158">
        <v>1335.35</v>
      </c>
      <c r="Y141" s="158">
        <v>0</v>
      </c>
      <c r="Z141" s="158">
        <v>436543.55</v>
      </c>
      <c r="AA141" s="158">
        <v>0</v>
      </c>
      <c r="AB141" s="158">
        <v>0</v>
      </c>
      <c r="AC141" s="158">
        <v>0</v>
      </c>
      <c r="AD141" s="158">
        <v>0</v>
      </c>
      <c r="AE141" s="158">
        <v>0</v>
      </c>
      <c r="AF141" s="158">
        <v>0</v>
      </c>
      <c r="AG141" s="158">
        <v>0</v>
      </c>
      <c r="AH141" s="158">
        <v>0</v>
      </c>
      <c r="AI141" s="158">
        <v>0</v>
      </c>
      <c r="AJ141" s="158">
        <v>8098.5379251111108</v>
      </c>
      <c r="AK141" s="158">
        <v>434537.1475167739</v>
      </c>
    </row>
    <row r="142" spans="1:37" x14ac:dyDescent="0.2">
      <c r="A142">
        <f t="shared" si="0"/>
        <v>2022</v>
      </c>
      <c r="B142" s="157">
        <v>44774</v>
      </c>
      <c r="C142" s="157">
        <f t="shared" si="1"/>
        <v>44804</v>
      </c>
      <c r="D142" s="158">
        <v>0</v>
      </c>
      <c r="E142" s="158">
        <v>0</v>
      </c>
      <c r="F142" s="158">
        <v>91573.337890189025</v>
      </c>
      <c r="G142" s="158">
        <v>-13606.112109810976</v>
      </c>
      <c r="H142" s="158">
        <v>0</v>
      </c>
      <c r="I142" s="158">
        <v>105179.45</v>
      </c>
      <c r="J142" s="158">
        <v>105179.45</v>
      </c>
      <c r="K142" s="158">
        <v>0</v>
      </c>
      <c r="L142" s="158">
        <v>846925</v>
      </c>
      <c r="M142" s="158">
        <v>0</v>
      </c>
      <c r="N142" s="158">
        <v>105179.45</v>
      </c>
      <c r="O142" s="158">
        <v>741745.55</v>
      </c>
      <c r="P142" s="158">
        <v>0</v>
      </c>
      <c r="Q142" s="158">
        <v>10636333.899999993</v>
      </c>
      <c r="R142" s="158">
        <v>10636333.899999993</v>
      </c>
      <c r="S142" s="158">
        <v>422571</v>
      </c>
      <c r="T142" s="158">
        <v>0</v>
      </c>
      <c r="U142" s="158">
        <v>0</v>
      </c>
      <c r="V142" s="158">
        <v>857702.99999999756</v>
      </c>
      <c r="W142" s="158">
        <v>3686.7050374355972</v>
      </c>
      <c r="X142" s="158">
        <v>0</v>
      </c>
      <c r="Y142" s="158">
        <v>0</v>
      </c>
      <c r="Z142" s="158">
        <v>424354</v>
      </c>
      <c r="AA142" s="158">
        <v>0</v>
      </c>
      <c r="AB142" s="158">
        <v>0</v>
      </c>
      <c r="AC142" s="158">
        <v>0</v>
      </c>
      <c r="AD142" s="158">
        <v>0</v>
      </c>
      <c r="AE142" s="158">
        <v>0</v>
      </c>
      <c r="AF142" s="158">
        <v>0</v>
      </c>
      <c r="AG142" s="158">
        <v>0</v>
      </c>
      <c r="AH142" s="158">
        <v>0</v>
      </c>
      <c r="AI142" s="158">
        <v>0</v>
      </c>
      <c r="AJ142" s="158">
        <v>8098.5379251111108</v>
      </c>
      <c r="AK142" s="158">
        <v>422533.13085273578</v>
      </c>
    </row>
    <row r="143" spans="1:37" x14ac:dyDescent="0.2">
      <c r="A143">
        <f t="shared" si="0"/>
        <v>2022</v>
      </c>
      <c r="B143" s="157">
        <v>44805</v>
      </c>
      <c r="C143" s="157">
        <f t="shared" si="1"/>
        <v>44834</v>
      </c>
      <c r="D143" s="158">
        <v>0</v>
      </c>
      <c r="E143" s="158">
        <v>0</v>
      </c>
      <c r="F143" s="158">
        <v>85594.406953015306</v>
      </c>
      <c r="G143" s="158">
        <v>-12717.753046984695</v>
      </c>
      <c r="H143" s="158">
        <v>0</v>
      </c>
      <c r="I143" s="158">
        <v>98312.16</v>
      </c>
      <c r="J143" s="158">
        <v>98312.16</v>
      </c>
      <c r="K143" s="158">
        <v>0</v>
      </c>
      <c r="L143" s="158">
        <v>834100</v>
      </c>
      <c r="M143" s="158">
        <v>0</v>
      </c>
      <c r="N143" s="158">
        <v>98312.16</v>
      </c>
      <c r="O143" s="158">
        <v>735787.84</v>
      </c>
      <c r="P143" s="158">
        <v>0</v>
      </c>
      <c r="Q143" s="158">
        <v>9900546.0599999931</v>
      </c>
      <c r="R143" s="158">
        <v>9900546.0599999931</v>
      </c>
      <c r="S143" s="158">
        <v>416172</v>
      </c>
      <c r="T143" s="158">
        <v>0</v>
      </c>
      <c r="U143" s="158">
        <v>0</v>
      </c>
      <c r="V143" s="158">
        <v>1273874.9999999977</v>
      </c>
      <c r="W143" s="158">
        <v>6929.239339002721</v>
      </c>
      <c r="X143" s="158">
        <v>0</v>
      </c>
      <c r="Y143" s="158">
        <v>0</v>
      </c>
      <c r="Z143" s="158">
        <v>417928</v>
      </c>
      <c r="AA143" s="158">
        <v>0</v>
      </c>
      <c r="AB143" s="158">
        <v>0</v>
      </c>
      <c r="AC143" s="158">
        <v>0</v>
      </c>
      <c r="AD143" s="158">
        <v>0</v>
      </c>
      <c r="AE143" s="158">
        <v>0</v>
      </c>
      <c r="AF143" s="158">
        <v>0</v>
      </c>
      <c r="AG143" s="158">
        <v>0</v>
      </c>
      <c r="AH143" s="158">
        <v>0</v>
      </c>
      <c r="AI143" s="158">
        <v>0</v>
      </c>
      <c r="AJ143" s="158">
        <v>8098.5379251111108</v>
      </c>
      <c r="AK143" s="158">
        <v>420238.02421712916</v>
      </c>
    </row>
    <row r="144" spans="1:37" x14ac:dyDescent="0.2">
      <c r="A144">
        <f t="shared" si="0"/>
        <v>2022</v>
      </c>
      <c r="B144" s="157">
        <v>44835</v>
      </c>
      <c r="C144" s="157">
        <f t="shared" si="1"/>
        <v>44865</v>
      </c>
      <c r="D144" s="158">
        <v>0</v>
      </c>
      <c r="E144" s="158">
        <v>0</v>
      </c>
      <c r="F144" s="158">
        <v>79663.491760216028</v>
      </c>
      <c r="G144" s="158">
        <v>-11836.528239783976</v>
      </c>
      <c r="H144" s="158">
        <v>0</v>
      </c>
      <c r="I144" s="158">
        <v>91500.02</v>
      </c>
      <c r="J144" s="158">
        <v>91500.02</v>
      </c>
      <c r="K144" s="158">
        <v>0</v>
      </c>
      <c r="L144" s="158">
        <v>766650</v>
      </c>
      <c r="M144" s="158">
        <v>0</v>
      </c>
      <c r="N144" s="158">
        <v>91500.02</v>
      </c>
      <c r="O144" s="158">
        <v>675149.98</v>
      </c>
      <c r="P144" s="158">
        <v>0</v>
      </c>
      <c r="Q144" s="158">
        <v>9225396.0799999926</v>
      </c>
      <c r="R144" s="158">
        <v>9225396.0799999926</v>
      </c>
      <c r="S144" s="158">
        <v>382518</v>
      </c>
      <c r="T144" s="158">
        <v>1273875</v>
      </c>
      <c r="U144" s="158">
        <v>0</v>
      </c>
      <c r="V144" s="158">
        <v>382517.99999999767</v>
      </c>
      <c r="W144" s="158">
        <v>10228.990770147928</v>
      </c>
      <c r="X144" s="158">
        <v>4568.75</v>
      </c>
      <c r="Y144" s="158">
        <v>0</v>
      </c>
      <c r="Z144" s="158">
        <v>384132</v>
      </c>
      <c r="AA144" s="158">
        <v>0</v>
      </c>
      <c r="AB144" s="158">
        <v>0</v>
      </c>
      <c r="AC144" s="158">
        <v>0</v>
      </c>
      <c r="AD144" s="158">
        <v>0</v>
      </c>
      <c r="AE144" s="158">
        <v>0</v>
      </c>
      <c r="AF144" s="158">
        <v>0</v>
      </c>
      <c r="AG144" s="158">
        <v>0</v>
      </c>
      <c r="AH144" s="158">
        <v>0</v>
      </c>
      <c r="AI144" s="158">
        <v>0</v>
      </c>
      <c r="AJ144" s="158">
        <v>8098.5379251111108</v>
      </c>
      <c r="AK144" s="158">
        <v>395191.75045547512</v>
      </c>
    </row>
    <row r="145" spans="1:37" x14ac:dyDescent="0.2">
      <c r="A145">
        <f t="shared" si="0"/>
        <v>2022</v>
      </c>
      <c r="B145" s="157">
        <v>44866</v>
      </c>
      <c r="C145" s="157">
        <f t="shared" si="1"/>
        <v>44895</v>
      </c>
      <c r="D145" s="158">
        <v>0</v>
      </c>
      <c r="E145" s="158">
        <v>0</v>
      </c>
      <c r="F145" s="158">
        <v>74221.344631503162</v>
      </c>
      <c r="G145" s="158">
        <v>-11027.925368496846</v>
      </c>
      <c r="H145" s="158">
        <v>0</v>
      </c>
      <c r="I145" s="158">
        <v>85249.27</v>
      </c>
      <c r="J145" s="158">
        <v>85249.27</v>
      </c>
      <c r="K145" s="158">
        <v>0</v>
      </c>
      <c r="L145" s="158">
        <v>633870.05999999994</v>
      </c>
      <c r="M145" s="158">
        <v>0</v>
      </c>
      <c r="N145" s="158">
        <v>85249.27</v>
      </c>
      <c r="O145" s="158">
        <v>548620.78999999992</v>
      </c>
      <c r="P145" s="158">
        <v>0</v>
      </c>
      <c r="Q145" s="158">
        <v>8676775.2899999935</v>
      </c>
      <c r="R145" s="158">
        <v>8676775.2899999935</v>
      </c>
      <c r="S145" s="158">
        <v>316395</v>
      </c>
      <c r="T145" s="158">
        <v>0</v>
      </c>
      <c r="U145" s="158">
        <v>0</v>
      </c>
      <c r="V145" s="158">
        <v>698912.99999999767</v>
      </c>
      <c r="W145" s="158">
        <v>3124.9596950136806</v>
      </c>
      <c r="X145" s="158">
        <v>0</v>
      </c>
      <c r="Y145" s="158">
        <v>0</v>
      </c>
      <c r="Z145" s="158">
        <v>317461.84000000003</v>
      </c>
      <c r="AA145" s="158">
        <v>0</v>
      </c>
      <c r="AB145" s="158">
        <v>0</v>
      </c>
      <c r="AC145" s="158">
        <v>0</v>
      </c>
      <c r="AD145" s="158">
        <v>0</v>
      </c>
      <c r="AE145" s="158">
        <v>0</v>
      </c>
      <c r="AF145" s="158">
        <v>0</v>
      </c>
      <c r="AG145" s="158">
        <v>0</v>
      </c>
      <c r="AH145" s="158">
        <v>0</v>
      </c>
      <c r="AI145" s="158">
        <v>0</v>
      </c>
      <c r="AJ145" s="158">
        <v>8098.5379251111108</v>
      </c>
      <c r="AK145" s="158">
        <v>317657.41225162806</v>
      </c>
    </row>
    <row r="146" spans="1:37" x14ac:dyDescent="0.2">
      <c r="A146">
        <f t="shared" si="0"/>
        <v>2022</v>
      </c>
      <c r="B146" s="157">
        <v>44896</v>
      </c>
      <c r="C146" s="157">
        <f t="shared" si="1"/>
        <v>44926</v>
      </c>
      <c r="D146" s="158">
        <v>0</v>
      </c>
      <c r="E146" s="158">
        <v>0</v>
      </c>
      <c r="F146" s="158">
        <v>69799.133753375325</v>
      </c>
      <c r="G146" s="158">
        <v>-10370.866246624657</v>
      </c>
      <c r="H146" s="158">
        <v>0</v>
      </c>
      <c r="I146" s="158">
        <v>80169.999999999985</v>
      </c>
      <c r="J146" s="158">
        <v>80169.999999999985</v>
      </c>
      <c r="K146" s="158">
        <v>0</v>
      </c>
      <c r="L146" s="158">
        <v>478800</v>
      </c>
      <c r="M146" s="158">
        <v>0</v>
      </c>
      <c r="N146" s="158">
        <v>80169.999999999985</v>
      </c>
      <c r="O146" s="158">
        <v>398630</v>
      </c>
      <c r="P146" s="158">
        <v>0</v>
      </c>
      <c r="Q146" s="158">
        <v>8278145.2899999935</v>
      </c>
      <c r="R146" s="158">
        <v>8278145.2899999935</v>
      </c>
      <c r="S146" s="158">
        <v>238896</v>
      </c>
      <c r="T146" s="158">
        <v>698913</v>
      </c>
      <c r="U146" s="158">
        <v>0</v>
      </c>
      <c r="V146" s="158">
        <v>238895.99999999767</v>
      </c>
      <c r="W146" s="158">
        <v>5619.840088241077</v>
      </c>
      <c r="X146" s="158">
        <v>2506.65</v>
      </c>
      <c r="Y146" s="158">
        <v>0</v>
      </c>
      <c r="Z146" s="158">
        <v>239904</v>
      </c>
      <c r="AA146" s="158">
        <v>0</v>
      </c>
      <c r="AB146" s="158">
        <v>0</v>
      </c>
      <c r="AC146" s="158">
        <v>0</v>
      </c>
      <c r="AD146" s="158">
        <v>0</v>
      </c>
      <c r="AE146" s="158">
        <v>0</v>
      </c>
      <c r="AF146" s="158">
        <v>0</v>
      </c>
      <c r="AG146" s="158">
        <v>0</v>
      </c>
      <c r="AH146" s="158">
        <v>0</v>
      </c>
      <c r="AI146" s="158">
        <v>0</v>
      </c>
      <c r="AJ146" s="158">
        <v>8098.5379251111108</v>
      </c>
      <c r="AK146" s="158">
        <v>245758.16176672751</v>
      </c>
    </row>
    <row r="147" spans="1:37" x14ac:dyDescent="0.2">
      <c r="A147">
        <f t="shared" si="0"/>
        <v>2023</v>
      </c>
      <c r="B147" s="157">
        <v>44927</v>
      </c>
      <c r="C147" s="157">
        <f t="shared" si="1"/>
        <v>44957</v>
      </c>
      <c r="D147" s="158">
        <v>0</v>
      </c>
      <c r="E147" s="158">
        <v>0</v>
      </c>
      <c r="F147" s="158">
        <v>66585.909692169225</v>
      </c>
      <c r="G147" s="158">
        <v>-9893.4403078307805</v>
      </c>
      <c r="H147" s="158">
        <v>0</v>
      </c>
      <c r="I147" s="158">
        <v>76479.350000000006</v>
      </c>
      <c r="J147" s="158">
        <v>76479.350000000006</v>
      </c>
      <c r="K147" s="158">
        <v>0</v>
      </c>
      <c r="L147" s="158">
        <v>306850</v>
      </c>
      <c r="M147" s="158">
        <v>0</v>
      </c>
      <c r="N147" s="158">
        <v>76479.350000000006</v>
      </c>
      <c r="O147" s="158">
        <v>230370.65</v>
      </c>
      <c r="P147" s="158">
        <v>0</v>
      </c>
      <c r="Q147" s="158">
        <v>8047774.6399999931</v>
      </c>
      <c r="R147" s="158">
        <v>8047774.6399999931</v>
      </c>
      <c r="S147" s="158">
        <v>153102</v>
      </c>
      <c r="T147" s="158">
        <v>0</v>
      </c>
      <c r="U147" s="158">
        <v>0</v>
      </c>
      <c r="V147" s="158">
        <v>391997.99999999767</v>
      </c>
      <c r="W147" s="158">
        <v>2003.1647977643647</v>
      </c>
      <c r="X147" s="158">
        <v>0</v>
      </c>
      <c r="Y147" s="158">
        <v>0</v>
      </c>
      <c r="Z147" s="158">
        <v>153748</v>
      </c>
      <c r="AA147" s="158">
        <v>0</v>
      </c>
      <c r="AB147" s="158">
        <v>0</v>
      </c>
      <c r="AC147" s="158">
        <v>0</v>
      </c>
      <c r="AD147" s="158">
        <v>0</v>
      </c>
      <c r="AE147" s="158">
        <v>0</v>
      </c>
      <c r="AF147" s="158">
        <v>0</v>
      </c>
      <c r="AG147" s="158">
        <v>0</v>
      </c>
      <c r="AH147" s="158">
        <v>0</v>
      </c>
      <c r="AI147" s="158">
        <v>0</v>
      </c>
      <c r="AJ147" s="158">
        <v>8352.0817758469821</v>
      </c>
      <c r="AK147" s="158">
        <v>154209.80626578053</v>
      </c>
    </row>
    <row r="148" spans="1:37" x14ac:dyDescent="0.2">
      <c r="A148">
        <f t="shared" si="0"/>
        <v>2023</v>
      </c>
      <c r="B148" s="157">
        <v>44958</v>
      </c>
      <c r="C148" s="157">
        <f t="shared" si="1"/>
        <v>44985</v>
      </c>
      <c r="D148" s="158">
        <v>0</v>
      </c>
      <c r="E148" s="158">
        <v>0</v>
      </c>
      <c r="F148" s="158">
        <v>64728.95845832584</v>
      </c>
      <c r="G148" s="158">
        <v>-9617.5315416741651</v>
      </c>
      <c r="H148" s="158">
        <v>0</v>
      </c>
      <c r="I148" s="158">
        <v>74346.490000000005</v>
      </c>
      <c r="J148" s="158">
        <v>74346.490000000005</v>
      </c>
      <c r="K148" s="158">
        <v>0</v>
      </c>
      <c r="L148" s="158">
        <v>274075</v>
      </c>
      <c r="M148" s="158">
        <v>0</v>
      </c>
      <c r="N148" s="158">
        <v>74346.490000000005</v>
      </c>
      <c r="O148" s="158">
        <v>199728.51</v>
      </c>
      <c r="P148" s="158">
        <v>0</v>
      </c>
      <c r="Q148" s="158">
        <v>7848046.1299999934</v>
      </c>
      <c r="R148" s="158">
        <v>7848046.1299999934</v>
      </c>
      <c r="S148" s="158">
        <v>136749</v>
      </c>
      <c r="T148" s="158">
        <v>0</v>
      </c>
      <c r="U148" s="158">
        <v>0</v>
      </c>
      <c r="V148" s="158">
        <v>528746.99999999767</v>
      </c>
      <c r="W148" s="158">
        <v>2944.9549822027229</v>
      </c>
      <c r="X148" s="158">
        <v>0</v>
      </c>
      <c r="Y148" s="158">
        <v>0</v>
      </c>
      <c r="Z148" s="158">
        <v>137326</v>
      </c>
      <c r="AA148" s="158">
        <v>0</v>
      </c>
      <c r="AB148" s="158">
        <v>0</v>
      </c>
      <c r="AC148" s="158">
        <v>0</v>
      </c>
      <c r="AD148" s="158">
        <v>0</v>
      </c>
      <c r="AE148" s="158">
        <v>0</v>
      </c>
      <c r="AF148" s="158">
        <v>0</v>
      </c>
      <c r="AG148" s="158">
        <v>0</v>
      </c>
      <c r="AH148" s="158">
        <v>0</v>
      </c>
      <c r="AI148" s="158">
        <v>0</v>
      </c>
      <c r="AJ148" s="158">
        <v>8352.0817758469821</v>
      </c>
      <c r="AK148" s="158">
        <v>139005.50521637555</v>
      </c>
    </row>
    <row r="149" spans="1:37" x14ac:dyDescent="0.2">
      <c r="A149">
        <f t="shared" si="0"/>
        <v>2023</v>
      </c>
      <c r="B149" s="157">
        <v>44986</v>
      </c>
      <c r="C149" s="157">
        <f t="shared" si="1"/>
        <v>45016</v>
      </c>
      <c r="D149" s="158">
        <v>0</v>
      </c>
      <c r="E149" s="158">
        <v>0</v>
      </c>
      <c r="F149" s="158">
        <v>63119.042352475255</v>
      </c>
      <c r="G149" s="158">
        <v>-9378.3276475247512</v>
      </c>
      <c r="H149" s="158">
        <v>0</v>
      </c>
      <c r="I149" s="158">
        <v>72497.37000000001</v>
      </c>
      <c r="J149" s="158">
        <v>72497.37000000001</v>
      </c>
      <c r="K149" s="158">
        <v>0</v>
      </c>
      <c r="L149" s="158">
        <v>339962.44</v>
      </c>
      <c r="M149" s="158">
        <v>0</v>
      </c>
      <c r="N149" s="158">
        <v>72497.37000000001</v>
      </c>
      <c r="O149" s="158">
        <v>267465.07</v>
      </c>
      <c r="P149" s="158">
        <v>0</v>
      </c>
      <c r="Q149" s="158">
        <v>7580581.0599999931</v>
      </c>
      <c r="R149" s="158">
        <v>7580581.0599999931</v>
      </c>
      <c r="S149" s="158">
        <v>169692</v>
      </c>
      <c r="T149" s="158">
        <v>528747</v>
      </c>
      <c r="U149" s="158">
        <v>0</v>
      </c>
      <c r="V149" s="158">
        <v>169691.99999999767</v>
      </c>
      <c r="W149" s="158">
        <v>4248.6388007013511</v>
      </c>
      <c r="X149" s="158">
        <v>1896.35</v>
      </c>
      <c r="Y149" s="158">
        <v>0</v>
      </c>
      <c r="Z149" s="158">
        <v>170270.44</v>
      </c>
      <c r="AA149" s="158">
        <v>0</v>
      </c>
      <c r="AB149" s="158">
        <v>0</v>
      </c>
      <c r="AC149" s="158">
        <v>0</v>
      </c>
      <c r="AD149" s="158">
        <v>0</v>
      </c>
      <c r="AE149" s="158">
        <v>0</v>
      </c>
      <c r="AF149" s="158">
        <v>0</v>
      </c>
      <c r="AG149" s="158">
        <v>0</v>
      </c>
      <c r="AH149" s="158">
        <v>0</v>
      </c>
      <c r="AI149" s="158">
        <v>0</v>
      </c>
      <c r="AJ149" s="158">
        <v>8352.0817758469821</v>
      </c>
      <c r="AK149" s="158">
        <v>175389.18292902358</v>
      </c>
    </row>
    <row r="150" spans="1:37" x14ac:dyDescent="0.2">
      <c r="A150">
        <f t="shared" si="0"/>
        <v>2023</v>
      </c>
      <c r="B150" s="157">
        <v>45017</v>
      </c>
      <c r="C150" s="157">
        <f t="shared" si="1"/>
        <v>45046</v>
      </c>
      <c r="D150" s="158">
        <v>0</v>
      </c>
      <c r="E150" s="158">
        <v>0</v>
      </c>
      <c r="F150" s="158">
        <v>60963.096251305142</v>
      </c>
      <c r="G150" s="158">
        <v>-9057.9937486948675</v>
      </c>
      <c r="H150" s="158">
        <v>0</v>
      </c>
      <c r="I150" s="158">
        <v>70021.090000000011</v>
      </c>
      <c r="J150" s="158">
        <v>70021.090000000011</v>
      </c>
      <c r="K150" s="158">
        <v>0</v>
      </c>
      <c r="L150" s="158">
        <v>407596.45</v>
      </c>
      <c r="M150" s="158">
        <v>0</v>
      </c>
      <c r="N150" s="158">
        <v>70021.090000000011</v>
      </c>
      <c r="O150" s="158">
        <v>337575.36</v>
      </c>
      <c r="P150" s="158">
        <v>0</v>
      </c>
      <c r="Q150" s="158">
        <v>7243005.6999999927</v>
      </c>
      <c r="R150" s="158">
        <v>7243005.6999999927</v>
      </c>
      <c r="S150" s="158">
        <v>203346</v>
      </c>
      <c r="T150" s="158">
        <v>0</v>
      </c>
      <c r="U150" s="158">
        <v>0</v>
      </c>
      <c r="V150" s="158">
        <v>373037.99999999767</v>
      </c>
      <c r="W150" s="158">
        <v>1402.9816031999817</v>
      </c>
      <c r="X150" s="158">
        <v>0</v>
      </c>
      <c r="Y150" s="158">
        <v>0</v>
      </c>
      <c r="Z150" s="158">
        <v>204204</v>
      </c>
      <c r="AA150" s="158">
        <v>0</v>
      </c>
      <c r="AB150" s="158">
        <v>0</v>
      </c>
      <c r="AC150" s="158">
        <v>0</v>
      </c>
      <c r="AD150" s="158">
        <v>0</v>
      </c>
      <c r="AE150" s="158">
        <v>0</v>
      </c>
      <c r="AF150" s="158">
        <v>0</v>
      </c>
      <c r="AG150" s="158">
        <v>0</v>
      </c>
      <c r="AH150" s="158">
        <v>0</v>
      </c>
      <c r="AI150" s="158">
        <v>0</v>
      </c>
      <c r="AJ150" s="158">
        <v>8352.0817758469821</v>
      </c>
      <c r="AK150" s="158">
        <v>204901.06963035208</v>
      </c>
    </row>
    <row r="151" spans="1:37" x14ac:dyDescent="0.2">
      <c r="A151">
        <f t="shared" si="0"/>
        <v>2023</v>
      </c>
      <c r="B151" s="157">
        <v>45047</v>
      </c>
      <c r="C151" s="157">
        <f t="shared" si="1"/>
        <v>45077</v>
      </c>
      <c r="D151" s="158">
        <v>0</v>
      </c>
      <c r="E151" s="158">
        <v>0</v>
      </c>
      <c r="F151" s="158">
        <v>58242.009627362728</v>
      </c>
      <c r="G151" s="158">
        <v>-8653.6903726372584</v>
      </c>
      <c r="H151" s="158">
        <v>0</v>
      </c>
      <c r="I151" s="158">
        <v>66895.699999999983</v>
      </c>
      <c r="J151" s="158">
        <v>66895.699999999983</v>
      </c>
      <c r="K151" s="158">
        <v>0</v>
      </c>
      <c r="L151" s="158">
        <v>534375</v>
      </c>
      <c r="M151" s="158">
        <v>0</v>
      </c>
      <c r="N151" s="158">
        <v>66895.699999999983</v>
      </c>
      <c r="O151" s="158">
        <v>467479.30000000005</v>
      </c>
      <c r="P151" s="158">
        <v>0</v>
      </c>
      <c r="Q151" s="158">
        <v>6775526.3999999929</v>
      </c>
      <c r="R151" s="158">
        <v>6775526.3999999929</v>
      </c>
      <c r="S151" s="158">
        <v>266625</v>
      </c>
      <c r="T151" s="158">
        <v>0</v>
      </c>
      <c r="U151" s="158">
        <v>0</v>
      </c>
      <c r="V151" s="158">
        <v>639662.99999999767</v>
      </c>
      <c r="W151" s="158">
        <v>3135.2600344766934</v>
      </c>
      <c r="X151" s="158">
        <v>0</v>
      </c>
      <c r="Y151" s="158">
        <v>0</v>
      </c>
      <c r="Z151" s="158">
        <v>267750</v>
      </c>
      <c r="AA151" s="158">
        <v>0</v>
      </c>
      <c r="AB151" s="158">
        <v>0</v>
      </c>
      <c r="AC151" s="158">
        <v>0</v>
      </c>
      <c r="AD151" s="158">
        <v>0</v>
      </c>
      <c r="AE151" s="158">
        <v>0</v>
      </c>
      <c r="AF151" s="158">
        <v>0</v>
      </c>
      <c r="AG151" s="158">
        <v>0</v>
      </c>
      <c r="AH151" s="158">
        <v>0</v>
      </c>
      <c r="AI151" s="158">
        <v>0</v>
      </c>
      <c r="AJ151" s="158">
        <v>8352.0817758469821</v>
      </c>
      <c r="AK151" s="158">
        <v>270583.65143768647</v>
      </c>
    </row>
    <row r="152" spans="1:37" x14ac:dyDescent="0.2">
      <c r="A152">
        <f t="shared" si="0"/>
        <v>2023</v>
      </c>
      <c r="B152" s="157">
        <v>45078</v>
      </c>
      <c r="C152" s="157">
        <f t="shared" si="1"/>
        <v>45107</v>
      </c>
      <c r="D152" s="158">
        <v>0</v>
      </c>
      <c r="E152" s="158">
        <v>0</v>
      </c>
      <c r="F152" s="158">
        <v>54473.866345994604</v>
      </c>
      <c r="G152" s="158">
        <v>-8093.8136540053983</v>
      </c>
      <c r="H152" s="158">
        <v>0</v>
      </c>
      <c r="I152" s="158">
        <v>62567.68</v>
      </c>
      <c r="J152" s="158">
        <v>62567.68</v>
      </c>
      <c r="K152" s="158">
        <v>0</v>
      </c>
      <c r="L152" s="158">
        <v>593275</v>
      </c>
      <c r="M152" s="158">
        <v>0</v>
      </c>
      <c r="N152" s="158">
        <v>62567.68</v>
      </c>
      <c r="O152" s="158">
        <v>530707.31999999995</v>
      </c>
      <c r="P152" s="158">
        <v>0</v>
      </c>
      <c r="Q152" s="158">
        <v>6244819.0799999926</v>
      </c>
      <c r="R152" s="158">
        <v>6244819.0799999926</v>
      </c>
      <c r="S152" s="158">
        <v>296013</v>
      </c>
      <c r="T152" s="158">
        <v>639663</v>
      </c>
      <c r="U152" s="158">
        <v>0</v>
      </c>
      <c r="V152" s="158">
        <v>296012.99999999767</v>
      </c>
      <c r="W152" s="158">
        <v>4994.4085006027217</v>
      </c>
      <c r="X152" s="158">
        <v>2294.15</v>
      </c>
      <c r="Y152" s="158">
        <v>0</v>
      </c>
      <c r="Z152" s="158">
        <v>297262</v>
      </c>
      <c r="AA152" s="158">
        <v>0</v>
      </c>
      <c r="AB152" s="158">
        <v>0</v>
      </c>
      <c r="AC152" s="158">
        <v>0</v>
      </c>
      <c r="AD152" s="158">
        <v>0</v>
      </c>
      <c r="AE152" s="158">
        <v>0</v>
      </c>
      <c r="AF152" s="158">
        <v>0</v>
      </c>
      <c r="AG152" s="158">
        <v>0</v>
      </c>
      <c r="AH152" s="158">
        <v>0</v>
      </c>
      <c r="AI152" s="158">
        <v>0</v>
      </c>
      <c r="AJ152" s="158">
        <v>8352.0817758469821</v>
      </c>
      <c r="AK152" s="158">
        <v>304808.82662244432</v>
      </c>
    </row>
    <row r="153" spans="1:37" x14ac:dyDescent="0.2">
      <c r="A153">
        <f t="shared" si="0"/>
        <v>2023</v>
      </c>
      <c r="B153" s="157">
        <v>45108</v>
      </c>
      <c r="C153" s="157">
        <f t="shared" si="1"/>
        <v>45138</v>
      </c>
      <c r="D153" s="158">
        <v>0</v>
      </c>
      <c r="E153" s="158">
        <v>0</v>
      </c>
      <c r="F153" s="158">
        <v>50196.007424662472</v>
      </c>
      <c r="G153" s="158">
        <v>-7458.2025753375328</v>
      </c>
      <c r="H153" s="158">
        <v>0</v>
      </c>
      <c r="I153" s="158">
        <v>57654.210000000006</v>
      </c>
      <c r="J153" s="158">
        <v>57654.210000000006</v>
      </c>
      <c r="K153" s="158">
        <v>0</v>
      </c>
      <c r="L153" s="158">
        <v>705375</v>
      </c>
      <c r="M153" s="158">
        <v>0</v>
      </c>
      <c r="N153" s="158">
        <v>57654.210000000006</v>
      </c>
      <c r="O153" s="158">
        <v>647720.79</v>
      </c>
      <c r="P153" s="158">
        <v>0</v>
      </c>
      <c r="Q153" s="158">
        <v>5597098.2899999926</v>
      </c>
      <c r="R153" s="158">
        <v>5597098.2899999926</v>
      </c>
      <c r="S153" s="158">
        <v>351945</v>
      </c>
      <c r="T153" s="158">
        <v>296013</v>
      </c>
      <c r="U153" s="158">
        <v>0</v>
      </c>
      <c r="V153" s="158">
        <v>351944.99999999767</v>
      </c>
      <c r="W153" s="158">
        <v>2446.6446572054606</v>
      </c>
      <c r="X153" s="158">
        <v>1061.6500000000001</v>
      </c>
      <c r="Y153" s="158">
        <v>0</v>
      </c>
      <c r="Z153" s="158">
        <v>353430</v>
      </c>
      <c r="AA153" s="158">
        <v>0</v>
      </c>
      <c r="AB153" s="158">
        <v>0</v>
      </c>
      <c r="AC153" s="158">
        <v>0</v>
      </c>
      <c r="AD153" s="158">
        <v>0</v>
      </c>
      <c r="AE153" s="158">
        <v>0</v>
      </c>
      <c r="AF153" s="158">
        <v>0</v>
      </c>
      <c r="AG153" s="158">
        <v>0</v>
      </c>
      <c r="AH153" s="158">
        <v>0</v>
      </c>
      <c r="AI153" s="158">
        <v>0</v>
      </c>
      <c r="AJ153" s="158">
        <v>8352.0817758469821</v>
      </c>
      <c r="AK153" s="158">
        <v>357832.17385771498</v>
      </c>
    </row>
    <row r="154" spans="1:37" x14ac:dyDescent="0.2">
      <c r="A154">
        <f t="shared" si="0"/>
        <v>2023</v>
      </c>
      <c r="B154" s="157">
        <v>45139</v>
      </c>
      <c r="C154" s="157">
        <f t="shared" si="1"/>
        <v>45169</v>
      </c>
      <c r="D154" s="158">
        <v>0</v>
      </c>
      <c r="E154" s="158">
        <v>0</v>
      </c>
      <c r="F154" s="158">
        <v>44974.967792619253</v>
      </c>
      <c r="G154" s="158">
        <v>-6682.4522073807348</v>
      </c>
      <c r="H154" s="158">
        <v>0</v>
      </c>
      <c r="I154" s="158">
        <v>51657.419999999991</v>
      </c>
      <c r="J154" s="158">
        <v>51657.419999999991</v>
      </c>
      <c r="K154" s="158">
        <v>0</v>
      </c>
      <c r="L154" s="158">
        <v>593674.88</v>
      </c>
      <c r="M154" s="158">
        <v>0</v>
      </c>
      <c r="N154" s="158">
        <v>51657.419999999991</v>
      </c>
      <c r="O154" s="158">
        <v>542017.46</v>
      </c>
      <c r="P154" s="158">
        <v>0</v>
      </c>
      <c r="Q154" s="158">
        <v>5055080.8299999926</v>
      </c>
      <c r="R154" s="158">
        <v>5055080.8299999926</v>
      </c>
      <c r="S154" s="158">
        <v>296487</v>
      </c>
      <c r="T154" s="158">
        <v>0</v>
      </c>
      <c r="U154" s="158">
        <v>0</v>
      </c>
      <c r="V154" s="158">
        <v>648431.99999999767</v>
      </c>
      <c r="W154" s="158">
        <v>2969.8893405369672</v>
      </c>
      <c r="X154" s="158">
        <v>0</v>
      </c>
      <c r="Y154" s="158">
        <v>0</v>
      </c>
      <c r="Z154" s="158">
        <v>297187.88</v>
      </c>
      <c r="AA154" s="158">
        <v>0</v>
      </c>
      <c r="AB154" s="158">
        <v>0</v>
      </c>
      <c r="AC154" s="158">
        <v>0</v>
      </c>
      <c r="AD154" s="158">
        <v>0</v>
      </c>
      <c r="AE154" s="158">
        <v>0</v>
      </c>
      <c r="AF154" s="158">
        <v>0</v>
      </c>
      <c r="AG154" s="158">
        <v>0</v>
      </c>
      <c r="AH154" s="158">
        <v>0</v>
      </c>
      <c r="AI154" s="158">
        <v>0</v>
      </c>
      <c r="AJ154" s="158">
        <v>8352.0817758469821</v>
      </c>
      <c r="AK154" s="158">
        <v>301827.39890900318</v>
      </c>
    </row>
    <row r="155" spans="1:37" x14ac:dyDescent="0.2">
      <c r="A155">
        <f t="shared" si="0"/>
        <v>2023</v>
      </c>
      <c r="B155" s="157">
        <v>45170</v>
      </c>
      <c r="C155" s="157">
        <f t="shared" si="1"/>
        <v>45199</v>
      </c>
      <c r="D155" s="158">
        <v>0</v>
      </c>
      <c r="E155" s="158">
        <v>0</v>
      </c>
      <c r="F155" s="158">
        <v>40605.952961296134</v>
      </c>
      <c r="G155" s="158">
        <v>-6033.2970387038686</v>
      </c>
      <c r="H155" s="158">
        <v>0</v>
      </c>
      <c r="I155" s="158">
        <v>46639.25</v>
      </c>
      <c r="J155" s="158">
        <v>46639.25</v>
      </c>
      <c r="K155" s="158">
        <v>0</v>
      </c>
      <c r="L155" s="158">
        <v>577125</v>
      </c>
      <c r="M155" s="158">
        <v>0</v>
      </c>
      <c r="N155" s="158">
        <v>46639.25</v>
      </c>
      <c r="O155" s="158">
        <v>530485.75</v>
      </c>
      <c r="P155" s="158">
        <v>0</v>
      </c>
      <c r="Q155" s="158">
        <v>4524595.0799999926</v>
      </c>
      <c r="R155" s="158">
        <v>4524595.0799999926</v>
      </c>
      <c r="S155" s="158">
        <v>287955</v>
      </c>
      <c r="T155" s="158">
        <v>0</v>
      </c>
      <c r="U155" s="158">
        <v>0</v>
      </c>
      <c r="V155" s="158">
        <v>936386.99999999767</v>
      </c>
      <c r="W155" s="158">
        <v>5231.5047290958728</v>
      </c>
      <c r="X155" s="158">
        <v>0</v>
      </c>
      <c r="Y155" s="158">
        <v>0</v>
      </c>
      <c r="Z155" s="158">
        <v>289170</v>
      </c>
      <c r="AA155" s="158">
        <v>0</v>
      </c>
      <c r="AB155" s="158">
        <v>0</v>
      </c>
      <c r="AC155" s="158">
        <v>0</v>
      </c>
      <c r="AD155" s="158">
        <v>0</v>
      </c>
      <c r="AE155" s="158">
        <v>0</v>
      </c>
      <c r="AF155" s="158">
        <v>0</v>
      </c>
      <c r="AG155" s="158">
        <v>0</v>
      </c>
      <c r="AH155" s="158">
        <v>0</v>
      </c>
      <c r="AI155" s="158">
        <v>0</v>
      </c>
      <c r="AJ155" s="158">
        <v>8352.0817758469821</v>
      </c>
      <c r="AK155" s="158">
        <v>296720.28946623893</v>
      </c>
    </row>
    <row r="156" spans="1:37" hidden="1" outlineLevel="1" x14ac:dyDescent="0.2">
      <c r="A156">
        <f t="shared" si="0"/>
        <v>2023</v>
      </c>
      <c r="B156" s="157">
        <v>45200</v>
      </c>
      <c r="C156" s="157">
        <f t="shared" si="1"/>
        <v>45230</v>
      </c>
      <c r="D156" s="158">
        <v>0</v>
      </c>
      <c r="E156" s="159">
        <v>0</v>
      </c>
      <c r="F156" s="158">
        <f t="shared" ref="F156:F184" si="2">SUM(G156:I156)</f>
        <v>36319.360011999983</v>
      </c>
      <c r="G156" s="158">
        <f>VLOOKUP($C156,LoansC!$B$12:$AN$188,31,FALSE)</f>
        <v>-5408.4899880000066</v>
      </c>
      <c r="H156" s="158">
        <f>VLOOKUP($C156,LoansR!$B$12:$AN$187,31,FALSE)</f>
        <v>0</v>
      </c>
      <c r="I156" s="158">
        <f>VLOOKUP($C156,Loans!$B$12:$AN$300,10,FALSE)</f>
        <v>41727.849999999991</v>
      </c>
      <c r="J156" s="158">
        <f>VLOOKUP($C156,LoansC!$B$12:$AN$188,10,FALSE)</f>
        <v>41727.849999999991</v>
      </c>
      <c r="K156" s="158">
        <f>VLOOKUP($C156,LoansR!$B$12:$AN$187,10,FALSE)</f>
        <v>0</v>
      </c>
      <c r="L156" s="158">
        <f>VLOOKUP($C156,Loans!$B$12:$AN$300,14,FALSE)</f>
        <v>528200</v>
      </c>
      <c r="M156" s="158">
        <f>VLOOKUP($C156,Loans!$B$12:$AN$300,13,FALSE)</f>
        <v>0</v>
      </c>
      <c r="N156" s="158">
        <f>VLOOKUP($C156,Loans!$B$12:$AN$300,15,FALSE)</f>
        <v>41727.849999999991</v>
      </c>
      <c r="O156" s="158">
        <f>VLOOKUP($C156,Loans!$B$12:$AN$300,16,FALSE)</f>
        <v>486472.15000000008</v>
      </c>
      <c r="P156" s="158">
        <f>VLOOKUP($C156,Loans!$B$12:$AN$300,17,FALSE)</f>
        <v>0</v>
      </c>
      <c r="Q156" s="158">
        <f>VLOOKUP($C156,Loans!$B$12:$AN$300,18,FALSE)</f>
        <v>4020602.8400000008</v>
      </c>
      <c r="R156" s="158">
        <f>VLOOKUP($C156,Loans!$B$12:$AN$300,19,FALSE)</f>
        <v>4020602.8400000008</v>
      </c>
      <c r="S156" s="145">
        <f>VLOOKUP($C156,'SREC Inv.'!$B$14:$AF$266,25,FALSE)</f>
        <v>263544</v>
      </c>
      <c r="T156" s="145">
        <f>VLOOKUP($C156,'SREC Inv.'!$B$14:$AF$266,27,FALSE)</f>
        <v>936387</v>
      </c>
      <c r="U156" s="145">
        <f>VLOOKUP($C156,'SREC Inv.'!$B$14:$AF$266,28,FALSE)</f>
        <v>0</v>
      </c>
      <c r="V156" s="161">
        <f>VLOOKUP($C156,'SREC Inv.'!$B$14:$AF$266,29,FALSE)</f>
        <v>263544</v>
      </c>
      <c r="W156" s="145">
        <f>VLOOKUP($C156,'SREC Inv.'!$B$14:$AF$266,30,FALSE)</f>
        <v>7512.1736761643833</v>
      </c>
      <c r="X156" s="145">
        <f>VLOOKUP($C156,'SREC Inv.'!$B$14:$AF$266,31,FALSE)</f>
        <v>3358.35</v>
      </c>
      <c r="Y156" s="145"/>
      <c r="Z156" s="158">
        <f>VLOOKUP($C156,Loans!$B$12:$AN$300,35,FALSE)</f>
        <v>264656</v>
      </c>
      <c r="AA156" s="158"/>
      <c r="AB156" s="55"/>
      <c r="AC156" s="55"/>
      <c r="AD156" s="55"/>
      <c r="AE156" s="55"/>
      <c r="AF156" s="55"/>
      <c r="AG156" s="55"/>
      <c r="AH156" s="55"/>
      <c r="AI156" s="55"/>
      <c r="AJ156" s="160">
        <f>VLOOKUP($C156,'CapO-M Sum'!$A$3:$C$256,3,FALSE)</f>
        <v>7684.1899101027675</v>
      </c>
      <c r="AK156" s="160">
        <f t="shared" ref="AK156:AK202" si="3">G156+H156-U156+W156+X156-Y156+Z156+AB156+AI156+AJ156</f>
        <v>277802.22359826713</v>
      </c>
    </row>
    <row r="157" spans="1:37" hidden="1" outlineLevel="1" x14ac:dyDescent="0.2">
      <c r="A157">
        <f t="shared" si="0"/>
        <v>2023</v>
      </c>
      <c r="B157" s="157">
        <v>45231</v>
      </c>
      <c r="C157" s="157">
        <f t="shared" si="1"/>
        <v>45260</v>
      </c>
      <c r="D157" s="158">
        <v>0</v>
      </c>
      <c r="E157" s="159">
        <v>0</v>
      </c>
      <c r="F157" s="158">
        <f t="shared" si="2"/>
        <v>32399.226591999999</v>
      </c>
      <c r="G157" s="158">
        <f>VLOOKUP($C157,LoansC!$B$12:$AN$188,31,FALSE)</f>
        <v>-4824.7234080000062</v>
      </c>
      <c r="H157" s="158">
        <f>VLOOKUP($C157,LoansR!$B$12:$AN$187,31,FALSE)</f>
        <v>0</v>
      </c>
      <c r="I157" s="158">
        <f>VLOOKUP($C157,Loans!$B$12:$AN$300,10,FALSE)</f>
        <v>37223.950000000004</v>
      </c>
      <c r="J157" s="158">
        <f>VLOOKUP($C157,LoansC!$B$12:$AN$188,10,FALSE)</f>
        <v>37223.950000000004</v>
      </c>
      <c r="K157" s="158">
        <f>VLOOKUP($C157,LoansR!$B$12:$AN$187,10,FALSE)</f>
        <v>0</v>
      </c>
      <c r="L157" s="158">
        <f>VLOOKUP($C157,Loans!$B$12:$AN$300,14,FALSE)</f>
        <v>450775</v>
      </c>
      <c r="M157" s="158">
        <f>VLOOKUP($C157,Loans!$B$12:$AN$300,13,FALSE)</f>
        <v>0</v>
      </c>
      <c r="N157" s="158">
        <f>VLOOKUP($C157,Loans!$B$12:$AN$300,15,FALSE)</f>
        <v>37223.950000000004</v>
      </c>
      <c r="O157" s="158">
        <f>VLOOKUP($C157,Loans!$B$12:$AN$300,16,FALSE)</f>
        <v>413551.05</v>
      </c>
      <c r="P157" s="158">
        <f>VLOOKUP($C157,Loans!$B$12:$AN$300,17,FALSE)</f>
        <v>0</v>
      </c>
      <c r="Q157" s="158">
        <f>VLOOKUP($C157,Loans!$B$12:$AN$300,18,FALSE)</f>
        <v>3607051.7900000005</v>
      </c>
      <c r="R157" s="158">
        <f>VLOOKUP($C157,Loans!$B$12:$AN$300,19,FALSE)</f>
        <v>3607051.7900000005</v>
      </c>
      <c r="S157" s="145">
        <f>VLOOKUP($C157,'SREC Inv.'!$B$14:$AF$266,25,FALSE)</f>
        <v>224913</v>
      </c>
      <c r="T157" s="145">
        <f>VLOOKUP($C157,'SREC Inv.'!$B$14:$AF$266,27,FALSE)</f>
        <v>0</v>
      </c>
      <c r="U157" s="145">
        <f>VLOOKUP($C157,'SREC Inv.'!$B$14:$AF$266,28,FALSE)</f>
        <v>0</v>
      </c>
      <c r="V157" s="161">
        <f>VLOOKUP($C157,'SREC Inv.'!$B$14:$AF$266,29,FALSE)</f>
        <v>488457</v>
      </c>
      <c r="W157" s="145">
        <f>VLOOKUP($C157,'SREC Inv.'!$B$14:$AF$266,30,FALSE)</f>
        <v>2154.2198112328765</v>
      </c>
      <c r="X157" s="145">
        <f>VLOOKUP($C157,'SREC Inv.'!$B$14:$AF$266,31,FALSE)</f>
        <v>0</v>
      </c>
      <c r="Y157" s="145"/>
      <c r="Z157" s="158">
        <f>VLOOKUP($C157,Loans!$B$12:$AN$300,35,FALSE)</f>
        <v>225862</v>
      </c>
      <c r="AA157" s="158"/>
      <c r="AB157" s="55"/>
      <c r="AC157" s="55"/>
      <c r="AD157" s="55"/>
      <c r="AE157" s="55"/>
      <c r="AF157" s="55"/>
      <c r="AG157" s="55"/>
      <c r="AH157" s="55"/>
      <c r="AI157" s="55"/>
      <c r="AJ157" s="160">
        <f>VLOOKUP($C157,'CapO-M Sum'!$A$3:$C$256,3,FALSE)</f>
        <v>7684.1899101027675</v>
      </c>
      <c r="AK157" s="160">
        <f t="shared" si="3"/>
        <v>230875.68631333564</v>
      </c>
    </row>
    <row r="158" spans="1:37" hidden="1" outlineLevel="1" x14ac:dyDescent="0.2">
      <c r="A158">
        <f t="shared" si="0"/>
        <v>2023</v>
      </c>
      <c r="B158" s="157">
        <v>45261</v>
      </c>
      <c r="C158" s="157">
        <f t="shared" si="1"/>
        <v>45291</v>
      </c>
      <c r="D158" s="158">
        <v>0</v>
      </c>
      <c r="E158" s="159">
        <v>0</v>
      </c>
      <c r="F158" s="158">
        <f t="shared" si="2"/>
        <v>29066.687851999988</v>
      </c>
      <c r="G158" s="158">
        <f>VLOOKUP($C158,LoansC!$B$12:$AN$188,31,FALSE)</f>
        <v>-4328.462148000006</v>
      </c>
      <c r="H158" s="158">
        <f>VLOOKUP($C158,LoansR!$B$12:$AN$187,31,FALSE)</f>
        <v>0</v>
      </c>
      <c r="I158" s="158">
        <f>VLOOKUP($C158,Loans!$B$12:$AN$300,10,FALSE)</f>
        <v>33395.149999999994</v>
      </c>
      <c r="J158" s="158">
        <f>VLOOKUP($C158,LoansC!$B$12:$AN$188,10,FALSE)</f>
        <v>33395.149999999994</v>
      </c>
      <c r="K158" s="158">
        <f>VLOOKUP($C158,LoansR!$B$12:$AN$187,10,FALSE)</f>
        <v>0</v>
      </c>
      <c r="L158" s="158">
        <f>VLOOKUP($C158,Loans!$B$12:$AN$300,14,FALSE)</f>
        <v>365750</v>
      </c>
      <c r="M158" s="158">
        <f>VLOOKUP($C158,Loans!$B$12:$AN$300,13,FALSE)</f>
        <v>0</v>
      </c>
      <c r="N158" s="158">
        <f>VLOOKUP($C158,Loans!$B$12:$AN$300,15,FALSE)</f>
        <v>33395.149999999994</v>
      </c>
      <c r="O158" s="158">
        <f>VLOOKUP($C158,Loans!$B$12:$AN$300,16,FALSE)</f>
        <v>332354.85000000003</v>
      </c>
      <c r="P158" s="158">
        <f>VLOOKUP($C158,Loans!$B$12:$AN$300,17,FALSE)</f>
        <v>0</v>
      </c>
      <c r="Q158" s="158">
        <f>VLOOKUP($C158,Loans!$B$12:$AN$300,18,FALSE)</f>
        <v>3274696.94</v>
      </c>
      <c r="R158" s="158">
        <f>VLOOKUP($C158,Loans!$B$12:$AN$300,19,FALSE)</f>
        <v>3274696.94</v>
      </c>
      <c r="S158" s="145">
        <f>VLOOKUP($C158,'SREC Inv.'!$B$14:$AF$266,25,FALSE)</f>
        <v>182490</v>
      </c>
      <c r="T158" s="145">
        <f>VLOOKUP($C158,'SREC Inv.'!$B$14:$AF$266,27,FALSE)</f>
        <v>488457</v>
      </c>
      <c r="U158" s="145">
        <f>VLOOKUP($C158,'SREC Inv.'!$B$14:$AF$266,28,FALSE)</f>
        <v>0</v>
      </c>
      <c r="V158" s="161">
        <f>VLOOKUP($C158,'SREC Inv.'!$B$14:$AF$266,29,FALSE)</f>
        <v>182490</v>
      </c>
      <c r="W158" s="145">
        <f>VLOOKUP($C158,'SREC Inv.'!$B$14:$AF$266,30,FALSE)</f>
        <v>3930.576821917808</v>
      </c>
      <c r="X158" s="145">
        <f>VLOOKUP($C158,'SREC Inv.'!$B$14:$AF$266,31,FALSE)</f>
        <v>1751.85</v>
      </c>
      <c r="Y158" s="145"/>
      <c r="Z158" s="158">
        <f>VLOOKUP($C158,Loans!$B$12:$AN$300,35,FALSE)</f>
        <v>183260</v>
      </c>
      <c r="AA158" s="158"/>
      <c r="AB158" s="55"/>
      <c r="AC158" s="55"/>
      <c r="AD158" s="55"/>
      <c r="AE158" s="55"/>
      <c r="AF158" s="55"/>
      <c r="AG158" s="55"/>
      <c r="AH158" s="55"/>
      <c r="AI158" s="55"/>
      <c r="AJ158" s="160">
        <f>VLOOKUP($C158,'CapO-M Sum'!$A$3:$C$256,3,FALSE)</f>
        <v>7684.1899101027675</v>
      </c>
      <c r="AK158" s="160">
        <f t="shared" si="3"/>
        <v>192298.15458402058</v>
      </c>
    </row>
    <row r="159" spans="1:37" hidden="1" outlineLevel="1" x14ac:dyDescent="0.2">
      <c r="A159">
        <f t="shared" si="0"/>
        <v>2024</v>
      </c>
      <c r="B159" s="157">
        <v>45292</v>
      </c>
      <c r="C159" s="157">
        <f t="shared" si="1"/>
        <v>45322</v>
      </c>
      <c r="D159" s="158">
        <v>0</v>
      </c>
      <c r="E159" s="159">
        <v>0</v>
      </c>
      <c r="F159" s="158">
        <f t="shared" si="2"/>
        <v>26388.483671999998</v>
      </c>
      <c r="G159" s="158">
        <f>VLOOKUP($C159,LoansC!$B$12:$AN$188,31,FALSE)</f>
        <v>-3929.6363280000046</v>
      </c>
      <c r="H159" s="158">
        <f>VLOOKUP($C159,LoansR!$B$12:$AN$187,31,FALSE)</f>
        <v>0</v>
      </c>
      <c r="I159" s="158">
        <f>VLOOKUP($C159,Loans!$B$12:$AN$300,10,FALSE)</f>
        <v>30318.120000000003</v>
      </c>
      <c r="J159" s="158">
        <f>VLOOKUP($C159,LoansC!$B$12:$AN$188,10,FALSE)</f>
        <v>30318.120000000003</v>
      </c>
      <c r="K159" s="158">
        <f>VLOOKUP($C159,LoansR!$B$12:$AN$187,10,FALSE)</f>
        <v>0</v>
      </c>
      <c r="L159" s="158">
        <f>VLOOKUP($C159,Loans!$B$12:$AN$300,14,FALSE)</f>
        <v>237025</v>
      </c>
      <c r="M159" s="158">
        <f>VLOOKUP($C159,Loans!$B$12:$AN$300,13,FALSE)</f>
        <v>0</v>
      </c>
      <c r="N159" s="158">
        <f>VLOOKUP($C159,Loans!$B$12:$AN$300,15,FALSE)</f>
        <v>30318.120000000003</v>
      </c>
      <c r="O159" s="158">
        <f>VLOOKUP($C159,Loans!$B$12:$AN$300,16,FALSE)</f>
        <v>206706.88</v>
      </c>
      <c r="P159" s="158">
        <f>VLOOKUP($C159,Loans!$B$12:$AN$300,17,FALSE)</f>
        <v>0</v>
      </c>
      <c r="Q159" s="158">
        <f>VLOOKUP($C159,Loans!$B$12:$AN$300,18,FALSE)</f>
        <v>3067990.0600000005</v>
      </c>
      <c r="R159" s="158">
        <f>VLOOKUP($C159,Loans!$B$12:$AN$300,19,FALSE)</f>
        <v>3067990.0600000005</v>
      </c>
      <c r="S159" s="145">
        <f>VLOOKUP($C159,'SREC Inv.'!$B$14:$AF$266,25,FALSE)</f>
        <v>118263</v>
      </c>
      <c r="T159" s="145">
        <f>VLOOKUP($C159,'SREC Inv.'!$B$14:$AF$266,27,FALSE)</f>
        <v>0</v>
      </c>
      <c r="U159" s="145">
        <f>VLOOKUP($C159,'SREC Inv.'!$B$14:$AF$266,28,FALSE)</f>
        <v>0</v>
      </c>
      <c r="V159" s="161">
        <f>VLOOKUP($C159,'SREC Inv.'!$B$14:$AF$266,29,FALSE)</f>
        <v>300753</v>
      </c>
      <c r="W159" s="145">
        <f>VLOOKUP($C159,'SREC Inv.'!$B$14:$AF$266,30,FALSE)</f>
        <v>1530.0994660273973</v>
      </c>
      <c r="X159" s="145">
        <f>VLOOKUP($C159,'SREC Inv.'!$B$14:$AF$266,31,FALSE)</f>
        <v>0</v>
      </c>
      <c r="Y159" s="145"/>
      <c r="Z159" s="158">
        <f>VLOOKUP($C159,Loans!$B$12:$AN$300,35,FALSE)</f>
        <v>118762</v>
      </c>
      <c r="AA159" s="158"/>
      <c r="AB159" s="55"/>
      <c r="AC159" s="55"/>
      <c r="AD159" s="55"/>
      <c r="AE159" s="55"/>
      <c r="AF159" s="55"/>
      <c r="AG159" s="55"/>
      <c r="AH159" s="55"/>
      <c r="AI159" s="55"/>
      <c r="AJ159" s="160">
        <f>VLOOKUP($C159,'CapO-M Sum'!$A$3:$C$256,3,FALSE)</f>
        <v>7684.1899101027675</v>
      </c>
      <c r="AK159" s="160">
        <f t="shared" si="3"/>
        <v>124046.65304813016</v>
      </c>
    </row>
    <row r="160" spans="1:37" hidden="1" outlineLevel="1" x14ac:dyDescent="0.2">
      <c r="A160">
        <f t="shared" si="0"/>
        <v>2024</v>
      </c>
      <c r="B160" s="157">
        <v>45323</v>
      </c>
      <c r="C160" s="157">
        <f t="shared" si="1"/>
        <v>45351</v>
      </c>
      <c r="D160" s="158">
        <v>0</v>
      </c>
      <c r="E160" s="159">
        <v>0</v>
      </c>
      <c r="F160" s="158">
        <f t="shared" si="2"/>
        <v>24722.771927999995</v>
      </c>
      <c r="G160" s="158">
        <f>VLOOKUP($C160,LoansC!$B$12:$AN$188,31,FALSE)</f>
        <v>-3681.588072000005</v>
      </c>
      <c r="H160" s="158">
        <f>VLOOKUP($C160,LoansR!$B$12:$AN$187,31,FALSE)</f>
        <v>0</v>
      </c>
      <c r="I160" s="158">
        <f>VLOOKUP($C160,Loans!$B$12:$AN$300,10,FALSE)</f>
        <v>28404.36</v>
      </c>
      <c r="J160" s="158">
        <f>VLOOKUP($C160,LoansC!$B$12:$AN$188,10,FALSE)</f>
        <v>28404.36</v>
      </c>
      <c r="K160" s="158">
        <f>VLOOKUP($C160,LoansR!$B$12:$AN$187,10,FALSE)</f>
        <v>0</v>
      </c>
      <c r="L160" s="158">
        <f>VLOOKUP($C160,Loans!$B$12:$AN$300,14,FALSE)</f>
        <v>213750</v>
      </c>
      <c r="M160" s="158">
        <f>VLOOKUP($C160,Loans!$B$12:$AN$300,13,FALSE)</f>
        <v>0</v>
      </c>
      <c r="N160" s="158">
        <f>VLOOKUP($C160,Loans!$B$12:$AN$300,15,FALSE)</f>
        <v>28404.36</v>
      </c>
      <c r="O160" s="158">
        <f>VLOOKUP($C160,Loans!$B$12:$AN$300,16,FALSE)</f>
        <v>185345.64</v>
      </c>
      <c r="P160" s="158">
        <f>VLOOKUP($C160,Loans!$B$12:$AN$300,17,FALSE)</f>
        <v>0</v>
      </c>
      <c r="Q160" s="158">
        <f>VLOOKUP($C160,Loans!$B$12:$AN$300,18,FALSE)</f>
        <v>2882644.42</v>
      </c>
      <c r="R160" s="158">
        <f>VLOOKUP($C160,Loans!$B$12:$AN$300,19,FALSE)</f>
        <v>2882644.42</v>
      </c>
      <c r="S160" s="145">
        <f>VLOOKUP($C160,'SREC Inv.'!$B$14:$AF$266,25,FALSE)</f>
        <v>106650</v>
      </c>
      <c r="T160" s="145">
        <f>VLOOKUP($C160,'SREC Inv.'!$B$14:$AF$266,27,FALSE)</f>
        <v>0</v>
      </c>
      <c r="U160" s="145">
        <f>VLOOKUP($C160,'SREC Inv.'!$B$14:$AF$266,28,FALSE)</f>
        <v>0</v>
      </c>
      <c r="V160" s="161">
        <f>VLOOKUP($C160,'SREC Inv.'!$B$14:$AF$266,29,FALSE)</f>
        <v>407403</v>
      </c>
      <c r="W160" s="145">
        <f>VLOOKUP($C160,'SREC Inv.'!$B$14:$AF$266,30,FALSE)</f>
        <v>2338.9443641095891</v>
      </c>
      <c r="X160" s="145">
        <f>VLOOKUP($C160,'SREC Inv.'!$B$14:$AF$266,31,FALSE)</f>
        <v>0</v>
      </c>
      <c r="Y160" s="145"/>
      <c r="Z160" s="158">
        <f>VLOOKUP($C160,Loans!$B$12:$AN$300,35,FALSE)</f>
        <v>107100</v>
      </c>
      <c r="AA160" s="158"/>
      <c r="AB160" s="55"/>
      <c r="AC160" s="55"/>
      <c r="AD160" s="55"/>
      <c r="AE160" s="55"/>
      <c r="AF160" s="55"/>
      <c r="AG160" s="55"/>
      <c r="AH160" s="55"/>
      <c r="AI160" s="55"/>
      <c r="AJ160" s="160">
        <f>VLOOKUP($C160,'CapO-M Sum'!$A$3:$C$256,3,FALSE)</f>
        <v>7684.1899101027675</v>
      </c>
      <c r="AK160" s="160">
        <f t="shared" si="3"/>
        <v>113441.54620221235</v>
      </c>
    </row>
    <row r="161" spans="1:37" hidden="1" outlineLevel="1" x14ac:dyDescent="0.2">
      <c r="A161">
        <f t="shared" si="0"/>
        <v>2024</v>
      </c>
      <c r="B161" s="157">
        <v>45352</v>
      </c>
      <c r="C161" s="157">
        <f t="shared" si="1"/>
        <v>45382</v>
      </c>
      <c r="D161" s="158">
        <v>0</v>
      </c>
      <c r="E161" s="159">
        <v>0</v>
      </c>
      <c r="F161" s="158">
        <f t="shared" si="2"/>
        <v>23229.206695999997</v>
      </c>
      <c r="G161" s="158">
        <f>VLOOKUP($C161,LoansC!$B$12:$AN$188,31,FALSE)</f>
        <v>-3459.173304000004</v>
      </c>
      <c r="H161" s="158">
        <f>VLOOKUP($C161,LoansR!$B$12:$AN$187,31,FALSE)</f>
        <v>0</v>
      </c>
      <c r="I161" s="158">
        <f>VLOOKUP($C161,Loans!$B$12:$AN$300,10,FALSE)</f>
        <v>26688.38</v>
      </c>
      <c r="J161" s="158">
        <f>VLOOKUP($C161,LoansC!$B$12:$AN$188,10,FALSE)</f>
        <v>26688.38</v>
      </c>
      <c r="K161" s="158">
        <f>VLOOKUP($C161,LoansR!$B$12:$AN$187,10,FALSE)</f>
        <v>0</v>
      </c>
      <c r="L161" s="158">
        <f>VLOOKUP($C161,Loans!$B$12:$AN$300,14,FALSE)</f>
        <v>265525</v>
      </c>
      <c r="M161" s="158">
        <f>VLOOKUP($C161,Loans!$B$12:$AN$300,13,FALSE)</f>
        <v>0</v>
      </c>
      <c r="N161" s="158">
        <f>VLOOKUP($C161,Loans!$B$12:$AN$300,15,FALSE)</f>
        <v>26688.38</v>
      </c>
      <c r="O161" s="158">
        <f>VLOOKUP($C161,Loans!$B$12:$AN$300,16,FALSE)</f>
        <v>238836.62</v>
      </c>
      <c r="P161" s="158">
        <f>VLOOKUP($C161,Loans!$B$12:$AN$300,17,FALSE)</f>
        <v>0</v>
      </c>
      <c r="Q161" s="158">
        <f>VLOOKUP($C161,Loans!$B$12:$AN$300,18,FALSE)</f>
        <v>2643807.8000000003</v>
      </c>
      <c r="R161" s="158">
        <f>VLOOKUP($C161,Loans!$B$12:$AN$300,19,FALSE)</f>
        <v>2643807.8000000003</v>
      </c>
      <c r="S161" s="145">
        <f>VLOOKUP($C161,'SREC Inv.'!$B$14:$AF$266,25,FALSE)</f>
        <v>132483</v>
      </c>
      <c r="T161" s="145">
        <f>VLOOKUP($C161,'SREC Inv.'!$B$14:$AF$266,27,FALSE)</f>
        <v>407403</v>
      </c>
      <c r="U161" s="145">
        <f>VLOOKUP($C161,'SREC Inv.'!$B$14:$AF$266,28,FALSE)</f>
        <v>0</v>
      </c>
      <c r="V161" s="161">
        <f>VLOOKUP($C161,'SREC Inv.'!$B$14:$AF$266,29,FALSE)</f>
        <v>132483</v>
      </c>
      <c r="W161" s="145">
        <f>VLOOKUP($C161,'SREC Inv.'!$B$14:$AF$266,30,FALSE)</f>
        <v>3273.1156413698627</v>
      </c>
      <c r="X161" s="145">
        <f>VLOOKUP($C161,'SREC Inv.'!$B$14:$AF$266,31,FALSE)</f>
        <v>1461.1499999999999</v>
      </c>
      <c r="Y161" s="145"/>
      <c r="Z161" s="158">
        <f>VLOOKUP($C161,Loans!$B$12:$AN$300,35,FALSE)</f>
        <v>133042</v>
      </c>
      <c r="AA161" s="158"/>
      <c r="AB161" s="55"/>
      <c r="AC161" s="55"/>
      <c r="AD161" s="55"/>
      <c r="AE161" s="55"/>
      <c r="AF161" s="55"/>
      <c r="AG161" s="55"/>
      <c r="AH161" s="55"/>
      <c r="AI161" s="55"/>
      <c r="AJ161" s="160">
        <f>VLOOKUP($C161,'CapO-M Sum'!$A$3:$C$256,3,FALSE)</f>
        <v>7684.1899101027675</v>
      </c>
      <c r="AK161" s="160">
        <f t="shared" si="3"/>
        <v>142001.28224747264</v>
      </c>
    </row>
    <row r="162" spans="1:37" hidden="1" outlineLevel="1" x14ac:dyDescent="0.2">
      <c r="A162">
        <f t="shared" si="0"/>
        <v>2024</v>
      </c>
      <c r="B162" s="157">
        <v>45383</v>
      </c>
      <c r="C162" s="157">
        <f t="shared" si="1"/>
        <v>45412</v>
      </c>
      <c r="D162" s="158">
        <v>0</v>
      </c>
      <c r="E162" s="159">
        <v>0</v>
      </c>
      <c r="F162" s="158">
        <f t="shared" si="2"/>
        <v>21304.580639999996</v>
      </c>
      <c r="G162" s="158">
        <f>VLOOKUP($C162,LoansC!$B$12:$AN$188,31,FALSE)</f>
        <v>-3172.5693600000041</v>
      </c>
      <c r="H162" s="158">
        <f>VLOOKUP($C162,LoansR!$B$12:$AN$187,31,FALSE)</f>
        <v>0</v>
      </c>
      <c r="I162" s="158">
        <f>VLOOKUP($C162,Loans!$B$12:$AN$300,10,FALSE)</f>
        <v>24477.15</v>
      </c>
      <c r="J162" s="158">
        <f>VLOOKUP($C162,LoansC!$B$12:$AN$188,10,FALSE)</f>
        <v>24477.15</v>
      </c>
      <c r="K162" s="158">
        <f>VLOOKUP($C162,LoansR!$B$12:$AN$187,10,FALSE)</f>
        <v>0</v>
      </c>
      <c r="L162" s="158">
        <f>VLOOKUP($C162,Loans!$B$12:$AN$300,14,FALSE)</f>
        <v>323950</v>
      </c>
      <c r="M162" s="158">
        <f>VLOOKUP($C162,Loans!$B$12:$AN$300,13,FALSE)</f>
        <v>0</v>
      </c>
      <c r="N162" s="158">
        <f>VLOOKUP($C162,Loans!$B$12:$AN$300,15,FALSE)</f>
        <v>24477.15</v>
      </c>
      <c r="O162" s="158">
        <f>VLOOKUP($C162,Loans!$B$12:$AN$300,16,FALSE)</f>
        <v>299472.85000000003</v>
      </c>
      <c r="P162" s="158">
        <f>VLOOKUP($C162,Loans!$B$12:$AN$300,17,FALSE)</f>
        <v>0</v>
      </c>
      <c r="Q162" s="158">
        <f>VLOOKUP($C162,Loans!$B$12:$AN$300,18,FALSE)</f>
        <v>2344334.9499999997</v>
      </c>
      <c r="R162" s="158">
        <f>VLOOKUP($C162,Loans!$B$12:$AN$300,19,FALSE)</f>
        <v>2344334.9499999997</v>
      </c>
      <c r="S162" s="145">
        <f>VLOOKUP($C162,'SREC Inv.'!$B$14:$AF$266,25,FALSE)</f>
        <v>161634</v>
      </c>
      <c r="T162" s="145">
        <f>VLOOKUP($C162,'SREC Inv.'!$B$14:$AF$266,27,FALSE)</f>
        <v>0</v>
      </c>
      <c r="U162" s="145">
        <f>VLOOKUP($C162,'SREC Inv.'!$B$14:$AF$266,28,FALSE)</f>
        <v>0</v>
      </c>
      <c r="V162" s="161">
        <f>VLOOKUP($C162,'SREC Inv.'!$B$14:$AF$266,29,FALSE)</f>
        <v>294117</v>
      </c>
      <c r="W162" s="145">
        <f>VLOOKUP($C162,'SREC Inv.'!$B$14:$AF$266,30,FALSE)</f>
        <v>1095.7895638356165</v>
      </c>
      <c r="X162" s="145">
        <f>VLOOKUP($C162,'SREC Inv.'!$B$14:$AF$266,31,FALSE)</f>
        <v>0</v>
      </c>
      <c r="Y162" s="145"/>
      <c r="Z162" s="158">
        <f>VLOOKUP($C162,Loans!$B$12:$AN$300,35,FALSE)</f>
        <v>162316</v>
      </c>
      <c r="AA162" s="158"/>
      <c r="AB162" s="55"/>
      <c r="AC162" s="55"/>
      <c r="AD162" s="55"/>
      <c r="AE162" s="55"/>
      <c r="AF162" s="55"/>
      <c r="AG162" s="55"/>
      <c r="AH162" s="55"/>
      <c r="AI162" s="55"/>
      <c r="AJ162" s="160">
        <f>VLOOKUP($C162,'CapO-M Sum'!$A$3:$C$256,3,FALSE)</f>
        <v>7684.1899101027675</v>
      </c>
      <c r="AK162" s="160">
        <f t="shared" si="3"/>
        <v>167923.41011393839</v>
      </c>
    </row>
    <row r="163" spans="1:37" hidden="1" outlineLevel="1" x14ac:dyDescent="0.2">
      <c r="A163">
        <f t="shared" si="0"/>
        <v>2024</v>
      </c>
      <c r="B163" s="157">
        <v>45413</v>
      </c>
      <c r="C163" s="157">
        <f t="shared" ref="C163:C194" si="4">EOMONTH(B163,0)</f>
        <v>45443</v>
      </c>
      <c r="D163" s="158">
        <v>0</v>
      </c>
      <c r="E163" s="159">
        <v>0</v>
      </c>
      <c r="F163" s="158">
        <f t="shared" si="2"/>
        <v>18891.368059999997</v>
      </c>
      <c r="G163" s="158">
        <f>VLOOKUP($C163,LoansC!$B$12:$AN$188,31,FALSE)</f>
        <v>-2813.2019400000031</v>
      </c>
      <c r="H163" s="158">
        <f>VLOOKUP($C163,LoansR!$B$12:$AN$187,31,FALSE)</f>
        <v>0</v>
      </c>
      <c r="I163" s="158">
        <f>VLOOKUP($C163,Loans!$B$12:$AN$300,10,FALSE)</f>
        <v>21704.57</v>
      </c>
      <c r="J163" s="158">
        <f>VLOOKUP($C163,LoansC!$B$12:$AN$188,10,FALSE)</f>
        <v>21704.57</v>
      </c>
      <c r="K163" s="158">
        <f>VLOOKUP($C163,LoansR!$B$12:$AN$187,10,FALSE)</f>
        <v>0</v>
      </c>
      <c r="L163" s="158">
        <f>VLOOKUP($C163,Loans!$B$12:$AN$300,14,FALSE)</f>
        <v>424738.00999999995</v>
      </c>
      <c r="M163" s="158">
        <f>VLOOKUP($C163,Loans!$B$12:$AN$300,13,FALSE)</f>
        <v>0</v>
      </c>
      <c r="N163" s="158">
        <f>VLOOKUP($C163,Loans!$B$12:$AN$300,15,FALSE)</f>
        <v>21704.57</v>
      </c>
      <c r="O163" s="158">
        <f>VLOOKUP($C163,Loans!$B$12:$AN$300,16,FALSE)</f>
        <v>403033.44</v>
      </c>
      <c r="P163" s="158">
        <f>VLOOKUP($C163,Loans!$B$12:$AN$300,17,FALSE)</f>
        <v>0</v>
      </c>
      <c r="Q163" s="158">
        <f>VLOOKUP($C163,Loans!$B$12:$AN$300,18,FALSE)</f>
        <v>1941301.51</v>
      </c>
      <c r="R163" s="158">
        <f>VLOOKUP($C163,Loans!$B$12:$AN$300,19,FALSE)</f>
        <v>1941301.51</v>
      </c>
      <c r="S163" s="145">
        <f>VLOOKUP($C163,'SREC Inv.'!$B$14:$AF$266,25,FALSE)</f>
        <v>212115</v>
      </c>
      <c r="T163" s="145">
        <f>VLOOKUP($C163,'SREC Inv.'!$B$14:$AF$266,27,FALSE)</f>
        <v>0</v>
      </c>
      <c r="U163" s="145">
        <f>VLOOKUP($C163,'SREC Inv.'!$B$14:$AF$266,28,FALSE)</f>
        <v>0</v>
      </c>
      <c r="V163" s="161">
        <f>VLOOKUP($C163,'SREC Inv.'!$B$14:$AF$266,29,FALSE)</f>
        <v>506232</v>
      </c>
      <c r="W163" s="145">
        <f>VLOOKUP($C163,'SREC Inv.'!$B$14:$AF$266,30,FALSE)</f>
        <v>2471.7426065753421</v>
      </c>
      <c r="X163" s="145">
        <f>VLOOKUP($C163,'SREC Inv.'!$B$14:$AF$266,31,FALSE)</f>
        <v>0</v>
      </c>
      <c r="Y163" s="145"/>
      <c r="Z163" s="158">
        <f>VLOOKUP($C163,Loans!$B$12:$AN$300,35,FALSE)</f>
        <v>212623.01</v>
      </c>
      <c r="AA163" s="158"/>
      <c r="AB163" s="55"/>
      <c r="AC163" s="55"/>
      <c r="AD163" s="55"/>
      <c r="AE163" s="55"/>
      <c r="AF163" s="55"/>
      <c r="AG163" s="55"/>
      <c r="AH163" s="55"/>
      <c r="AI163" s="55"/>
      <c r="AJ163" s="160">
        <f>VLOOKUP($C163,'CapO-M Sum'!$A$3:$C$256,3,FALSE)</f>
        <v>7684.1899101027675</v>
      </c>
      <c r="AK163" s="160">
        <f t="shared" si="3"/>
        <v>219965.74057667813</v>
      </c>
    </row>
    <row r="164" spans="1:37" hidden="1" outlineLevel="1" x14ac:dyDescent="0.2">
      <c r="A164">
        <f t="shared" si="0"/>
        <v>2024</v>
      </c>
      <c r="B164" s="157">
        <v>45444</v>
      </c>
      <c r="C164" s="157">
        <f t="shared" si="4"/>
        <v>45473</v>
      </c>
      <c r="D164" s="158">
        <v>0</v>
      </c>
      <c r="E164" s="159">
        <v>0</v>
      </c>
      <c r="F164" s="158">
        <f t="shared" si="2"/>
        <v>15643.588187999994</v>
      </c>
      <c r="G164" s="158">
        <f>VLOOKUP($C164,LoansC!$B$12:$AN$188,31,FALSE)</f>
        <v>-2329.5618120000026</v>
      </c>
      <c r="H164" s="158">
        <f>VLOOKUP($C164,LoansR!$B$12:$AN$187,31,FALSE)</f>
        <v>0</v>
      </c>
      <c r="I164" s="158">
        <f>VLOOKUP($C164,Loans!$B$12:$AN$300,10,FALSE)</f>
        <v>17973.149999999998</v>
      </c>
      <c r="J164" s="158">
        <f>VLOOKUP($C164,LoansC!$B$12:$AN$188,10,FALSE)</f>
        <v>17973.149999999998</v>
      </c>
      <c r="K164" s="158">
        <f>VLOOKUP($C164,LoansR!$B$12:$AN$187,10,FALSE)</f>
        <v>0</v>
      </c>
      <c r="L164" s="158">
        <f>VLOOKUP($C164,Loans!$B$12:$AN$300,14,FALSE)</f>
        <v>430546.42</v>
      </c>
      <c r="M164" s="158">
        <f>VLOOKUP($C164,Loans!$B$12:$AN$300,13,FALSE)</f>
        <v>0</v>
      </c>
      <c r="N164" s="158">
        <f>VLOOKUP($C164,Loans!$B$12:$AN$300,15,FALSE)</f>
        <v>17973.149999999998</v>
      </c>
      <c r="O164" s="158">
        <f>VLOOKUP($C164,Loans!$B$12:$AN$300,16,FALSE)</f>
        <v>412573.27000000008</v>
      </c>
      <c r="P164" s="158">
        <f>VLOOKUP($C164,Loans!$B$12:$AN$300,17,FALSE)</f>
        <v>0</v>
      </c>
      <c r="Q164" s="158">
        <f>VLOOKUP($C164,Loans!$B$12:$AN$300,18,FALSE)</f>
        <v>1528728.24</v>
      </c>
      <c r="R164" s="158">
        <f>VLOOKUP($C164,Loans!$B$12:$AN$300,19,FALSE)</f>
        <v>1528728.24</v>
      </c>
      <c r="S164" s="145">
        <f>VLOOKUP($C164,'SREC Inv.'!$B$14:$AF$266,25,FALSE)</f>
        <v>214722</v>
      </c>
      <c r="T164" s="145">
        <f>VLOOKUP($C164,'SREC Inv.'!$B$14:$AF$266,27,FALSE)</f>
        <v>506232</v>
      </c>
      <c r="U164" s="145">
        <f>VLOOKUP($C164,'SREC Inv.'!$B$14:$AF$266,28,FALSE)</f>
        <v>0</v>
      </c>
      <c r="V164" s="161">
        <f>VLOOKUP($C164,'SREC Inv.'!$B$14:$AF$266,29,FALSE)</f>
        <v>214722</v>
      </c>
      <c r="W164" s="145">
        <f>VLOOKUP($C164,'SREC Inv.'!$B$14:$AF$266,30,FALSE)</f>
        <v>3946.2740136986304</v>
      </c>
      <c r="X164" s="145">
        <f>VLOOKUP($C164,'SREC Inv.'!$B$14:$AF$266,31,FALSE)</f>
        <v>1815.6</v>
      </c>
      <c r="Y164" s="145"/>
      <c r="Z164" s="158">
        <f>VLOOKUP($C164,Loans!$B$12:$AN$300,35,FALSE)</f>
        <v>215628</v>
      </c>
      <c r="AA164" s="158"/>
      <c r="AB164" s="55"/>
      <c r="AC164" s="55"/>
      <c r="AD164" s="55"/>
      <c r="AE164" s="55"/>
      <c r="AF164" s="55"/>
      <c r="AG164" s="55"/>
      <c r="AH164" s="55"/>
      <c r="AI164" s="55"/>
      <c r="AJ164" s="160">
        <f>VLOOKUP($C164,'CapO-M Sum'!$A$3:$C$256,3,FALSE)</f>
        <v>7684.1899101027675</v>
      </c>
      <c r="AK164" s="160">
        <f t="shared" si="3"/>
        <v>226744.50211180141</v>
      </c>
    </row>
    <row r="165" spans="1:37" hidden="1" outlineLevel="1" x14ac:dyDescent="0.2">
      <c r="A165">
        <f t="shared" si="0"/>
        <v>2024</v>
      </c>
      <c r="B165" s="157">
        <v>45474</v>
      </c>
      <c r="C165" s="157">
        <f t="shared" si="4"/>
        <v>45504</v>
      </c>
      <c r="D165" s="158">
        <v>0</v>
      </c>
      <c r="E165" s="159">
        <v>0</v>
      </c>
      <c r="F165" s="158">
        <f t="shared" si="2"/>
        <v>12318.956111999998</v>
      </c>
      <c r="G165" s="158">
        <f>VLOOKUP($C165,LoansC!$B$12:$AN$188,31,FALSE)</f>
        <v>-1834.4738880000023</v>
      </c>
      <c r="H165" s="158">
        <f>VLOOKUP($C165,LoansR!$B$12:$AN$187,31,FALSE)</f>
        <v>0</v>
      </c>
      <c r="I165" s="158">
        <f>VLOOKUP($C165,Loans!$B$12:$AN$300,10,FALSE)</f>
        <v>14153.43</v>
      </c>
      <c r="J165" s="158">
        <f>VLOOKUP($C165,LoansC!$B$12:$AN$188,10,FALSE)</f>
        <v>14153.43</v>
      </c>
      <c r="K165" s="158">
        <f>VLOOKUP($C165,LoansR!$B$12:$AN$187,10,FALSE)</f>
        <v>0</v>
      </c>
      <c r="L165" s="158">
        <f>VLOOKUP($C165,Loans!$B$12:$AN$300,14,FALSE)</f>
        <v>304651.02</v>
      </c>
      <c r="M165" s="158">
        <f>VLOOKUP($C165,Loans!$B$12:$AN$300,13,FALSE)</f>
        <v>0</v>
      </c>
      <c r="N165" s="158">
        <f>VLOOKUP($C165,Loans!$B$12:$AN$300,15,FALSE)</f>
        <v>14153.43</v>
      </c>
      <c r="O165" s="158">
        <f>VLOOKUP($C165,Loans!$B$12:$AN$300,16,FALSE)</f>
        <v>290497.59000000003</v>
      </c>
      <c r="P165" s="158">
        <f>VLOOKUP($C165,Loans!$B$12:$AN$300,17,FALSE)</f>
        <v>0</v>
      </c>
      <c r="Q165" s="158">
        <f>VLOOKUP($C165,Loans!$B$12:$AN$300,18,FALSE)</f>
        <v>1238230.6500000001</v>
      </c>
      <c r="R165" s="158">
        <f>VLOOKUP($C165,Loans!$B$12:$AN$300,19,FALSE)</f>
        <v>1238230.6500000001</v>
      </c>
      <c r="S165" s="145">
        <f>VLOOKUP($C165,'SREC Inv.'!$B$14:$AF$266,25,FALSE)</f>
        <v>151680</v>
      </c>
      <c r="T165" s="145">
        <f>VLOOKUP($C165,'SREC Inv.'!$B$14:$AF$266,27,FALSE)</f>
        <v>214722</v>
      </c>
      <c r="U165" s="145">
        <f>VLOOKUP($C165,'SREC Inv.'!$B$14:$AF$266,28,FALSE)</f>
        <v>0</v>
      </c>
      <c r="V165" s="161">
        <f>VLOOKUP($C165,'SREC Inv.'!$B$14:$AF$266,29,FALSE)</f>
        <v>151680</v>
      </c>
      <c r="W165" s="145">
        <f>VLOOKUP($C165,'SREC Inv.'!$B$14:$AF$266,30,FALSE)</f>
        <v>1746.783501369863</v>
      </c>
      <c r="X165" s="145">
        <f>VLOOKUP($C165,'SREC Inv.'!$B$14:$AF$266,31,FALSE)</f>
        <v>770.1</v>
      </c>
      <c r="Y165" s="145"/>
      <c r="Z165" s="158">
        <f>VLOOKUP($C165,Loans!$B$12:$AN$300,35,FALSE)</f>
        <v>152320</v>
      </c>
      <c r="AA165" s="158"/>
      <c r="AB165" s="55"/>
      <c r="AC165" s="55"/>
      <c r="AD165" s="55"/>
      <c r="AE165" s="55"/>
      <c r="AF165" s="55"/>
      <c r="AG165" s="55"/>
      <c r="AH165" s="55"/>
      <c r="AI165" s="55"/>
      <c r="AJ165" s="160">
        <f>VLOOKUP($C165,'CapO-M Sum'!$A$3:$C$256,3,FALSE)</f>
        <v>7684.1899101027675</v>
      </c>
      <c r="AK165" s="160">
        <f t="shared" si="3"/>
        <v>160686.59952347263</v>
      </c>
    </row>
    <row r="166" spans="1:37" hidden="1" outlineLevel="1" x14ac:dyDescent="0.2">
      <c r="A166">
        <f t="shared" si="0"/>
        <v>2024</v>
      </c>
      <c r="B166" s="157">
        <v>45505</v>
      </c>
      <c r="C166" s="157">
        <f t="shared" si="4"/>
        <v>45535</v>
      </c>
      <c r="D166" s="158">
        <v>0</v>
      </c>
      <c r="E166" s="159">
        <v>0</v>
      </c>
      <c r="F166" s="158">
        <f t="shared" si="2"/>
        <v>9978.0332199999975</v>
      </c>
      <c r="G166" s="158">
        <f>VLOOKUP($C166,LoansC!$B$12:$AN$188,31,FALSE)</f>
        <v>-1485.8767800000019</v>
      </c>
      <c r="H166" s="158">
        <f>VLOOKUP($C166,LoansR!$B$12:$AN$187,31,FALSE)</f>
        <v>0</v>
      </c>
      <c r="I166" s="158">
        <f>VLOOKUP($C166,Loans!$B$12:$AN$300,10,FALSE)</f>
        <v>11463.91</v>
      </c>
      <c r="J166" s="158">
        <f>VLOOKUP($C166,LoansC!$B$12:$AN$188,10,FALSE)</f>
        <v>11463.91</v>
      </c>
      <c r="K166" s="158">
        <f>VLOOKUP($C166,LoansR!$B$12:$AN$187,10,FALSE)</f>
        <v>0</v>
      </c>
      <c r="L166" s="158">
        <f>VLOOKUP($C166,Loans!$B$12:$AN$300,14,FALSE)</f>
        <v>218025</v>
      </c>
      <c r="M166" s="158">
        <f>VLOOKUP($C166,Loans!$B$12:$AN$300,13,FALSE)</f>
        <v>0</v>
      </c>
      <c r="N166" s="158">
        <f>VLOOKUP($C166,Loans!$B$12:$AN$300,15,FALSE)</f>
        <v>11463.91</v>
      </c>
      <c r="O166" s="158">
        <f>VLOOKUP($C166,Loans!$B$12:$AN$300,16,FALSE)</f>
        <v>206561.09</v>
      </c>
      <c r="P166" s="158">
        <f>VLOOKUP($C166,Loans!$B$12:$AN$300,17,FALSE)</f>
        <v>0</v>
      </c>
      <c r="Q166" s="158">
        <f>VLOOKUP($C166,Loans!$B$12:$AN$300,18,FALSE)</f>
        <v>1031669.5599999999</v>
      </c>
      <c r="R166" s="158">
        <f>VLOOKUP($C166,Loans!$B$12:$AN$300,19,FALSE)</f>
        <v>1031669.5599999999</v>
      </c>
      <c r="S166" s="145">
        <f>VLOOKUP($C166,'SREC Inv.'!$B$14:$AF$266,25,FALSE)</f>
        <v>108783</v>
      </c>
      <c r="T166" s="145">
        <f>VLOOKUP($C166,'SREC Inv.'!$B$14:$AF$266,27,FALSE)</f>
        <v>0</v>
      </c>
      <c r="U166" s="145">
        <f>VLOOKUP($C166,'SREC Inv.'!$B$14:$AF$266,28,FALSE)</f>
        <v>0</v>
      </c>
      <c r="V166" s="161">
        <f>VLOOKUP($C166,'SREC Inv.'!$B$14:$AF$266,29,FALSE)</f>
        <v>260463</v>
      </c>
      <c r="W166" s="145">
        <f>VLOOKUP($C166,'SREC Inv.'!$B$14:$AF$266,30,FALSE)</f>
        <v>1274.5491838356163</v>
      </c>
      <c r="X166" s="145">
        <f>VLOOKUP($C166,'SREC Inv.'!$B$14:$AF$266,31,FALSE)</f>
        <v>0</v>
      </c>
      <c r="Y166" s="145"/>
      <c r="Z166" s="158">
        <f>VLOOKUP($C166,Loans!$B$12:$AN$300,35,FALSE)</f>
        <v>109242</v>
      </c>
      <c r="AA166" s="158"/>
      <c r="AB166" s="55"/>
      <c r="AC166" s="55"/>
      <c r="AD166" s="55"/>
      <c r="AE166" s="55"/>
      <c r="AF166" s="55"/>
      <c r="AG166" s="55"/>
      <c r="AH166" s="55"/>
      <c r="AI166" s="55"/>
      <c r="AJ166" s="160">
        <f>VLOOKUP($C166,'CapO-M Sum'!$A$3:$C$256,3,FALSE)</f>
        <v>7684.1899101027675</v>
      </c>
      <c r="AK166" s="160">
        <f t="shared" si="3"/>
        <v>116714.86231393839</v>
      </c>
    </row>
    <row r="167" spans="1:37" hidden="1" outlineLevel="1" x14ac:dyDescent="0.2">
      <c r="A167">
        <f t="shared" si="0"/>
        <v>2024</v>
      </c>
      <c r="B167" s="157">
        <v>45536</v>
      </c>
      <c r="C167" s="157">
        <f t="shared" si="4"/>
        <v>45565</v>
      </c>
      <c r="D167" s="158">
        <v>0</v>
      </c>
      <c r="E167" s="159">
        <v>0</v>
      </c>
      <c r="F167" s="158">
        <f t="shared" si="2"/>
        <v>8313.5165279999965</v>
      </c>
      <c r="G167" s="158">
        <f>VLOOKUP($C167,LoansC!$B$12:$AN$188,31,FALSE)</f>
        <v>-1238.0034720000015</v>
      </c>
      <c r="H167" s="158">
        <f>VLOOKUP($C167,LoansR!$B$12:$AN$187,31,FALSE)</f>
        <v>0</v>
      </c>
      <c r="I167" s="158">
        <f>VLOOKUP($C167,Loans!$B$12:$AN$300,10,FALSE)</f>
        <v>9551.5199999999986</v>
      </c>
      <c r="J167" s="158">
        <f>VLOOKUP($C167,LoansC!$B$12:$AN$188,10,FALSE)</f>
        <v>9551.5199999999986</v>
      </c>
      <c r="K167" s="158">
        <f>VLOOKUP($C167,LoansR!$B$12:$AN$187,10,FALSE)</f>
        <v>0</v>
      </c>
      <c r="L167" s="158">
        <f>VLOOKUP($C167,Loans!$B$12:$AN$300,14,FALSE)</f>
        <v>196382.96</v>
      </c>
      <c r="M167" s="158">
        <f>VLOOKUP($C167,Loans!$B$12:$AN$300,13,FALSE)</f>
        <v>0</v>
      </c>
      <c r="N167" s="158">
        <f>VLOOKUP($C167,Loans!$B$12:$AN$300,15,FALSE)</f>
        <v>9551.5199999999986</v>
      </c>
      <c r="O167" s="158">
        <f>VLOOKUP($C167,Loans!$B$12:$AN$300,16,FALSE)</f>
        <v>186831.44</v>
      </c>
      <c r="P167" s="158">
        <f>VLOOKUP($C167,Loans!$B$12:$AN$300,17,FALSE)</f>
        <v>0</v>
      </c>
      <c r="Q167" s="158">
        <f>VLOOKUP($C167,Loans!$B$12:$AN$300,18,FALSE)</f>
        <v>844838.12</v>
      </c>
      <c r="R167" s="158">
        <f>VLOOKUP($C167,Loans!$B$12:$AN$300,19,FALSE)</f>
        <v>844838.12</v>
      </c>
      <c r="S167" s="145">
        <f>VLOOKUP($C167,'SREC Inv.'!$B$14:$AF$266,25,FALSE)</f>
        <v>97881</v>
      </c>
      <c r="T167" s="145">
        <f>VLOOKUP($C167,'SREC Inv.'!$B$14:$AF$266,27,FALSE)</f>
        <v>0</v>
      </c>
      <c r="U167" s="145">
        <f>VLOOKUP($C167,'SREC Inv.'!$B$14:$AF$266,28,FALSE)</f>
        <v>0</v>
      </c>
      <c r="V167" s="161">
        <f>VLOOKUP($C167,'SREC Inv.'!$B$14:$AF$266,29,FALSE)</f>
        <v>358344</v>
      </c>
      <c r="W167" s="145">
        <f>VLOOKUP($C167,'SREC Inv.'!$B$14:$AF$266,30,FALSE)</f>
        <v>2096.0774128767125</v>
      </c>
      <c r="X167" s="145">
        <f>VLOOKUP($C167,'SREC Inv.'!$B$14:$AF$266,31,FALSE)</f>
        <v>0</v>
      </c>
      <c r="Y167" s="145"/>
      <c r="Z167" s="158">
        <f>VLOOKUP($C167,Loans!$B$12:$AN$300,35,FALSE)</f>
        <v>98294</v>
      </c>
      <c r="AA167" s="158"/>
      <c r="AB167" s="55"/>
      <c r="AC167" s="55"/>
      <c r="AD167" s="55"/>
      <c r="AE167" s="55"/>
      <c r="AF167" s="55"/>
      <c r="AG167" s="55"/>
      <c r="AH167" s="55"/>
      <c r="AI167" s="55"/>
      <c r="AJ167" s="160">
        <f>VLOOKUP($C167,'CapO-M Sum'!$A$3:$C$256,3,FALSE)</f>
        <v>7684.1899101027675</v>
      </c>
      <c r="AK167" s="160">
        <f t="shared" si="3"/>
        <v>106836.26385097948</v>
      </c>
    </row>
    <row r="168" spans="1:37" hidden="1" outlineLevel="1" x14ac:dyDescent="0.2">
      <c r="A168">
        <f t="shared" si="0"/>
        <v>2024</v>
      </c>
      <c r="B168" s="157">
        <v>45566</v>
      </c>
      <c r="C168" s="157">
        <f t="shared" si="4"/>
        <v>45596</v>
      </c>
      <c r="D168" s="158">
        <v>0</v>
      </c>
      <c r="E168" s="159">
        <v>0</v>
      </c>
      <c r="F168" s="158">
        <f t="shared" si="2"/>
        <v>6807.9642559999993</v>
      </c>
      <c r="G168" s="158">
        <f>VLOOKUP($C168,LoansC!$B$12:$AN$188,31,FALSE)</f>
        <v>-1013.8057440000011</v>
      </c>
      <c r="H168" s="158">
        <f>VLOOKUP($C168,LoansR!$B$12:$AN$187,31,FALSE)</f>
        <v>0</v>
      </c>
      <c r="I168" s="158">
        <f>VLOOKUP($C168,Loans!$B$12:$AN$300,10,FALSE)</f>
        <v>7821.77</v>
      </c>
      <c r="J168" s="158">
        <f>VLOOKUP($C168,LoansC!$B$12:$AN$188,10,FALSE)</f>
        <v>7821.77</v>
      </c>
      <c r="K168" s="158">
        <f>VLOOKUP($C168,LoansR!$B$12:$AN$187,10,FALSE)</f>
        <v>0</v>
      </c>
      <c r="L168" s="158">
        <f>VLOOKUP($C168,Loans!$B$12:$AN$300,14,FALSE)</f>
        <v>140308.78</v>
      </c>
      <c r="M168" s="158">
        <f>VLOOKUP($C168,Loans!$B$12:$AN$300,13,FALSE)</f>
        <v>0</v>
      </c>
      <c r="N168" s="158">
        <f>VLOOKUP($C168,Loans!$B$12:$AN$300,15,FALSE)</f>
        <v>7821.77</v>
      </c>
      <c r="O168" s="158">
        <f>VLOOKUP($C168,Loans!$B$12:$AN$300,16,FALSE)</f>
        <v>132487.01</v>
      </c>
      <c r="P168" s="158">
        <f>VLOOKUP($C168,Loans!$B$12:$AN$300,17,FALSE)</f>
        <v>0</v>
      </c>
      <c r="Q168" s="158">
        <f>VLOOKUP($C168,Loans!$B$12:$AN$300,18,FALSE)</f>
        <v>712351.11</v>
      </c>
      <c r="R168" s="158">
        <f>VLOOKUP($C168,Loans!$B$12:$AN$300,19,FALSE)</f>
        <v>712351.11</v>
      </c>
      <c r="S168" s="145">
        <f>VLOOKUP($C168,'SREC Inv.'!$B$14:$AF$266,25,FALSE)</f>
        <v>69915</v>
      </c>
      <c r="T168" s="145">
        <f>VLOOKUP($C168,'SREC Inv.'!$B$14:$AF$266,27,FALSE)</f>
        <v>358344</v>
      </c>
      <c r="U168" s="145">
        <f>VLOOKUP($C168,'SREC Inv.'!$B$14:$AF$266,28,FALSE)</f>
        <v>0</v>
      </c>
      <c r="V168" s="161">
        <f>VLOOKUP($C168,'SREC Inv.'!$B$14:$AF$266,29,FALSE)</f>
        <v>69915</v>
      </c>
      <c r="W168" s="145">
        <f>VLOOKUP($C168,'SREC Inv.'!$B$14:$AF$266,30,FALSE)</f>
        <v>2866.6211630136986</v>
      </c>
      <c r="X168" s="145">
        <f>VLOOKUP($C168,'SREC Inv.'!$B$14:$AF$266,31,FALSE)</f>
        <v>1285.2</v>
      </c>
      <c r="Y168" s="145"/>
      <c r="Z168" s="158">
        <f>VLOOKUP($C168,Loans!$B$12:$AN$300,35,FALSE)</f>
        <v>70210</v>
      </c>
      <c r="AA168" s="158"/>
      <c r="AB168" s="55"/>
      <c r="AC168" s="55"/>
      <c r="AD168" s="55"/>
      <c r="AE168" s="55"/>
      <c r="AF168" s="55"/>
      <c r="AG168" s="55"/>
      <c r="AH168" s="55"/>
      <c r="AI168" s="55"/>
      <c r="AJ168" s="160">
        <f>VLOOKUP($C168,'CapO-M Sum'!$A$3:$C$256,3,FALSE)</f>
        <v>4644.0297569613658</v>
      </c>
      <c r="AK168" s="160">
        <f t="shared" si="3"/>
        <v>77992.045175975058</v>
      </c>
    </row>
    <row r="169" spans="1:37" hidden="1" outlineLevel="1" x14ac:dyDescent="0.2">
      <c r="A169">
        <f t="shared" si="0"/>
        <v>2024</v>
      </c>
      <c r="B169" s="157">
        <v>45597</v>
      </c>
      <c r="C169" s="157">
        <f t="shared" si="4"/>
        <v>45626</v>
      </c>
      <c r="D169" s="158">
        <v>0</v>
      </c>
      <c r="E169" s="159">
        <v>0</v>
      </c>
      <c r="F169" s="158">
        <f t="shared" si="2"/>
        <v>5740.3386679999985</v>
      </c>
      <c r="G169" s="158">
        <f>VLOOKUP($C169,LoansC!$B$12:$AN$188,31,FALSE)</f>
        <v>-854.82133200000101</v>
      </c>
      <c r="H169" s="158">
        <f>VLOOKUP($C169,LoansR!$B$12:$AN$187,31,FALSE)</f>
        <v>0</v>
      </c>
      <c r="I169" s="158">
        <f>VLOOKUP($C169,Loans!$B$12:$AN$300,10,FALSE)</f>
        <v>6595.16</v>
      </c>
      <c r="J169" s="158">
        <f>VLOOKUP($C169,LoansC!$B$12:$AN$188,10,FALSE)</f>
        <v>6595.16</v>
      </c>
      <c r="K169" s="158">
        <f>VLOOKUP($C169,LoansR!$B$12:$AN$187,10,FALSE)</f>
        <v>0</v>
      </c>
      <c r="L169" s="158">
        <f>VLOOKUP($C169,Loans!$B$12:$AN$300,14,FALSE)</f>
        <v>83628.639999999999</v>
      </c>
      <c r="M169" s="158">
        <f>VLOOKUP($C169,Loans!$B$12:$AN$300,13,FALSE)</f>
        <v>0</v>
      </c>
      <c r="N169" s="158">
        <f>VLOOKUP($C169,Loans!$B$12:$AN$300,15,FALSE)</f>
        <v>6595.16</v>
      </c>
      <c r="O169" s="158">
        <f>VLOOKUP($C169,Loans!$B$12:$AN$300,16,FALSE)</f>
        <v>77033.48000000001</v>
      </c>
      <c r="P169" s="158">
        <f>VLOOKUP($C169,Loans!$B$12:$AN$300,17,FALSE)</f>
        <v>0</v>
      </c>
      <c r="Q169" s="158">
        <f>VLOOKUP($C169,Loans!$B$12:$AN$300,18,FALSE)</f>
        <v>635317.63</v>
      </c>
      <c r="R169" s="158">
        <f>VLOOKUP($C169,Loans!$B$12:$AN$300,19,FALSE)</f>
        <v>635317.63</v>
      </c>
      <c r="S169" s="145">
        <f>VLOOKUP($C169,'SREC Inv.'!$B$14:$AF$266,25,FALSE)</f>
        <v>41712</v>
      </c>
      <c r="T169" s="145">
        <f>VLOOKUP($C169,'SREC Inv.'!$B$14:$AF$266,27,FALSE)</f>
        <v>0</v>
      </c>
      <c r="U169" s="145">
        <f>VLOOKUP($C169,'SREC Inv.'!$B$14:$AF$266,28,FALSE)</f>
        <v>0</v>
      </c>
      <c r="V169" s="161">
        <f>VLOOKUP($C169,'SREC Inv.'!$B$14:$AF$266,29,FALSE)</f>
        <v>111627</v>
      </c>
      <c r="W169" s="145">
        <f>VLOOKUP($C169,'SREC Inv.'!$B$14:$AF$266,30,FALSE)</f>
        <v>566.73141205479442</v>
      </c>
      <c r="X169" s="145">
        <f>VLOOKUP($C169,'SREC Inv.'!$B$14:$AF$266,31,FALSE)</f>
        <v>0</v>
      </c>
      <c r="Y169" s="145"/>
      <c r="Z169" s="158">
        <f>VLOOKUP($C169,Loans!$B$12:$AN$300,35,FALSE)</f>
        <v>41888</v>
      </c>
      <c r="AA169" s="158"/>
      <c r="AB169" s="55"/>
      <c r="AC169" s="55"/>
      <c r="AD169" s="55"/>
      <c r="AE169" s="55"/>
      <c r="AF169" s="55"/>
      <c r="AG169" s="55"/>
      <c r="AH169" s="55"/>
      <c r="AI169" s="55"/>
      <c r="AJ169" s="160">
        <f>VLOOKUP($C169,'CapO-M Sum'!$A$3:$C$256,3,FALSE)</f>
        <v>4644.0297569613658</v>
      </c>
      <c r="AK169" s="160">
        <f t="shared" si="3"/>
        <v>46243.939837016165</v>
      </c>
    </row>
    <row r="170" spans="1:37" hidden="1" outlineLevel="1" x14ac:dyDescent="0.2">
      <c r="A170">
        <f t="shared" si="0"/>
        <v>2024</v>
      </c>
      <c r="B170" s="157">
        <v>45627</v>
      </c>
      <c r="C170" s="157">
        <f t="shared" si="4"/>
        <v>45657</v>
      </c>
      <c r="D170" s="158">
        <v>0</v>
      </c>
      <c r="E170" s="159">
        <v>0</v>
      </c>
      <c r="F170" s="158">
        <f t="shared" si="2"/>
        <v>5119.588843999999</v>
      </c>
      <c r="G170" s="158">
        <f>VLOOKUP($C170,LoansC!$B$12:$AN$188,31,FALSE)</f>
        <v>-762.38115600000094</v>
      </c>
      <c r="H170" s="158">
        <f>VLOOKUP($C170,LoansR!$B$12:$AN$187,31,FALSE)</f>
        <v>0</v>
      </c>
      <c r="I170" s="158">
        <f>VLOOKUP($C170,Loans!$B$12:$AN$300,10,FALSE)</f>
        <v>5881.97</v>
      </c>
      <c r="J170" s="158">
        <f>VLOOKUP($C170,LoansC!$B$12:$AN$188,10,FALSE)</f>
        <v>5881.97</v>
      </c>
      <c r="K170" s="158">
        <f>VLOOKUP($C170,LoansR!$B$12:$AN$187,10,FALSE)</f>
        <v>0</v>
      </c>
      <c r="L170" s="158">
        <f>VLOOKUP($C170,Loans!$B$12:$AN$300,14,FALSE)</f>
        <v>64125</v>
      </c>
      <c r="M170" s="158">
        <f>VLOOKUP($C170,Loans!$B$12:$AN$300,13,FALSE)</f>
        <v>0</v>
      </c>
      <c r="N170" s="158">
        <f>VLOOKUP($C170,Loans!$B$12:$AN$300,15,FALSE)</f>
        <v>5881.97</v>
      </c>
      <c r="O170" s="158">
        <f>VLOOKUP($C170,Loans!$B$12:$AN$300,16,FALSE)</f>
        <v>58243.03</v>
      </c>
      <c r="P170" s="158">
        <f>VLOOKUP($C170,Loans!$B$12:$AN$300,17,FALSE)</f>
        <v>0</v>
      </c>
      <c r="Q170" s="158">
        <f>VLOOKUP($C170,Loans!$B$12:$AN$300,18,FALSE)</f>
        <v>577074.6</v>
      </c>
      <c r="R170" s="158">
        <f>VLOOKUP($C170,Loans!$B$12:$AN$300,19,FALSE)</f>
        <v>577074.6</v>
      </c>
      <c r="S170" s="145">
        <f>VLOOKUP($C170,'SREC Inv.'!$B$14:$AF$266,25,FALSE)</f>
        <v>31995</v>
      </c>
      <c r="T170" s="145">
        <f>VLOOKUP($C170,'SREC Inv.'!$B$14:$AF$266,27,FALSE)</f>
        <v>111627</v>
      </c>
      <c r="U170" s="145">
        <f>VLOOKUP($C170,'SREC Inv.'!$B$14:$AF$266,28,FALSE)</f>
        <v>0</v>
      </c>
      <c r="V170" s="161">
        <f>VLOOKUP($C170,'SREC Inv.'!$B$14:$AF$266,29,FALSE)</f>
        <v>31995</v>
      </c>
      <c r="W170" s="145">
        <f>VLOOKUP($C170,'SREC Inv.'!$B$14:$AF$266,30,FALSE)</f>
        <v>895.68176301369851</v>
      </c>
      <c r="X170" s="145">
        <f>VLOOKUP($C170,'SREC Inv.'!$B$14:$AF$266,31,FALSE)</f>
        <v>400.34999999999997</v>
      </c>
      <c r="Y170" s="145"/>
      <c r="Z170" s="158">
        <f>VLOOKUP($C170,Loans!$B$12:$AN$300,35,FALSE)</f>
        <v>32130</v>
      </c>
      <c r="AA170" s="158"/>
      <c r="AB170" s="55"/>
      <c r="AC170" s="55"/>
      <c r="AD170" s="55"/>
      <c r="AE170" s="55"/>
      <c r="AF170" s="55"/>
      <c r="AG170" s="55"/>
      <c r="AH170" s="55"/>
      <c r="AI170" s="55"/>
      <c r="AJ170" s="160">
        <f>VLOOKUP($C170,'CapO-M Sum'!$A$3:$C$256,3,FALSE)</f>
        <v>4644.0297569613658</v>
      </c>
      <c r="AK170" s="160">
        <f t="shared" si="3"/>
        <v>37307.680363975065</v>
      </c>
    </row>
    <row r="171" spans="1:37" hidden="1" outlineLevel="1" x14ac:dyDescent="0.2">
      <c r="A171">
        <f t="shared" si="0"/>
        <v>2025</v>
      </c>
      <c r="B171" s="157">
        <v>45658</v>
      </c>
      <c r="C171" s="157">
        <f t="shared" si="4"/>
        <v>45688</v>
      </c>
      <c r="D171" s="158">
        <v>0</v>
      </c>
      <c r="E171" s="159">
        <v>0</v>
      </c>
      <c r="F171" s="158">
        <f t="shared" si="2"/>
        <v>3133.7493319999994</v>
      </c>
      <c r="G171" s="158">
        <f>VLOOKUP($C171,LoansC!$B$12:$AN$188,31,FALSE)</f>
        <v>-466.66066800000056</v>
      </c>
      <c r="H171" s="158">
        <f>VLOOKUP($C171,LoansR!$B$12:$AN$187,31,FALSE)</f>
        <v>0</v>
      </c>
      <c r="I171" s="158">
        <f>VLOOKUP($C171,Loans!$B$12:$AN$300,10,FALSE)</f>
        <v>3600.41</v>
      </c>
      <c r="J171" s="158">
        <f>VLOOKUP($C171,LoansC!$B$12:$AN$188,10,FALSE)</f>
        <v>3600.41</v>
      </c>
      <c r="K171" s="158">
        <f>VLOOKUP($C171,LoansR!$B$12:$AN$187,10,FALSE)</f>
        <v>0</v>
      </c>
      <c r="L171" s="158">
        <f>VLOOKUP($C171,Loans!$B$12:$AN$300,14,FALSE)</f>
        <v>17100</v>
      </c>
      <c r="M171" s="158">
        <f>VLOOKUP($C171,Loans!$B$12:$AN$300,13,FALSE)</f>
        <v>0</v>
      </c>
      <c r="N171" s="158">
        <f>VLOOKUP($C171,Loans!$B$12:$AN$300,15,FALSE)</f>
        <v>3600.41</v>
      </c>
      <c r="O171" s="158">
        <f>VLOOKUP($C171,Loans!$B$12:$AN$300,16,FALSE)</f>
        <v>13499.59</v>
      </c>
      <c r="P171" s="158">
        <f>VLOOKUP($C171,Loans!$B$12:$AN$300,17,FALSE)</f>
        <v>0</v>
      </c>
      <c r="Q171" s="158">
        <f>VLOOKUP($C171,Loans!$B$12:$AN$300,18,FALSE)</f>
        <v>375384.3</v>
      </c>
      <c r="R171" s="158">
        <f>VLOOKUP($C171,Loans!$B$12:$AN$300,19,FALSE)</f>
        <v>375384.3</v>
      </c>
      <c r="S171" s="145">
        <f>VLOOKUP($C171,'SREC Inv.'!$B$14:$AF$266,25,FALSE)</f>
        <v>8532</v>
      </c>
      <c r="T171" s="145">
        <f>VLOOKUP($C171,'SREC Inv.'!$B$14:$AF$266,27,FALSE)</f>
        <v>0</v>
      </c>
      <c r="U171" s="145">
        <f>VLOOKUP($C171,'SREC Inv.'!$B$14:$AF$266,28,FALSE)</f>
        <v>0</v>
      </c>
      <c r="V171" s="161">
        <f>VLOOKUP($C171,'SREC Inv.'!$B$14:$AF$266,29,FALSE)</f>
        <v>40527</v>
      </c>
      <c r="W171" s="145">
        <f>VLOOKUP($C171,'SREC Inv.'!$B$14:$AF$266,30,FALSE)</f>
        <v>265.03138602739722</v>
      </c>
      <c r="X171" s="145">
        <f>VLOOKUP($C171,'SREC Inv.'!$B$14:$AF$266,31,FALSE)</f>
        <v>0</v>
      </c>
      <c r="Y171" s="145"/>
      <c r="Z171" s="158">
        <f>VLOOKUP($C171,Loans!$B$12:$AN$300,35,FALSE)</f>
        <v>8568</v>
      </c>
      <c r="AA171" s="158"/>
      <c r="AB171" s="55"/>
      <c r="AC171" s="55"/>
      <c r="AD171" s="55"/>
      <c r="AE171" s="55"/>
      <c r="AF171" s="55"/>
      <c r="AG171" s="55"/>
      <c r="AH171" s="55"/>
      <c r="AI171" s="55"/>
      <c r="AJ171" s="160">
        <f>VLOOKUP($C171,'CapO-M Sum'!$A$3:$C$256,3,FALSE)</f>
        <v>4644.0297569613658</v>
      </c>
      <c r="AK171" s="160">
        <f t="shared" si="3"/>
        <v>13010.400474988761</v>
      </c>
    </row>
    <row r="172" spans="1:37" hidden="1" outlineLevel="1" x14ac:dyDescent="0.2">
      <c r="A172">
        <f t="shared" si="0"/>
        <v>2025</v>
      </c>
      <c r="B172" s="157">
        <v>45689</v>
      </c>
      <c r="C172" s="157">
        <f t="shared" si="4"/>
        <v>45716</v>
      </c>
      <c r="D172" s="158">
        <v>0</v>
      </c>
      <c r="E172" s="159">
        <v>0</v>
      </c>
      <c r="F172" s="158">
        <f t="shared" si="2"/>
        <v>3024.9588399999993</v>
      </c>
      <c r="G172" s="158">
        <f>VLOOKUP($C172,LoansC!$B$12:$AN$188,31,FALSE)</f>
        <v>-450.46116000000052</v>
      </c>
      <c r="H172" s="158">
        <f>VLOOKUP($C172,LoansR!$B$12:$AN$187,31,FALSE)</f>
        <v>0</v>
      </c>
      <c r="I172" s="158">
        <f>VLOOKUP($C172,Loans!$B$12:$AN$300,10,FALSE)</f>
        <v>3475.42</v>
      </c>
      <c r="J172" s="158">
        <f>VLOOKUP($C172,LoansC!$B$12:$AN$188,10,FALSE)</f>
        <v>3475.42</v>
      </c>
      <c r="K172" s="158">
        <f>VLOOKUP($C172,LoansR!$B$12:$AN$187,10,FALSE)</f>
        <v>0</v>
      </c>
      <c r="L172" s="158">
        <f>VLOOKUP($C172,Loans!$B$12:$AN$300,14,FALSE)</f>
        <v>14725</v>
      </c>
      <c r="M172" s="158">
        <f>VLOOKUP($C172,Loans!$B$12:$AN$300,13,FALSE)</f>
        <v>0</v>
      </c>
      <c r="N172" s="158">
        <f>VLOOKUP($C172,Loans!$B$12:$AN$300,15,FALSE)</f>
        <v>3475.42</v>
      </c>
      <c r="O172" s="158">
        <f>VLOOKUP($C172,Loans!$B$12:$AN$300,16,FALSE)</f>
        <v>11249.58</v>
      </c>
      <c r="P172" s="158">
        <f>VLOOKUP($C172,Loans!$B$12:$AN$300,17,FALSE)</f>
        <v>0</v>
      </c>
      <c r="Q172" s="158">
        <f>VLOOKUP($C172,Loans!$B$12:$AN$300,18,FALSE)</f>
        <v>364134.72000000003</v>
      </c>
      <c r="R172" s="158">
        <f>VLOOKUP($C172,Loans!$B$12:$AN$300,19,FALSE)</f>
        <v>364134.72000000003</v>
      </c>
      <c r="S172" s="145">
        <f>VLOOKUP($C172,'SREC Inv.'!$B$14:$AF$266,25,FALSE)</f>
        <v>7347</v>
      </c>
      <c r="T172" s="145">
        <f>VLOOKUP($C172,'SREC Inv.'!$B$14:$AF$266,27,FALSE)</f>
        <v>0</v>
      </c>
      <c r="U172" s="145">
        <f>VLOOKUP($C172,'SREC Inv.'!$B$14:$AF$266,28,FALSE)</f>
        <v>0</v>
      </c>
      <c r="V172" s="161">
        <f>VLOOKUP($C172,'SREC Inv.'!$B$14:$AF$266,29,FALSE)</f>
        <v>47874</v>
      </c>
      <c r="W172" s="145">
        <f>VLOOKUP($C172,'SREC Inv.'!$B$14:$AF$266,30,FALSE)</f>
        <v>302.57906876712326</v>
      </c>
      <c r="X172" s="145">
        <f>VLOOKUP($C172,'SREC Inv.'!$B$14:$AF$266,31,FALSE)</f>
        <v>0</v>
      </c>
      <c r="Y172" s="145"/>
      <c r="Z172" s="158">
        <f>VLOOKUP($C172,Loans!$B$12:$AN$300,35,FALSE)</f>
        <v>7378</v>
      </c>
      <c r="AA172" s="158"/>
      <c r="AB172" s="55"/>
      <c r="AC172" s="55"/>
      <c r="AD172" s="55"/>
      <c r="AE172" s="55"/>
      <c r="AF172" s="55"/>
      <c r="AG172" s="55"/>
      <c r="AH172" s="55"/>
      <c r="AI172" s="55"/>
      <c r="AJ172" s="160">
        <f>VLOOKUP($C172,'CapO-M Sum'!$A$3:$C$256,3,FALSE)</f>
        <v>4644.0297569613658</v>
      </c>
      <c r="AK172" s="160">
        <f t="shared" si="3"/>
        <v>11874.147665728487</v>
      </c>
    </row>
    <row r="173" spans="1:37" hidden="1" outlineLevel="1" x14ac:dyDescent="0.2">
      <c r="A173">
        <f t="shared" si="0"/>
        <v>2025</v>
      </c>
      <c r="B173" s="157">
        <v>45717</v>
      </c>
      <c r="C173" s="157">
        <f t="shared" si="4"/>
        <v>45747</v>
      </c>
      <c r="D173" s="158">
        <v>0</v>
      </c>
      <c r="E173" s="159">
        <v>0</v>
      </c>
      <c r="F173" s="158">
        <f t="shared" si="2"/>
        <v>2934.3083360000001</v>
      </c>
      <c r="G173" s="158">
        <f>VLOOKUP($C173,LoansC!$B$12:$AN$188,31,FALSE)</f>
        <v>-436.96166400000055</v>
      </c>
      <c r="H173" s="158">
        <f>VLOOKUP($C173,LoansR!$B$12:$AN$187,31,FALSE)</f>
        <v>0</v>
      </c>
      <c r="I173" s="158">
        <f>VLOOKUP($C173,Loans!$B$12:$AN$300,10,FALSE)</f>
        <v>3371.2700000000004</v>
      </c>
      <c r="J173" s="158">
        <f>VLOOKUP($C173,LoansC!$B$12:$AN$188,10,FALSE)</f>
        <v>3371.2700000000004</v>
      </c>
      <c r="K173" s="158">
        <f>VLOOKUP($C173,LoansR!$B$12:$AN$187,10,FALSE)</f>
        <v>0</v>
      </c>
      <c r="L173" s="158">
        <f>VLOOKUP($C173,Loans!$B$12:$AN$300,14,FALSE)</f>
        <v>18050</v>
      </c>
      <c r="M173" s="158">
        <f>VLOOKUP($C173,Loans!$B$12:$AN$300,13,FALSE)</f>
        <v>0</v>
      </c>
      <c r="N173" s="158">
        <f>VLOOKUP($C173,Loans!$B$12:$AN$300,15,FALSE)</f>
        <v>3371.2700000000004</v>
      </c>
      <c r="O173" s="158">
        <f>VLOOKUP($C173,Loans!$B$12:$AN$300,16,FALSE)</f>
        <v>14678.730000000001</v>
      </c>
      <c r="P173" s="158">
        <f>VLOOKUP($C173,Loans!$B$12:$AN$300,17,FALSE)</f>
        <v>0</v>
      </c>
      <c r="Q173" s="158">
        <f>VLOOKUP($C173,Loans!$B$12:$AN$300,18,FALSE)</f>
        <v>349455.99</v>
      </c>
      <c r="R173" s="158">
        <f>VLOOKUP($C173,Loans!$B$12:$AN$300,19,FALSE)</f>
        <v>349455.99</v>
      </c>
      <c r="S173" s="145">
        <f>VLOOKUP($C173,'SREC Inv.'!$B$14:$AF$266,25,FALSE)</f>
        <v>9006</v>
      </c>
      <c r="T173" s="145">
        <f>VLOOKUP($C173,'SREC Inv.'!$B$14:$AF$266,27,FALSE)</f>
        <v>47874</v>
      </c>
      <c r="U173" s="145">
        <f>VLOOKUP($C173,'SREC Inv.'!$B$14:$AF$266,28,FALSE)</f>
        <v>0</v>
      </c>
      <c r="V173" s="161">
        <f>VLOOKUP($C173,'SREC Inv.'!$B$14:$AF$266,29,FALSE)</f>
        <v>9006</v>
      </c>
      <c r="W173" s="145">
        <f>VLOOKUP($C173,'SREC Inv.'!$B$14:$AF$266,30,FALSE)</f>
        <v>382.88590191780821</v>
      </c>
      <c r="X173" s="145">
        <f>VLOOKUP($C173,'SREC Inv.'!$B$14:$AF$266,31,FALSE)</f>
        <v>171.7</v>
      </c>
      <c r="Y173" s="145"/>
      <c r="Z173" s="158">
        <f>VLOOKUP($C173,Loans!$B$12:$AN$300,35,FALSE)</f>
        <v>9044</v>
      </c>
      <c r="AA173" s="158"/>
      <c r="AB173" s="55"/>
      <c r="AC173" s="55"/>
      <c r="AD173" s="55"/>
      <c r="AE173" s="55"/>
      <c r="AF173" s="55"/>
      <c r="AG173" s="55"/>
      <c r="AH173" s="55"/>
      <c r="AI173" s="55"/>
      <c r="AJ173" s="160">
        <f>VLOOKUP($C173,'CapO-M Sum'!$A$3:$C$256,3,FALSE)</f>
        <v>4644.0297569613658</v>
      </c>
      <c r="AK173" s="160">
        <f t="shared" si="3"/>
        <v>13805.653994879172</v>
      </c>
    </row>
    <row r="174" spans="1:37" hidden="1" outlineLevel="1" x14ac:dyDescent="0.2">
      <c r="A174">
        <f t="shared" si="0"/>
        <v>2025</v>
      </c>
      <c r="B174" s="157">
        <v>45748</v>
      </c>
      <c r="C174" s="157">
        <f t="shared" si="4"/>
        <v>45777</v>
      </c>
      <c r="D174" s="158">
        <v>0</v>
      </c>
      <c r="E174" s="159">
        <v>0</v>
      </c>
      <c r="F174" s="158">
        <f t="shared" si="2"/>
        <v>2816.0228119999992</v>
      </c>
      <c r="G174" s="158">
        <f>VLOOKUP($C174,LoansC!$B$12:$AN$188,31,FALSE)</f>
        <v>-419.34718800000047</v>
      </c>
      <c r="H174" s="158">
        <f>VLOOKUP($C174,LoansR!$B$12:$AN$187,31,FALSE)</f>
        <v>0</v>
      </c>
      <c r="I174" s="158">
        <f>VLOOKUP($C174,Loans!$B$12:$AN$300,10,FALSE)</f>
        <v>3235.37</v>
      </c>
      <c r="J174" s="158">
        <f>VLOOKUP($C174,LoansC!$B$12:$AN$188,10,FALSE)</f>
        <v>3235.37</v>
      </c>
      <c r="K174" s="158">
        <f>VLOOKUP($C174,LoansR!$B$12:$AN$187,10,FALSE)</f>
        <v>0</v>
      </c>
      <c r="L174" s="158">
        <f>VLOOKUP($C174,Loans!$B$12:$AN$300,14,FALSE)</f>
        <v>24225</v>
      </c>
      <c r="M174" s="158">
        <f>VLOOKUP($C174,Loans!$B$12:$AN$300,13,FALSE)</f>
        <v>0</v>
      </c>
      <c r="N174" s="158">
        <f>VLOOKUP($C174,Loans!$B$12:$AN$300,15,FALSE)</f>
        <v>3235.37</v>
      </c>
      <c r="O174" s="158">
        <f>VLOOKUP($C174,Loans!$B$12:$AN$300,16,FALSE)</f>
        <v>20989.63</v>
      </c>
      <c r="P174" s="158">
        <f>VLOOKUP($C174,Loans!$B$12:$AN$300,17,FALSE)</f>
        <v>0</v>
      </c>
      <c r="Q174" s="158">
        <f>VLOOKUP($C174,Loans!$B$12:$AN$300,18,FALSE)</f>
        <v>328466.36</v>
      </c>
      <c r="R174" s="158">
        <f>VLOOKUP($C174,Loans!$B$12:$AN$300,19,FALSE)</f>
        <v>328466.36</v>
      </c>
      <c r="S174" s="145">
        <f>VLOOKUP($C174,'SREC Inv.'!$B$14:$AF$266,25,FALSE)</f>
        <v>12087</v>
      </c>
      <c r="T174" s="145">
        <f>VLOOKUP($C174,'SREC Inv.'!$B$14:$AF$266,27,FALSE)</f>
        <v>0</v>
      </c>
      <c r="U174" s="145">
        <f>VLOOKUP($C174,'SREC Inv.'!$B$14:$AF$266,28,FALSE)</f>
        <v>0</v>
      </c>
      <c r="V174" s="161">
        <f>VLOOKUP($C174,'SREC Inv.'!$B$14:$AF$266,29,FALSE)</f>
        <v>21093</v>
      </c>
      <c r="W174" s="145">
        <f>VLOOKUP($C174,'SREC Inv.'!$B$14:$AF$266,30,FALSE)</f>
        <v>74.781421643835614</v>
      </c>
      <c r="X174" s="145">
        <f>VLOOKUP($C174,'SREC Inv.'!$B$14:$AF$266,31,FALSE)</f>
        <v>0</v>
      </c>
      <c r="Y174" s="145"/>
      <c r="Z174" s="158">
        <f>VLOOKUP($C174,Loans!$B$12:$AN$300,35,FALSE)</f>
        <v>12138</v>
      </c>
      <c r="AA174" s="158"/>
      <c r="AB174" s="55"/>
      <c r="AC174" s="55"/>
      <c r="AD174" s="55"/>
      <c r="AE174" s="55"/>
      <c r="AF174" s="55"/>
      <c r="AG174" s="55"/>
      <c r="AH174" s="55"/>
      <c r="AI174" s="55"/>
      <c r="AJ174" s="160">
        <f>VLOOKUP($C174,'CapO-M Sum'!$A$3:$C$256,3,FALSE)</f>
        <v>4644.0297569613658</v>
      </c>
      <c r="AK174" s="160">
        <f t="shared" si="3"/>
        <v>16437.4639906052</v>
      </c>
    </row>
    <row r="175" spans="1:37" hidden="1" outlineLevel="1" x14ac:dyDescent="0.2">
      <c r="A175">
        <f t="shared" si="0"/>
        <v>2025</v>
      </c>
      <c r="B175" s="157">
        <v>45778</v>
      </c>
      <c r="C175" s="157">
        <f t="shared" si="4"/>
        <v>45808</v>
      </c>
      <c r="D175" s="158">
        <v>0</v>
      </c>
      <c r="E175" s="159">
        <v>0</v>
      </c>
      <c r="F175" s="158">
        <f t="shared" si="2"/>
        <v>2646.8803679999996</v>
      </c>
      <c r="G175" s="158">
        <f>VLOOKUP($C175,LoansC!$B$12:$AN$188,31,FALSE)</f>
        <v>-394.15963200000044</v>
      </c>
      <c r="H175" s="158">
        <f>VLOOKUP($C175,LoansR!$B$12:$AN$187,31,FALSE)</f>
        <v>0</v>
      </c>
      <c r="I175" s="158">
        <f>VLOOKUP($C175,Loans!$B$12:$AN$300,10,FALSE)</f>
        <v>3041.04</v>
      </c>
      <c r="J175" s="158">
        <f>VLOOKUP($C175,LoansC!$B$12:$AN$188,10,FALSE)</f>
        <v>3041.04</v>
      </c>
      <c r="K175" s="158">
        <f>VLOOKUP($C175,LoansR!$B$12:$AN$187,10,FALSE)</f>
        <v>0</v>
      </c>
      <c r="L175" s="158">
        <f>VLOOKUP($C175,Loans!$B$12:$AN$300,14,FALSE)</f>
        <v>35625</v>
      </c>
      <c r="M175" s="158">
        <f>VLOOKUP($C175,Loans!$B$12:$AN$300,13,FALSE)</f>
        <v>0</v>
      </c>
      <c r="N175" s="158">
        <f>VLOOKUP($C175,Loans!$B$12:$AN$300,15,FALSE)</f>
        <v>3041.04</v>
      </c>
      <c r="O175" s="158">
        <f>VLOOKUP($C175,Loans!$B$12:$AN$300,16,FALSE)</f>
        <v>32583.96</v>
      </c>
      <c r="P175" s="158">
        <f>VLOOKUP($C175,Loans!$B$12:$AN$300,17,FALSE)</f>
        <v>0</v>
      </c>
      <c r="Q175" s="158">
        <f>VLOOKUP($C175,Loans!$B$12:$AN$300,18,FALSE)</f>
        <v>295882.40000000002</v>
      </c>
      <c r="R175" s="158">
        <f>VLOOKUP($C175,Loans!$B$12:$AN$300,19,FALSE)</f>
        <v>295882.40000000002</v>
      </c>
      <c r="S175" s="145">
        <f>VLOOKUP($C175,'SREC Inv.'!$B$14:$AF$266,25,FALSE)</f>
        <v>17775</v>
      </c>
      <c r="T175" s="145">
        <f>VLOOKUP($C175,'SREC Inv.'!$B$14:$AF$266,27,FALSE)</f>
        <v>0</v>
      </c>
      <c r="U175" s="145">
        <f>VLOOKUP($C175,'SREC Inv.'!$B$14:$AF$266,28,FALSE)</f>
        <v>0</v>
      </c>
      <c r="V175" s="161">
        <f>VLOOKUP($C175,'SREC Inv.'!$B$14:$AF$266,29,FALSE)</f>
        <v>38868</v>
      </c>
      <c r="W175" s="145">
        <f>VLOOKUP($C175,'SREC Inv.'!$B$14:$AF$266,30,FALSE)</f>
        <v>177.94336602739725</v>
      </c>
      <c r="X175" s="145">
        <f>VLOOKUP($C175,'SREC Inv.'!$B$14:$AF$266,31,FALSE)</f>
        <v>0</v>
      </c>
      <c r="Y175" s="145"/>
      <c r="Z175" s="158">
        <f>VLOOKUP($C175,Loans!$B$12:$AN$300,35,FALSE)</f>
        <v>17850</v>
      </c>
      <c r="AA175" s="158"/>
      <c r="AB175" s="55"/>
      <c r="AC175" s="55"/>
      <c r="AD175" s="55"/>
      <c r="AE175" s="55"/>
      <c r="AF175" s="55"/>
      <c r="AG175" s="55"/>
      <c r="AH175" s="55"/>
      <c r="AI175" s="55"/>
      <c r="AJ175" s="160">
        <f>VLOOKUP($C175,'CapO-M Sum'!$A$3:$C$256,3,FALSE)</f>
        <v>4644.0297569613658</v>
      </c>
      <c r="AK175" s="160">
        <f t="shared" si="3"/>
        <v>22277.813490988763</v>
      </c>
    </row>
    <row r="176" spans="1:37" hidden="1" outlineLevel="1" x14ac:dyDescent="0.2">
      <c r="A176">
        <f t="shared" si="0"/>
        <v>2025</v>
      </c>
      <c r="B176" s="157">
        <v>45809</v>
      </c>
      <c r="C176" s="157">
        <f t="shared" si="4"/>
        <v>45838</v>
      </c>
      <c r="D176" s="158">
        <v>0</v>
      </c>
      <c r="E176" s="159">
        <v>0</v>
      </c>
      <c r="F176" s="158">
        <f t="shared" si="2"/>
        <v>2384.3011199999996</v>
      </c>
      <c r="G176" s="158">
        <f>VLOOKUP($C176,LoansC!$B$12:$AN$188,31,FALSE)</f>
        <v>-355.05888000000044</v>
      </c>
      <c r="H176" s="158">
        <f>VLOOKUP($C176,LoansR!$B$12:$AN$187,31,FALSE)</f>
        <v>0</v>
      </c>
      <c r="I176" s="158">
        <f>VLOOKUP($C176,Loans!$B$12:$AN$300,10,FALSE)</f>
        <v>2739.36</v>
      </c>
      <c r="J176" s="158">
        <f>VLOOKUP($C176,LoansC!$B$12:$AN$188,10,FALSE)</f>
        <v>2739.36</v>
      </c>
      <c r="K176" s="158">
        <f>VLOOKUP($C176,LoansR!$B$12:$AN$187,10,FALSE)</f>
        <v>0</v>
      </c>
      <c r="L176" s="158">
        <f>VLOOKUP($C176,Loans!$B$12:$AN$300,14,FALSE)</f>
        <v>41800</v>
      </c>
      <c r="M176" s="158">
        <f>VLOOKUP($C176,Loans!$B$12:$AN$300,13,FALSE)</f>
        <v>0</v>
      </c>
      <c r="N176" s="158">
        <f>VLOOKUP($C176,Loans!$B$12:$AN$300,15,FALSE)</f>
        <v>2739.36</v>
      </c>
      <c r="O176" s="158">
        <f>VLOOKUP($C176,Loans!$B$12:$AN$300,16,FALSE)</f>
        <v>39060.639999999999</v>
      </c>
      <c r="P176" s="158">
        <f>VLOOKUP($C176,Loans!$B$12:$AN$300,17,FALSE)</f>
        <v>0</v>
      </c>
      <c r="Q176" s="158">
        <f>VLOOKUP($C176,Loans!$B$12:$AN$300,18,FALSE)</f>
        <v>256821.76000000001</v>
      </c>
      <c r="R176" s="158">
        <f>VLOOKUP($C176,Loans!$B$12:$AN$300,19,FALSE)</f>
        <v>256821.76000000001</v>
      </c>
      <c r="S176" s="145">
        <f>VLOOKUP($C176,'SREC Inv.'!$B$14:$AF$266,25,FALSE)</f>
        <v>20856</v>
      </c>
      <c r="T176" s="145">
        <f>VLOOKUP($C176,'SREC Inv.'!$B$14:$AF$266,27,FALSE)</f>
        <v>38868</v>
      </c>
      <c r="U176" s="145">
        <f>VLOOKUP($C176,'SREC Inv.'!$B$14:$AF$266,28,FALSE)</f>
        <v>0</v>
      </c>
      <c r="V176" s="161">
        <f>VLOOKUP($C176,'SREC Inv.'!$B$14:$AF$266,29,FALSE)</f>
        <v>20856</v>
      </c>
      <c r="W176" s="145">
        <f>VLOOKUP($C176,'SREC Inv.'!$B$14:$AF$266,30,FALSE)</f>
        <v>304.14878794520547</v>
      </c>
      <c r="X176" s="145">
        <f>VLOOKUP($C176,'SREC Inv.'!$B$14:$AF$266,31,FALSE)</f>
        <v>139.4</v>
      </c>
      <c r="Y176" s="145"/>
      <c r="Z176" s="158">
        <f>VLOOKUP($C176,Loans!$B$12:$AN$300,35,FALSE)</f>
        <v>20944</v>
      </c>
      <c r="AA176" s="158"/>
      <c r="AB176" s="55"/>
      <c r="AC176" s="55"/>
      <c r="AD176" s="55"/>
      <c r="AE176" s="55"/>
      <c r="AF176" s="55"/>
      <c r="AG176" s="55"/>
      <c r="AH176" s="55"/>
      <c r="AI176" s="55"/>
      <c r="AJ176" s="160">
        <f>VLOOKUP($C176,'CapO-M Sum'!$A$3:$C$256,3,FALSE)</f>
        <v>4644.0297569613658</v>
      </c>
      <c r="AK176" s="160">
        <f t="shared" si="3"/>
        <v>25676.519664906569</v>
      </c>
    </row>
    <row r="177" spans="1:37" hidden="1" outlineLevel="1" x14ac:dyDescent="0.2">
      <c r="A177">
        <f t="shared" si="0"/>
        <v>2025</v>
      </c>
      <c r="B177" s="157">
        <v>45839</v>
      </c>
      <c r="C177" s="157">
        <f t="shared" si="4"/>
        <v>45869</v>
      </c>
      <c r="D177" s="158">
        <v>0</v>
      </c>
      <c r="E177" s="159">
        <v>0</v>
      </c>
      <c r="F177" s="158">
        <f t="shared" si="2"/>
        <v>195.42848799999996</v>
      </c>
      <c r="G177" s="158">
        <f>VLOOKUP($C177,LoansC!$B$12:$AN$188,31,FALSE)</f>
        <v>-29.101512000000032</v>
      </c>
      <c r="H177" s="158">
        <f>VLOOKUP($C177,LoansR!$B$12:$AN$187,31,FALSE)</f>
        <v>0</v>
      </c>
      <c r="I177" s="158">
        <f>VLOOKUP($C177,Loans!$B$12:$AN$300,10,FALSE)</f>
        <v>224.53</v>
      </c>
      <c r="J177" s="158">
        <f>VLOOKUP($C177,LoansC!$B$12:$AN$188,10,FALSE)</f>
        <v>224.53</v>
      </c>
      <c r="K177" s="158">
        <f>VLOOKUP($C177,LoansR!$B$12:$AN$187,10,FALSE)</f>
        <v>0</v>
      </c>
      <c r="L177" s="158">
        <f>VLOOKUP($C177,Loans!$B$12:$AN$300,14,FALSE)</f>
        <v>7125</v>
      </c>
      <c r="M177" s="158">
        <f>VLOOKUP($C177,Loans!$B$12:$AN$300,13,FALSE)</f>
        <v>0</v>
      </c>
      <c r="N177" s="158">
        <f>VLOOKUP($C177,Loans!$B$12:$AN$300,15,FALSE)</f>
        <v>224.53</v>
      </c>
      <c r="O177" s="158">
        <f>VLOOKUP($C177,Loans!$B$12:$AN$300,16,FALSE)</f>
        <v>6900.47</v>
      </c>
      <c r="P177" s="158">
        <f>VLOOKUP($C177,Loans!$B$12:$AN$300,17,FALSE)</f>
        <v>0</v>
      </c>
      <c r="Q177" s="158">
        <f>VLOOKUP($C177,Loans!$B$12:$AN$300,18,FALSE)</f>
        <v>17350.79</v>
      </c>
      <c r="R177" s="158">
        <f>VLOOKUP($C177,Loans!$B$12:$AN$300,19,FALSE)</f>
        <v>17350.79</v>
      </c>
      <c r="S177" s="145">
        <f>VLOOKUP($C177,'SREC Inv.'!$B$14:$AF$266,25,FALSE)</f>
        <v>3555</v>
      </c>
      <c r="T177" s="145">
        <f>VLOOKUP($C177,'SREC Inv.'!$B$14:$AF$266,27,FALSE)</f>
        <v>20856</v>
      </c>
      <c r="U177" s="145">
        <f>VLOOKUP($C177,'SREC Inv.'!$B$14:$AF$266,28,FALSE)</f>
        <v>0</v>
      </c>
      <c r="V177" s="161">
        <f>VLOOKUP($C177,'SREC Inv.'!$B$14:$AF$266,29,FALSE)</f>
        <v>3555</v>
      </c>
      <c r="W177" s="145">
        <f>VLOOKUP($C177,'SREC Inv.'!$B$14:$AF$266,30,FALSE)</f>
        <v>166.70417671232877</v>
      </c>
      <c r="X177" s="145">
        <f>VLOOKUP($C177,'SREC Inv.'!$B$14:$AF$266,31,FALSE)</f>
        <v>74.8</v>
      </c>
      <c r="Y177" s="145"/>
      <c r="Z177" s="158">
        <f>VLOOKUP($C177,Loans!$B$12:$AN$300,35,FALSE)</f>
        <v>3570</v>
      </c>
      <c r="AA177" s="158"/>
      <c r="AB177" s="55"/>
      <c r="AC177" s="55"/>
      <c r="AD177" s="55"/>
      <c r="AE177" s="55"/>
      <c r="AF177" s="55"/>
      <c r="AG177" s="55"/>
      <c r="AH177" s="55"/>
      <c r="AI177" s="55"/>
      <c r="AJ177" s="160">
        <f>VLOOKUP($C177,'CapO-M Sum'!$A$3:$C$256,3,FALSE)</f>
        <v>4644.0297569613658</v>
      </c>
      <c r="AK177" s="160">
        <f t="shared" si="3"/>
        <v>8426.432421673695</v>
      </c>
    </row>
    <row r="178" spans="1:37" hidden="1" outlineLevel="1" x14ac:dyDescent="0.2">
      <c r="A178">
        <f t="shared" si="0"/>
        <v>2025</v>
      </c>
      <c r="B178" s="157">
        <v>45870</v>
      </c>
      <c r="C178" s="157">
        <f t="shared" si="4"/>
        <v>45900</v>
      </c>
      <c r="D178" s="158">
        <v>0</v>
      </c>
      <c r="E178" s="159">
        <v>0</v>
      </c>
      <c r="F178" s="158">
        <f t="shared" si="2"/>
        <v>139.81905199999997</v>
      </c>
      <c r="G178" s="158">
        <f>VLOOKUP($C178,LoansC!$B$12:$AN$188,31,FALSE)</f>
        <v>-20.820948000000026</v>
      </c>
      <c r="H178" s="158">
        <f>VLOOKUP($C178,LoansR!$B$12:$AN$187,31,FALSE)</f>
        <v>0</v>
      </c>
      <c r="I178" s="158">
        <f>VLOOKUP($C178,Loans!$B$12:$AN$300,10,FALSE)</f>
        <v>160.63999999999999</v>
      </c>
      <c r="J178" s="158">
        <f>VLOOKUP($C178,LoansC!$B$12:$AN$188,10,FALSE)</f>
        <v>160.63999999999999</v>
      </c>
      <c r="K178" s="158">
        <f>VLOOKUP($C178,LoansR!$B$12:$AN$187,10,FALSE)</f>
        <v>0</v>
      </c>
      <c r="L178" s="158">
        <f>VLOOKUP($C178,Loans!$B$12:$AN$300,14,FALSE)</f>
        <v>6650</v>
      </c>
      <c r="M178" s="158">
        <f>VLOOKUP($C178,Loans!$B$12:$AN$300,13,FALSE)</f>
        <v>0</v>
      </c>
      <c r="N178" s="158">
        <f>VLOOKUP($C178,Loans!$B$12:$AN$300,15,FALSE)</f>
        <v>160.63999999999999</v>
      </c>
      <c r="O178" s="158">
        <f>VLOOKUP($C178,Loans!$B$12:$AN$300,16,FALSE)</f>
        <v>6489.36</v>
      </c>
      <c r="P178" s="158">
        <f>VLOOKUP($C178,Loans!$B$12:$AN$300,17,FALSE)</f>
        <v>0</v>
      </c>
      <c r="Q178" s="158">
        <f>VLOOKUP($C178,Loans!$B$12:$AN$300,18,FALSE)</f>
        <v>10861.43</v>
      </c>
      <c r="R178" s="158">
        <f>VLOOKUP($C178,Loans!$B$12:$AN$300,19,FALSE)</f>
        <v>10861.43</v>
      </c>
      <c r="S178" s="145">
        <f>VLOOKUP($C178,'SREC Inv.'!$B$14:$AF$266,25,FALSE)</f>
        <v>3318</v>
      </c>
      <c r="T178" s="145">
        <f>VLOOKUP($C178,'SREC Inv.'!$B$14:$AF$266,27,FALSE)</f>
        <v>0</v>
      </c>
      <c r="U178" s="145">
        <f>VLOOKUP($C178,'SREC Inv.'!$B$14:$AF$266,28,FALSE)</f>
        <v>0</v>
      </c>
      <c r="V178" s="161">
        <f>VLOOKUP($C178,'SREC Inv.'!$B$14:$AF$266,29,FALSE)</f>
        <v>6873</v>
      </c>
      <c r="W178" s="145">
        <f>VLOOKUP($C178,'SREC Inv.'!$B$14:$AF$266,30,FALSE)</f>
        <v>30.075819452054795</v>
      </c>
      <c r="X178" s="145">
        <f>VLOOKUP($C178,'SREC Inv.'!$B$14:$AF$266,31,FALSE)</f>
        <v>0</v>
      </c>
      <c r="Y178" s="145"/>
      <c r="Z178" s="158">
        <f>VLOOKUP($C178,Loans!$B$12:$AN$300,35,FALSE)</f>
        <v>3332</v>
      </c>
      <c r="AA178" s="158"/>
      <c r="AB178" s="55"/>
      <c r="AC178" s="55"/>
      <c r="AD178" s="55"/>
      <c r="AE178" s="55"/>
      <c r="AF178" s="55"/>
      <c r="AG178" s="55"/>
      <c r="AH178" s="55"/>
      <c r="AI178" s="55"/>
      <c r="AJ178" s="160">
        <f>VLOOKUP($C178,'CapO-M Sum'!$A$3:$C$256,3,FALSE)</f>
        <v>4644.0297569613658</v>
      </c>
      <c r="AK178" s="160">
        <f t="shared" si="3"/>
        <v>7985.2846284134212</v>
      </c>
    </row>
    <row r="179" spans="1:37" hidden="1" outlineLevel="1" x14ac:dyDescent="0.2">
      <c r="A179">
        <f t="shared" si="0"/>
        <v>2025</v>
      </c>
      <c r="B179" s="157">
        <v>45901</v>
      </c>
      <c r="C179" s="157">
        <f t="shared" si="4"/>
        <v>45930</v>
      </c>
      <c r="D179" s="158">
        <v>0</v>
      </c>
      <c r="E179" s="159">
        <v>0</v>
      </c>
      <c r="F179" s="158">
        <f t="shared" si="2"/>
        <v>87.52628399999999</v>
      </c>
      <c r="G179" s="158">
        <f>VLOOKUP($C179,LoansC!$B$12:$AN$188,31,FALSE)</f>
        <v>-13.033716000000016</v>
      </c>
      <c r="H179" s="158">
        <f>VLOOKUP($C179,LoansR!$B$12:$AN$187,31,FALSE)</f>
        <v>0</v>
      </c>
      <c r="I179" s="158">
        <f>VLOOKUP($C179,Loans!$B$12:$AN$300,10,FALSE)</f>
        <v>100.56</v>
      </c>
      <c r="J179" s="158">
        <f>VLOOKUP($C179,LoansC!$B$12:$AN$188,10,FALSE)</f>
        <v>100.56</v>
      </c>
      <c r="K179" s="158">
        <f>VLOOKUP($C179,LoansR!$B$12:$AN$187,10,FALSE)</f>
        <v>0</v>
      </c>
      <c r="L179" s="158">
        <f>VLOOKUP($C179,Loans!$B$12:$AN$300,14,FALSE)</f>
        <v>6650</v>
      </c>
      <c r="M179" s="158">
        <f>VLOOKUP($C179,Loans!$B$12:$AN$300,13,FALSE)</f>
        <v>0</v>
      </c>
      <c r="N179" s="158">
        <f>VLOOKUP($C179,Loans!$B$12:$AN$300,15,FALSE)</f>
        <v>100.56</v>
      </c>
      <c r="O179" s="158">
        <f>VLOOKUP($C179,Loans!$B$12:$AN$300,16,FALSE)</f>
        <v>6549.44</v>
      </c>
      <c r="P179" s="158">
        <f>VLOOKUP($C179,Loans!$B$12:$AN$300,17,FALSE)</f>
        <v>0</v>
      </c>
      <c r="Q179" s="158">
        <f>VLOOKUP($C179,Loans!$B$12:$AN$300,18,FALSE)</f>
        <v>4311.99</v>
      </c>
      <c r="R179" s="158">
        <f>VLOOKUP($C179,Loans!$B$12:$AN$300,19,FALSE)</f>
        <v>4311.99</v>
      </c>
      <c r="S179" s="145">
        <f>VLOOKUP($C179,'SREC Inv.'!$B$14:$AF$266,25,FALSE)</f>
        <v>3318</v>
      </c>
      <c r="T179" s="145">
        <f>VLOOKUP($C179,'SREC Inv.'!$B$14:$AF$266,27,FALSE)</f>
        <v>0</v>
      </c>
      <c r="U179" s="145">
        <f>VLOOKUP($C179,'SREC Inv.'!$B$14:$AF$266,28,FALSE)</f>
        <v>0</v>
      </c>
      <c r="V179" s="161">
        <f>VLOOKUP($C179,'SREC Inv.'!$B$14:$AF$266,29,FALSE)</f>
        <v>10191</v>
      </c>
      <c r="W179" s="145">
        <f>VLOOKUP($C179,'SREC Inv.'!$B$14:$AF$266,30,FALSE)</f>
        <v>55.505270136986297</v>
      </c>
      <c r="X179" s="145">
        <f>VLOOKUP($C179,'SREC Inv.'!$B$14:$AF$266,31,FALSE)</f>
        <v>0</v>
      </c>
      <c r="Y179" s="145"/>
      <c r="Z179" s="158">
        <f>VLOOKUP($C179,Loans!$B$12:$AN$300,35,FALSE)</f>
        <v>3332</v>
      </c>
      <c r="AA179" s="158"/>
      <c r="AB179" s="55"/>
      <c r="AC179" s="55"/>
      <c r="AD179" s="55"/>
      <c r="AE179" s="55"/>
      <c r="AF179" s="55"/>
      <c r="AG179" s="55"/>
      <c r="AH179" s="55"/>
      <c r="AI179" s="55"/>
      <c r="AJ179" s="160">
        <f>VLOOKUP($C179,'CapO-M Sum'!$A$3:$C$256,3,FALSE)</f>
        <v>4644.0297569613658</v>
      </c>
      <c r="AK179" s="160">
        <f t="shared" si="3"/>
        <v>8018.5013110983527</v>
      </c>
    </row>
    <row r="180" spans="1:37" hidden="1" outlineLevel="1" x14ac:dyDescent="0.2">
      <c r="A180">
        <f t="shared" si="0"/>
        <v>2025</v>
      </c>
      <c r="B180" s="157">
        <v>45931</v>
      </c>
      <c r="C180" s="157">
        <f t="shared" si="4"/>
        <v>45961</v>
      </c>
      <c r="D180" s="158">
        <v>0</v>
      </c>
      <c r="E180" s="159">
        <v>0</v>
      </c>
      <c r="F180" s="158">
        <f t="shared" si="2"/>
        <v>34.745611999999994</v>
      </c>
      <c r="G180" s="158">
        <f>VLOOKUP($C180,LoansC!$B$12:$AN$188,31,FALSE)</f>
        <v>-5.1743880000000058</v>
      </c>
      <c r="H180" s="158">
        <f>VLOOKUP($C180,LoansR!$B$12:$AN$187,31,FALSE)</f>
        <v>0</v>
      </c>
      <c r="I180" s="158">
        <f>VLOOKUP($C180,Loans!$B$12:$AN$300,10,FALSE)</f>
        <v>39.92</v>
      </c>
      <c r="J180" s="158">
        <f>VLOOKUP($C180,LoansC!$B$12:$AN$188,10,FALSE)</f>
        <v>39.92</v>
      </c>
      <c r="K180" s="158">
        <f>VLOOKUP($C180,LoansR!$B$12:$AN$187,10,FALSE)</f>
        <v>0</v>
      </c>
      <c r="L180" s="158">
        <f>VLOOKUP($C180,Loans!$B$12:$AN$300,14,FALSE)</f>
        <v>4351.91</v>
      </c>
      <c r="M180" s="158">
        <f>VLOOKUP($C180,Loans!$B$12:$AN$300,13,FALSE)</f>
        <v>0</v>
      </c>
      <c r="N180" s="158">
        <f>VLOOKUP($C180,Loans!$B$12:$AN$300,15,FALSE)</f>
        <v>39.92</v>
      </c>
      <c r="O180" s="158">
        <f>VLOOKUP($C180,Loans!$B$12:$AN$300,16,FALSE)</f>
        <v>4311.99</v>
      </c>
      <c r="P180" s="158">
        <f>VLOOKUP($C180,Loans!$B$12:$AN$300,17,FALSE)</f>
        <v>0</v>
      </c>
      <c r="Q180" s="158">
        <f>VLOOKUP($C180,Loans!$B$12:$AN$300,18,FALSE)</f>
        <v>0</v>
      </c>
      <c r="R180" s="158">
        <f>VLOOKUP($C180,Loans!$B$12:$AN$300,19,FALSE)</f>
        <v>0</v>
      </c>
      <c r="S180" s="145">
        <f>VLOOKUP($C180,'SREC Inv.'!$B$14:$AF$266,25,FALSE)</f>
        <v>2370</v>
      </c>
      <c r="T180" s="145">
        <f>VLOOKUP($C180,'SREC Inv.'!$B$14:$AF$266,27,FALSE)</f>
        <v>10191</v>
      </c>
      <c r="U180" s="145">
        <f>VLOOKUP($C180,'SREC Inv.'!$B$14:$AF$266,28,FALSE)</f>
        <v>0</v>
      </c>
      <c r="V180" s="161">
        <f>VLOOKUP($C180,'SREC Inv.'!$B$14:$AF$266,29,FALSE)</f>
        <v>2370</v>
      </c>
      <c r="W180" s="145">
        <f>VLOOKUP($C180,'SREC Inv.'!$B$14:$AF$266,30,FALSE)</f>
        <v>81.625397260273957</v>
      </c>
      <c r="X180" s="145">
        <f>VLOOKUP($C180,'SREC Inv.'!$B$14:$AF$266,31,FALSE)</f>
        <v>36.549999999999997</v>
      </c>
      <c r="Y180" s="145"/>
      <c r="Z180" s="158">
        <f>VLOOKUP($C180,Loans!$B$12:$AN$300,35,FALSE)</f>
        <v>1981.9099999999999</v>
      </c>
      <c r="AA180" s="158"/>
      <c r="AB180" s="55"/>
      <c r="AC180" s="55"/>
      <c r="AD180" s="55"/>
      <c r="AE180" s="55"/>
      <c r="AF180" s="55"/>
      <c r="AG180" s="55"/>
      <c r="AH180" s="55"/>
      <c r="AI180" s="55"/>
      <c r="AJ180" s="160">
        <f>VLOOKUP($C180,'CapO-M Sum'!$A$3:$C$256,3,FALSE)</f>
        <v>1294.76678188397</v>
      </c>
      <c r="AK180" s="160">
        <f t="shared" si="3"/>
        <v>3389.6777911442437</v>
      </c>
    </row>
    <row r="181" spans="1:37" hidden="1" outlineLevel="1" x14ac:dyDescent="0.2">
      <c r="A181">
        <f t="shared" si="0"/>
        <v>2025</v>
      </c>
      <c r="B181" s="157">
        <v>45962</v>
      </c>
      <c r="C181" s="157">
        <f t="shared" si="4"/>
        <v>45991</v>
      </c>
      <c r="D181" s="158">
        <v>0</v>
      </c>
      <c r="E181" s="159">
        <v>0</v>
      </c>
      <c r="F181" s="158">
        <f t="shared" si="2"/>
        <v>0</v>
      </c>
      <c r="G181" s="158">
        <f>VLOOKUP($C181,LoansC!$B$12:$AN$188,31,FALSE)</f>
        <v>0</v>
      </c>
      <c r="H181" s="158">
        <f>VLOOKUP($C181,LoansR!$B$12:$AN$187,31,FALSE)</f>
        <v>0</v>
      </c>
      <c r="I181" s="158">
        <f>VLOOKUP($C181,Loans!$B$12:$AN$300,10,FALSE)</f>
        <v>0</v>
      </c>
      <c r="J181" s="158">
        <f>VLOOKUP($C181,LoansC!$B$12:$AN$188,10,FALSE)</f>
        <v>0</v>
      </c>
      <c r="K181" s="158">
        <f>VLOOKUP($C181,LoansR!$B$12:$AN$187,10,FALSE)</f>
        <v>0</v>
      </c>
      <c r="L181" s="158">
        <f>VLOOKUP($C181,Loans!$B$12:$AN$300,14,FALSE)</f>
        <v>0</v>
      </c>
      <c r="M181" s="158">
        <f>VLOOKUP($C181,Loans!$B$12:$AN$300,13,FALSE)</f>
        <v>0</v>
      </c>
      <c r="N181" s="158">
        <f>VLOOKUP($C181,Loans!$B$12:$AN$300,15,FALSE)</f>
        <v>0</v>
      </c>
      <c r="O181" s="158">
        <f>VLOOKUP($C181,Loans!$B$12:$AN$300,16,FALSE)</f>
        <v>0</v>
      </c>
      <c r="P181" s="158">
        <f>VLOOKUP($C181,Loans!$B$12:$AN$300,17,FALSE)</f>
        <v>0</v>
      </c>
      <c r="Q181" s="158">
        <f>VLOOKUP($C181,Loans!$B$12:$AN$300,18,FALSE)</f>
        <v>0</v>
      </c>
      <c r="R181" s="158">
        <f>VLOOKUP($C181,Loans!$B$12:$AN$300,19,FALSE)</f>
        <v>0</v>
      </c>
      <c r="S181" s="145">
        <f>VLOOKUP($C181,'SREC Inv.'!$B$14:$AF$266,25,FALSE)</f>
        <v>0</v>
      </c>
      <c r="T181" s="145">
        <f>VLOOKUP($C181,'SREC Inv.'!$B$14:$AF$266,27,FALSE)</f>
        <v>0</v>
      </c>
      <c r="U181" s="145">
        <f>VLOOKUP($C181,'SREC Inv.'!$B$14:$AF$266,28,FALSE)</f>
        <v>0</v>
      </c>
      <c r="V181" s="161">
        <f>VLOOKUP($C181,'SREC Inv.'!$B$14:$AF$266,29,FALSE)</f>
        <v>2370</v>
      </c>
      <c r="W181" s="145">
        <f>VLOOKUP($C181,'SREC Inv.'!$B$14:$AF$266,30,FALSE)</f>
        <v>18.836630136986301</v>
      </c>
      <c r="X181" s="145">
        <f>VLOOKUP($C181,'SREC Inv.'!$B$14:$AF$266,31,FALSE)</f>
        <v>0</v>
      </c>
      <c r="Y181" s="145"/>
      <c r="Z181" s="158">
        <f>VLOOKUP($C181,Loans!$B$12:$AN$300,35,FALSE)</f>
        <v>0</v>
      </c>
      <c r="AA181" s="158"/>
      <c r="AB181" s="55"/>
      <c r="AC181" s="55"/>
      <c r="AD181" s="55"/>
      <c r="AE181" s="55"/>
      <c r="AF181" s="55"/>
      <c r="AG181" s="55"/>
      <c r="AH181" s="55"/>
      <c r="AI181" s="55"/>
      <c r="AJ181" s="160">
        <f>VLOOKUP($C181,'CapO-M Sum'!$A$3:$C$256,3,FALSE)</f>
        <v>1294.76678188397</v>
      </c>
      <c r="AK181" s="160">
        <f t="shared" si="3"/>
        <v>1313.6034120209563</v>
      </c>
    </row>
    <row r="182" spans="1:37" hidden="1" outlineLevel="1" x14ac:dyDescent="0.2">
      <c r="A182">
        <f t="shared" si="0"/>
        <v>2025</v>
      </c>
      <c r="B182" s="157">
        <v>45992</v>
      </c>
      <c r="C182" s="157">
        <f t="shared" si="4"/>
        <v>46022</v>
      </c>
      <c r="D182" s="158">
        <v>0</v>
      </c>
      <c r="E182" s="159">
        <v>0</v>
      </c>
      <c r="F182" s="158">
        <f t="shared" si="2"/>
        <v>0</v>
      </c>
      <c r="G182" s="158">
        <f>VLOOKUP($C182,LoansC!$B$12:$AN$188,31,FALSE)</f>
        <v>0</v>
      </c>
      <c r="H182" s="158">
        <f>VLOOKUP($C182,LoansR!$B$12:$AN$187,31,FALSE)</f>
        <v>0</v>
      </c>
      <c r="I182" s="158">
        <f>VLOOKUP($C182,Loans!$B$12:$AN$300,10,FALSE)</f>
        <v>0</v>
      </c>
      <c r="J182" s="158">
        <f>VLOOKUP($C182,LoansC!$B$12:$AN$188,10,FALSE)</f>
        <v>0</v>
      </c>
      <c r="K182" s="158">
        <f>VLOOKUP($C182,LoansR!$B$12:$AN$187,10,FALSE)</f>
        <v>0</v>
      </c>
      <c r="L182" s="158">
        <f>VLOOKUP($C182,Loans!$B$12:$AN$300,14,FALSE)</f>
        <v>0</v>
      </c>
      <c r="M182" s="158">
        <f>VLOOKUP($C182,Loans!$B$12:$AN$300,13,FALSE)</f>
        <v>0</v>
      </c>
      <c r="N182" s="158">
        <f>VLOOKUP($C182,Loans!$B$12:$AN$300,15,FALSE)</f>
        <v>0</v>
      </c>
      <c r="O182" s="158">
        <f>VLOOKUP($C182,Loans!$B$12:$AN$300,16,FALSE)</f>
        <v>0</v>
      </c>
      <c r="P182" s="158">
        <f>VLOOKUP($C182,Loans!$B$12:$AN$300,17,FALSE)</f>
        <v>0</v>
      </c>
      <c r="Q182" s="158">
        <f>VLOOKUP($C182,Loans!$B$12:$AN$300,18,FALSE)</f>
        <v>0</v>
      </c>
      <c r="R182" s="158">
        <f>VLOOKUP($C182,Loans!$B$12:$AN$300,19,FALSE)</f>
        <v>0</v>
      </c>
      <c r="S182" s="145">
        <f>VLOOKUP($C182,'SREC Inv.'!$B$14:$AF$266,25,FALSE)</f>
        <v>0</v>
      </c>
      <c r="T182" s="145">
        <f>VLOOKUP($C182,'SREC Inv.'!$B$14:$AF$266,27,FALSE)</f>
        <v>2370</v>
      </c>
      <c r="U182" s="145">
        <f>VLOOKUP($C182,'SREC Inv.'!$B$14:$AF$266,28,FALSE)</f>
        <v>0</v>
      </c>
      <c r="V182" s="161">
        <f>VLOOKUP($C182,'SREC Inv.'!$B$14:$AF$266,29,FALSE)</f>
        <v>0</v>
      </c>
      <c r="W182" s="145">
        <f>VLOOKUP($C182,'SREC Inv.'!$B$14:$AF$266,30,FALSE)</f>
        <v>18.836630136986301</v>
      </c>
      <c r="X182" s="145">
        <f>VLOOKUP($C182,'SREC Inv.'!$B$14:$AF$266,31,FALSE)</f>
        <v>8.5</v>
      </c>
      <c r="Y182" s="145"/>
      <c r="Z182" s="158">
        <f>VLOOKUP($C182,Loans!$B$12:$AN$300,35,FALSE)</f>
        <v>0</v>
      </c>
      <c r="AA182" s="158"/>
      <c r="AB182" s="55"/>
      <c r="AC182" s="55"/>
      <c r="AD182" s="55"/>
      <c r="AE182" s="55"/>
      <c r="AF182" s="55"/>
      <c r="AG182" s="55"/>
      <c r="AH182" s="55"/>
      <c r="AI182" s="55"/>
      <c r="AJ182" s="160">
        <f>VLOOKUP($C182,'CapO-M Sum'!$A$3:$C$256,3,FALSE)</f>
        <v>1294.76678188397</v>
      </c>
      <c r="AK182" s="160">
        <f t="shared" si="3"/>
        <v>1322.1034120209563</v>
      </c>
    </row>
    <row r="183" spans="1:37" hidden="1" outlineLevel="1" x14ac:dyDescent="0.2">
      <c r="A183">
        <f t="shared" ref="A183:A230" si="5">YEAR(B183)</f>
        <v>2026</v>
      </c>
      <c r="B183" s="157">
        <v>46023</v>
      </c>
      <c r="C183" s="157">
        <f t="shared" si="4"/>
        <v>46053</v>
      </c>
      <c r="D183" s="158">
        <v>0</v>
      </c>
      <c r="E183" s="159">
        <v>0</v>
      </c>
      <c r="F183" s="158">
        <f t="shared" si="2"/>
        <v>0</v>
      </c>
      <c r="G183" s="158">
        <f>VLOOKUP($C183,LoansC!$B$12:$AN$188,31,FALSE)</f>
        <v>0</v>
      </c>
      <c r="H183" s="158">
        <f>VLOOKUP($C183,LoansR!$B$12:$AN$187,31,FALSE)</f>
        <v>0</v>
      </c>
      <c r="I183" s="158">
        <f>VLOOKUP($C183,Loans!$B$12:$AN$300,10,FALSE)</f>
        <v>0</v>
      </c>
      <c r="J183" s="158">
        <f>VLOOKUP($C183,LoansC!$B$12:$AN$188,10,FALSE)</f>
        <v>0</v>
      </c>
      <c r="K183" s="158">
        <f>VLOOKUP($C183,LoansR!$B$12:$AN$187,10,FALSE)</f>
        <v>0</v>
      </c>
      <c r="L183" s="158">
        <f>VLOOKUP($C183,Loans!$B$12:$AN$300,14,FALSE)</f>
        <v>0</v>
      </c>
      <c r="M183" s="158">
        <f>VLOOKUP($C183,Loans!$B$12:$AN$300,13,FALSE)</f>
        <v>0</v>
      </c>
      <c r="N183" s="158">
        <f>VLOOKUP($C183,Loans!$B$12:$AN$300,15,FALSE)</f>
        <v>0</v>
      </c>
      <c r="O183" s="158">
        <f>VLOOKUP($C183,Loans!$B$12:$AN$300,16,FALSE)</f>
        <v>0</v>
      </c>
      <c r="P183" s="158">
        <f>VLOOKUP($C183,Loans!$B$12:$AN$300,17,FALSE)</f>
        <v>0</v>
      </c>
      <c r="Q183" s="158">
        <f>VLOOKUP($C183,Loans!$B$12:$AN$300,18,FALSE)</f>
        <v>0</v>
      </c>
      <c r="R183" s="158">
        <f>VLOOKUP($C183,Loans!$B$12:$AN$300,19,FALSE)</f>
        <v>0</v>
      </c>
      <c r="S183" s="145">
        <f>VLOOKUP($C183,'SREC Inv.'!$B$14:$AF$266,25,FALSE)</f>
        <v>0</v>
      </c>
      <c r="T183" s="145">
        <f>VLOOKUP($C183,'SREC Inv.'!$B$14:$AF$266,27,FALSE)</f>
        <v>0</v>
      </c>
      <c r="U183" s="145">
        <f>VLOOKUP($C183,'SREC Inv.'!$B$14:$AF$266,28,FALSE)</f>
        <v>0</v>
      </c>
      <c r="V183" s="161">
        <f>VLOOKUP($C183,'SREC Inv.'!$B$14:$AF$266,29,FALSE)</f>
        <v>0</v>
      </c>
      <c r="W183" s="145">
        <f>VLOOKUP($C183,'SREC Inv.'!$B$14:$AF$266,30,FALSE)</f>
        <v>0</v>
      </c>
      <c r="X183" s="145">
        <f>VLOOKUP($C183,'SREC Inv.'!$B$14:$AF$266,31,FALSE)</f>
        <v>0</v>
      </c>
      <c r="Y183" s="145"/>
      <c r="Z183" s="158">
        <f>VLOOKUP($C183,Loans!$B$12:$AN$300,35,FALSE)</f>
        <v>0</v>
      </c>
      <c r="AA183" s="158"/>
      <c r="AB183" s="55"/>
      <c r="AC183" s="55"/>
      <c r="AD183" s="55"/>
      <c r="AE183" s="55"/>
      <c r="AF183" s="55"/>
      <c r="AG183" s="55"/>
      <c r="AH183" s="55"/>
      <c r="AI183" s="55"/>
      <c r="AJ183" s="160">
        <f>VLOOKUP($C183,'CapO-M Sum'!$A$3:$C$256,3,FALSE)</f>
        <v>1294.76678188397</v>
      </c>
      <c r="AK183" s="160">
        <f t="shared" si="3"/>
        <v>1294.76678188397</v>
      </c>
    </row>
    <row r="184" spans="1:37" hidden="1" outlineLevel="1" x14ac:dyDescent="0.2">
      <c r="A184">
        <f t="shared" si="5"/>
        <v>2026</v>
      </c>
      <c r="B184" s="157">
        <v>46054</v>
      </c>
      <c r="C184" s="157">
        <f t="shared" si="4"/>
        <v>46081</v>
      </c>
      <c r="D184" s="158">
        <v>0</v>
      </c>
      <c r="E184" s="159">
        <v>0</v>
      </c>
      <c r="F184" s="158">
        <f t="shared" si="2"/>
        <v>0</v>
      </c>
      <c r="G184" s="158">
        <f>VLOOKUP($C184,LoansC!$B$12:$AN$188,31,FALSE)</f>
        <v>0</v>
      </c>
      <c r="H184" s="158">
        <f>VLOOKUP($C184,LoansR!$B$12:$AN$187,31,FALSE)</f>
        <v>0</v>
      </c>
      <c r="I184" s="158">
        <f>VLOOKUP($C184,Loans!$B$12:$AN$300,10,FALSE)</f>
        <v>0</v>
      </c>
      <c r="J184" s="158">
        <f>VLOOKUP($C184,LoansC!$B$12:$AN$188,10,FALSE)</f>
        <v>0</v>
      </c>
      <c r="K184" s="158">
        <f>VLOOKUP($C184,LoansR!$B$12:$AN$187,10,FALSE)</f>
        <v>0</v>
      </c>
      <c r="L184" s="158">
        <f>VLOOKUP($C184,Loans!$B$12:$AN$300,14,FALSE)</f>
        <v>0</v>
      </c>
      <c r="M184" s="158">
        <f>VLOOKUP($C184,Loans!$B$12:$AN$300,13,FALSE)</f>
        <v>0</v>
      </c>
      <c r="N184" s="158">
        <f>VLOOKUP($C184,Loans!$B$12:$AN$300,15,FALSE)</f>
        <v>0</v>
      </c>
      <c r="O184" s="158">
        <f>VLOOKUP($C184,Loans!$B$12:$AN$300,16,FALSE)</f>
        <v>0</v>
      </c>
      <c r="P184" s="158">
        <f>VLOOKUP($C184,Loans!$B$12:$AN$300,17,FALSE)</f>
        <v>0</v>
      </c>
      <c r="Q184" s="158">
        <f>VLOOKUP($C184,Loans!$B$12:$AN$300,18,FALSE)</f>
        <v>0</v>
      </c>
      <c r="R184" s="158">
        <f>VLOOKUP($C184,Loans!$B$12:$AN$300,19,FALSE)</f>
        <v>0</v>
      </c>
      <c r="S184" s="145">
        <f>VLOOKUP($C184,'SREC Inv.'!$B$14:$AF$266,25,FALSE)</f>
        <v>0</v>
      </c>
      <c r="T184" s="145">
        <f>VLOOKUP($C184,'SREC Inv.'!$B$14:$AF$266,27,FALSE)</f>
        <v>0</v>
      </c>
      <c r="U184" s="145">
        <f>VLOOKUP($C184,'SREC Inv.'!$B$14:$AF$266,28,FALSE)</f>
        <v>0</v>
      </c>
      <c r="V184" s="161">
        <f>VLOOKUP($C184,'SREC Inv.'!$B$14:$AF$266,29,FALSE)</f>
        <v>0</v>
      </c>
      <c r="W184" s="145">
        <f>VLOOKUP($C184,'SREC Inv.'!$B$14:$AF$266,30,FALSE)</f>
        <v>0</v>
      </c>
      <c r="X184" s="145">
        <f>VLOOKUP($C184,'SREC Inv.'!$B$14:$AF$266,31,FALSE)</f>
        <v>0</v>
      </c>
      <c r="Y184" s="145"/>
      <c r="Z184" s="158">
        <f>VLOOKUP($C184,Loans!$B$12:$AN$300,35,FALSE)</f>
        <v>0</v>
      </c>
      <c r="AA184" s="158"/>
      <c r="AB184" s="55"/>
      <c r="AC184" s="55"/>
      <c r="AD184" s="55"/>
      <c r="AE184" s="55"/>
      <c r="AF184" s="55"/>
      <c r="AG184" s="55"/>
      <c r="AH184" s="55"/>
      <c r="AI184" s="55"/>
      <c r="AJ184" s="160">
        <f>VLOOKUP($C184,'CapO-M Sum'!$A$3:$C$256,3,FALSE)</f>
        <v>1294.76678188397</v>
      </c>
      <c r="AK184" s="160">
        <f t="shared" si="3"/>
        <v>1294.76678188397</v>
      </c>
    </row>
    <row r="185" spans="1:37" hidden="1" outlineLevel="1" x14ac:dyDescent="0.2">
      <c r="A185">
        <f t="shared" si="5"/>
        <v>2026</v>
      </c>
      <c r="B185" s="157">
        <v>46082</v>
      </c>
      <c r="C185" s="157">
        <f t="shared" si="4"/>
        <v>46112</v>
      </c>
      <c r="D185" s="158">
        <v>0</v>
      </c>
      <c r="E185" s="159">
        <v>0</v>
      </c>
      <c r="F185" s="158">
        <f t="shared" ref="F185:F194" si="6">SUM(G185:I185)</f>
        <v>0</v>
      </c>
      <c r="G185" s="158">
        <f>VLOOKUP($C185,LoansC!$B$12:$AN$188,31,FALSE)</f>
        <v>0</v>
      </c>
      <c r="H185" s="158">
        <f>VLOOKUP($C185,LoansR!$B$12:$AN$187,31,FALSE)</f>
        <v>0</v>
      </c>
      <c r="I185" s="158">
        <f>VLOOKUP($C185,Loans!$B$12:$AN$300,10,FALSE)</f>
        <v>0</v>
      </c>
      <c r="J185" s="158">
        <f>VLOOKUP($C185,LoansC!$B$12:$AN$188,10,FALSE)</f>
        <v>0</v>
      </c>
      <c r="K185" s="158">
        <f>VLOOKUP($C185,LoansR!$B$12:$AN$187,10,FALSE)</f>
        <v>0</v>
      </c>
      <c r="L185" s="158">
        <f>VLOOKUP($C185,Loans!$B$12:$AN$300,14,FALSE)</f>
        <v>0</v>
      </c>
      <c r="M185" s="158">
        <f>VLOOKUP($C185,Loans!$B$12:$AN$300,13,FALSE)</f>
        <v>0</v>
      </c>
      <c r="N185" s="158">
        <f>VLOOKUP($C185,Loans!$B$12:$AN$300,15,FALSE)</f>
        <v>0</v>
      </c>
      <c r="O185" s="158">
        <f>VLOOKUP($C185,Loans!$B$12:$AN$300,16,FALSE)</f>
        <v>0</v>
      </c>
      <c r="P185" s="158">
        <f>VLOOKUP($C185,Loans!$B$12:$AN$300,17,FALSE)</f>
        <v>0</v>
      </c>
      <c r="Q185" s="158">
        <f>VLOOKUP($C185,Loans!$B$12:$AN$300,18,FALSE)</f>
        <v>0</v>
      </c>
      <c r="R185" s="158">
        <f>VLOOKUP($C185,Loans!$B$12:$AN$300,19,FALSE)</f>
        <v>0</v>
      </c>
      <c r="S185" s="145">
        <f>VLOOKUP($C185,'SREC Inv.'!$B$14:$AF$266,25,FALSE)</f>
        <v>0</v>
      </c>
      <c r="T185" s="145">
        <f>VLOOKUP($C185,'SREC Inv.'!$B$14:$AF$266,27,FALSE)</f>
        <v>0</v>
      </c>
      <c r="U185" s="145">
        <f>VLOOKUP($C185,'SREC Inv.'!$B$14:$AF$266,28,FALSE)</f>
        <v>0</v>
      </c>
      <c r="V185" s="161">
        <f>VLOOKUP($C185,'SREC Inv.'!$B$14:$AF$266,29,FALSE)</f>
        <v>0</v>
      </c>
      <c r="W185" s="145">
        <f>VLOOKUP($C185,'SREC Inv.'!$B$14:$AF$266,30,FALSE)</f>
        <v>0</v>
      </c>
      <c r="X185" s="145">
        <f>VLOOKUP($C185,'SREC Inv.'!$B$14:$AF$266,31,FALSE)</f>
        <v>0</v>
      </c>
      <c r="Y185" s="145"/>
      <c r="Z185" s="158">
        <f>VLOOKUP($C185,Loans!$B$12:$AN$300,35,FALSE)</f>
        <v>0</v>
      </c>
      <c r="AA185" s="158"/>
      <c r="AB185" s="55"/>
      <c r="AC185" s="55"/>
      <c r="AD185" s="55"/>
      <c r="AE185" s="55"/>
      <c r="AF185" s="55"/>
      <c r="AG185" s="55"/>
      <c r="AH185" s="55"/>
      <c r="AI185" s="55"/>
      <c r="AJ185" s="160">
        <f>VLOOKUP($C185,'CapO-M Sum'!$A$3:$C$256,3,FALSE)</f>
        <v>1294.76678188397</v>
      </c>
      <c r="AK185" s="160">
        <f t="shared" si="3"/>
        <v>1294.76678188397</v>
      </c>
    </row>
    <row r="186" spans="1:37" hidden="1" outlineLevel="1" x14ac:dyDescent="0.2">
      <c r="A186">
        <f t="shared" si="5"/>
        <v>2026</v>
      </c>
      <c r="B186" s="157">
        <v>46113</v>
      </c>
      <c r="C186" s="157">
        <f t="shared" si="4"/>
        <v>46142</v>
      </c>
      <c r="D186" s="158">
        <v>0</v>
      </c>
      <c r="E186" s="159">
        <v>0</v>
      </c>
      <c r="F186" s="158">
        <f t="shared" si="6"/>
        <v>0</v>
      </c>
      <c r="G186" s="158">
        <f>VLOOKUP($C186,LoansC!$B$12:$AN$188,31,FALSE)</f>
        <v>0</v>
      </c>
      <c r="H186" s="158">
        <f>VLOOKUP($C186,LoansR!$B$12:$AN$187,31,FALSE)</f>
        <v>0</v>
      </c>
      <c r="I186" s="158">
        <f>VLOOKUP($C186,Loans!$B$12:$AN$300,10,FALSE)</f>
        <v>0</v>
      </c>
      <c r="J186" s="158">
        <f>VLOOKUP($C186,LoansC!$B$12:$AN$188,10,FALSE)</f>
        <v>0</v>
      </c>
      <c r="K186" s="158">
        <f>VLOOKUP($C186,LoansR!$B$12:$AN$187,10,FALSE)</f>
        <v>0</v>
      </c>
      <c r="L186" s="158">
        <f>VLOOKUP($C186,Loans!$B$12:$AN$300,14,FALSE)</f>
        <v>0</v>
      </c>
      <c r="M186" s="158">
        <f>VLOOKUP($C186,Loans!$B$12:$AN$300,13,FALSE)</f>
        <v>0</v>
      </c>
      <c r="N186" s="158">
        <f>VLOOKUP($C186,Loans!$B$12:$AN$300,15,FALSE)</f>
        <v>0</v>
      </c>
      <c r="O186" s="158">
        <f>VLOOKUP($C186,Loans!$B$12:$AN$300,16,FALSE)</f>
        <v>0</v>
      </c>
      <c r="P186" s="158">
        <f>VLOOKUP($C186,Loans!$B$12:$AN$300,17,FALSE)</f>
        <v>0</v>
      </c>
      <c r="Q186" s="158">
        <f>VLOOKUP($C186,Loans!$B$12:$AN$300,18,FALSE)</f>
        <v>0</v>
      </c>
      <c r="R186" s="158">
        <f>VLOOKUP($C186,Loans!$B$12:$AN$300,19,FALSE)</f>
        <v>0</v>
      </c>
      <c r="S186" s="145">
        <f>VLOOKUP($C186,'SREC Inv.'!$B$14:$AF$266,25,FALSE)</f>
        <v>0</v>
      </c>
      <c r="T186" s="145">
        <f>VLOOKUP($C186,'SREC Inv.'!$B$14:$AF$266,27,FALSE)</f>
        <v>0</v>
      </c>
      <c r="U186" s="145">
        <f>VLOOKUP($C186,'SREC Inv.'!$B$14:$AF$266,28,FALSE)</f>
        <v>0</v>
      </c>
      <c r="V186" s="161">
        <f>VLOOKUP($C186,'SREC Inv.'!$B$14:$AF$266,29,FALSE)</f>
        <v>0</v>
      </c>
      <c r="W186" s="145">
        <f>VLOOKUP($C186,'SREC Inv.'!$B$14:$AF$266,30,FALSE)</f>
        <v>0</v>
      </c>
      <c r="X186" s="145">
        <f>VLOOKUP($C186,'SREC Inv.'!$B$14:$AF$266,31,FALSE)</f>
        <v>0</v>
      </c>
      <c r="Y186" s="145"/>
      <c r="Z186" s="158">
        <f>VLOOKUP($C186,Loans!$B$12:$AN$300,35,FALSE)</f>
        <v>0</v>
      </c>
      <c r="AA186" s="158"/>
      <c r="AB186" s="55"/>
      <c r="AC186" s="55"/>
      <c r="AD186" s="55"/>
      <c r="AE186" s="55"/>
      <c r="AF186" s="55"/>
      <c r="AG186" s="55"/>
      <c r="AH186" s="55"/>
      <c r="AI186" s="55"/>
      <c r="AJ186" s="160">
        <f>VLOOKUP($C186,'CapO-M Sum'!$A$3:$C$256,3,FALSE)</f>
        <v>1294.76678188397</v>
      </c>
      <c r="AK186" s="160">
        <f t="shared" si="3"/>
        <v>1294.76678188397</v>
      </c>
    </row>
    <row r="187" spans="1:37" hidden="1" outlineLevel="1" x14ac:dyDescent="0.2">
      <c r="A187">
        <f t="shared" si="5"/>
        <v>2026</v>
      </c>
      <c r="B187" s="157">
        <v>46143</v>
      </c>
      <c r="C187" s="157">
        <f t="shared" si="4"/>
        <v>46173</v>
      </c>
      <c r="D187" s="158">
        <v>0</v>
      </c>
      <c r="E187" s="159">
        <v>0</v>
      </c>
      <c r="F187" s="158">
        <f t="shared" si="6"/>
        <v>0</v>
      </c>
      <c r="G187" s="158">
        <f>VLOOKUP($C187,LoansC!$B$12:$AN$188,31,FALSE)</f>
        <v>0</v>
      </c>
      <c r="H187" s="158">
        <f>VLOOKUP($C187,LoansR!$B$12:$AN$187,31,FALSE)</f>
        <v>0</v>
      </c>
      <c r="I187" s="158">
        <f>VLOOKUP($C187,Loans!$B$12:$AN$300,10,FALSE)</f>
        <v>0</v>
      </c>
      <c r="J187" s="158">
        <f>VLOOKUP($C187,LoansC!$B$12:$AN$188,10,FALSE)</f>
        <v>0</v>
      </c>
      <c r="K187" s="158">
        <f>VLOOKUP($C187,LoansR!$B$12:$AN$187,10,FALSE)</f>
        <v>0</v>
      </c>
      <c r="L187" s="158">
        <f>VLOOKUP($C187,Loans!$B$12:$AN$300,14,FALSE)</f>
        <v>0</v>
      </c>
      <c r="M187" s="158">
        <f>VLOOKUP($C187,Loans!$B$12:$AN$300,13,FALSE)</f>
        <v>0</v>
      </c>
      <c r="N187" s="158">
        <f>VLOOKUP($C187,Loans!$B$12:$AN$300,15,FALSE)</f>
        <v>0</v>
      </c>
      <c r="O187" s="158">
        <f>VLOOKUP($C187,Loans!$B$12:$AN$300,16,FALSE)</f>
        <v>0</v>
      </c>
      <c r="P187" s="158">
        <f>VLOOKUP($C187,Loans!$B$12:$AN$300,17,FALSE)</f>
        <v>0</v>
      </c>
      <c r="Q187" s="158">
        <f>VLOOKUP($C187,Loans!$B$12:$AN$300,18,FALSE)</f>
        <v>0</v>
      </c>
      <c r="R187" s="158">
        <f>VLOOKUP($C187,Loans!$B$12:$AN$300,19,FALSE)</f>
        <v>0</v>
      </c>
      <c r="S187" s="145">
        <f>VLOOKUP($C187,'SREC Inv.'!$B$14:$AF$266,25,FALSE)</f>
        <v>0</v>
      </c>
      <c r="T187" s="145">
        <f>VLOOKUP($C187,'SREC Inv.'!$B$14:$AF$266,27,FALSE)</f>
        <v>0</v>
      </c>
      <c r="U187" s="145">
        <f>VLOOKUP($C187,'SREC Inv.'!$B$14:$AF$266,28,FALSE)</f>
        <v>0</v>
      </c>
      <c r="V187" s="161">
        <f>VLOOKUP($C187,'SREC Inv.'!$B$14:$AF$266,29,FALSE)</f>
        <v>0</v>
      </c>
      <c r="W187" s="145">
        <f>VLOOKUP($C187,'SREC Inv.'!$B$14:$AF$266,30,FALSE)</f>
        <v>0</v>
      </c>
      <c r="X187" s="145">
        <f>VLOOKUP($C187,'SREC Inv.'!$B$14:$AF$266,31,FALSE)</f>
        <v>0</v>
      </c>
      <c r="Y187" s="145"/>
      <c r="Z187" s="158">
        <f>VLOOKUP($C187,Loans!$B$12:$AN$300,35,FALSE)</f>
        <v>0</v>
      </c>
      <c r="AA187" s="158"/>
      <c r="AB187" s="55"/>
      <c r="AC187" s="55"/>
      <c r="AD187" s="55"/>
      <c r="AE187" s="55"/>
      <c r="AF187" s="55"/>
      <c r="AG187" s="55"/>
      <c r="AH187" s="55"/>
      <c r="AI187" s="55"/>
      <c r="AJ187" s="160">
        <f>VLOOKUP($C187,'CapO-M Sum'!$A$3:$C$256,3,FALSE)</f>
        <v>1294.76678188397</v>
      </c>
      <c r="AK187" s="160">
        <f t="shared" si="3"/>
        <v>1294.76678188397</v>
      </c>
    </row>
    <row r="188" spans="1:37" hidden="1" outlineLevel="1" x14ac:dyDescent="0.2">
      <c r="A188">
        <f t="shared" si="5"/>
        <v>2026</v>
      </c>
      <c r="B188" s="157">
        <v>46174</v>
      </c>
      <c r="C188" s="157">
        <f t="shared" si="4"/>
        <v>46203</v>
      </c>
      <c r="D188" s="158">
        <v>0</v>
      </c>
      <c r="E188" s="159">
        <v>0</v>
      </c>
      <c r="F188" s="158">
        <f t="shared" si="6"/>
        <v>0</v>
      </c>
      <c r="G188" s="158">
        <f>VLOOKUP($C188,LoansC!$B$12:$AN$188,31,FALSE)</f>
        <v>0</v>
      </c>
      <c r="H188" s="158">
        <f>VLOOKUP($C188,LoansR!$B$12:$AN$187,31,FALSE)</f>
        <v>0</v>
      </c>
      <c r="I188" s="158">
        <f>VLOOKUP($C188,Loans!$B$12:$AN$300,10,FALSE)</f>
        <v>0</v>
      </c>
      <c r="J188" s="158">
        <f>VLOOKUP($C188,LoansC!$B$12:$AN$188,10,FALSE)</f>
        <v>0</v>
      </c>
      <c r="K188" s="158">
        <f>VLOOKUP($C188,LoansR!$B$12:$AN$187,10,FALSE)</f>
        <v>0</v>
      </c>
      <c r="L188" s="158">
        <f>VLOOKUP($C188,Loans!$B$12:$AN$300,14,FALSE)</f>
        <v>0</v>
      </c>
      <c r="M188" s="158">
        <f>VLOOKUP($C188,Loans!$B$12:$AN$300,13,FALSE)</f>
        <v>0</v>
      </c>
      <c r="N188" s="158">
        <f>VLOOKUP($C188,Loans!$B$12:$AN$300,15,FALSE)</f>
        <v>0</v>
      </c>
      <c r="O188" s="158">
        <f>VLOOKUP($C188,Loans!$B$12:$AN$300,16,FALSE)</f>
        <v>0</v>
      </c>
      <c r="P188" s="158">
        <f>VLOOKUP($C188,Loans!$B$12:$AN$300,17,FALSE)</f>
        <v>0</v>
      </c>
      <c r="Q188" s="158">
        <f>VLOOKUP($C188,Loans!$B$12:$AN$300,18,FALSE)</f>
        <v>0</v>
      </c>
      <c r="R188" s="158">
        <f>VLOOKUP($C188,Loans!$B$12:$AN$300,19,FALSE)</f>
        <v>0</v>
      </c>
      <c r="S188" s="145">
        <f>VLOOKUP($C188,'SREC Inv.'!$B$14:$AF$266,25,FALSE)</f>
        <v>0</v>
      </c>
      <c r="T188" s="145">
        <f>VLOOKUP($C188,'SREC Inv.'!$B$14:$AF$266,27,FALSE)</f>
        <v>0</v>
      </c>
      <c r="U188" s="145">
        <f>VLOOKUP($C188,'SREC Inv.'!$B$14:$AF$266,28,FALSE)</f>
        <v>0</v>
      </c>
      <c r="V188" s="161">
        <f>VLOOKUP($C188,'SREC Inv.'!$B$14:$AF$266,29,FALSE)</f>
        <v>0</v>
      </c>
      <c r="W188" s="145">
        <f>VLOOKUP($C188,'SREC Inv.'!$B$14:$AF$266,30,FALSE)</f>
        <v>0</v>
      </c>
      <c r="X188" s="145">
        <f>VLOOKUP($C188,'SREC Inv.'!$B$14:$AF$266,31,FALSE)</f>
        <v>0</v>
      </c>
      <c r="Y188" s="145"/>
      <c r="Z188" s="158">
        <f>VLOOKUP($C188,Loans!$B$12:$AN$300,35,FALSE)</f>
        <v>0</v>
      </c>
      <c r="AA188" s="158"/>
      <c r="AB188" s="55"/>
      <c r="AC188" s="55"/>
      <c r="AD188" s="55"/>
      <c r="AE188" s="55"/>
      <c r="AF188" s="55"/>
      <c r="AG188" s="55"/>
      <c r="AH188" s="55"/>
      <c r="AI188" s="55"/>
      <c r="AJ188" s="160">
        <f>VLOOKUP($C188,'CapO-M Sum'!$A$3:$C$256,3,FALSE)</f>
        <v>1294.76678188397</v>
      </c>
      <c r="AK188" s="160">
        <f t="shared" si="3"/>
        <v>1294.76678188397</v>
      </c>
    </row>
    <row r="189" spans="1:37" hidden="1" outlineLevel="1" x14ac:dyDescent="0.2">
      <c r="A189">
        <f t="shared" si="5"/>
        <v>2026</v>
      </c>
      <c r="B189" s="157">
        <v>46204</v>
      </c>
      <c r="C189" s="157">
        <f t="shared" si="4"/>
        <v>46234</v>
      </c>
      <c r="D189" s="158">
        <v>0</v>
      </c>
      <c r="E189" s="159">
        <v>0</v>
      </c>
      <c r="F189" s="158">
        <f t="shared" si="6"/>
        <v>0</v>
      </c>
      <c r="G189" s="158">
        <f>VLOOKUP($C189,LoansC!$B$12:$AN$188,31,FALSE)</f>
        <v>0</v>
      </c>
      <c r="H189" s="158">
        <f>VLOOKUP($C189,LoansR!$B$12:$AN$187,31,FALSE)</f>
        <v>0</v>
      </c>
      <c r="I189" s="158">
        <f>VLOOKUP($C189,Loans!$B$12:$AN$300,10,FALSE)</f>
        <v>0</v>
      </c>
      <c r="J189" s="158">
        <f>VLOOKUP($C189,LoansC!$B$12:$AN$188,10,FALSE)</f>
        <v>0</v>
      </c>
      <c r="K189" s="158">
        <f>VLOOKUP($C189,LoansR!$B$12:$AN$187,10,FALSE)</f>
        <v>0</v>
      </c>
      <c r="L189" s="158">
        <f>VLOOKUP($C189,Loans!$B$12:$AN$300,14,FALSE)</f>
        <v>0</v>
      </c>
      <c r="M189" s="158">
        <f>VLOOKUP($C189,Loans!$B$12:$AN$300,13,FALSE)</f>
        <v>0</v>
      </c>
      <c r="N189" s="158">
        <f>VLOOKUP($C189,Loans!$B$12:$AN$300,15,FALSE)</f>
        <v>0</v>
      </c>
      <c r="O189" s="158">
        <f>VLOOKUP($C189,Loans!$B$12:$AN$300,16,FALSE)</f>
        <v>0</v>
      </c>
      <c r="P189" s="158">
        <f>VLOOKUP($C189,Loans!$B$12:$AN$300,17,FALSE)</f>
        <v>0</v>
      </c>
      <c r="Q189" s="158">
        <f>VLOOKUP($C189,Loans!$B$12:$AN$300,18,FALSE)</f>
        <v>0</v>
      </c>
      <c r="R189" s="158">
        <f>VLOOKUP($C189,Loans!$B$12:$AN$300,19,FALSE)</f>
        <v>0</v>
      </c>
      <c r="S189" s="145">
        <f>VLOOKUP($C189,'SREC Inv.'!$B$14:$AF$266,25,FALSE)</f>
        <v>0</v>
      </c>
      <c r="T189" s="145">
        <f>VLOOKUP($C189,'SREC Inv.'!$B$14:$AF$266,27,FALSE)</f>
        <v>0</v>
      </c>
      <c r="U189" s="145">
        <f>VLOOKUP($C189,'SREC Inv.'!$B$14:$AF$266,28,FALSE)</f>
        <v>0</v>
      </c>
      <c r="V189" s="161">
        <f>VLOOKUP($C189,'SREC Inv.'!$B$14:$AF$266,29,FALSE)</f>
        <v>0</v>
      </c>
      <c r="W189" s="145">
        <f>VLOOKUP($C189,'SREC Inv.'!$B$14:$AF$266,30,FALSE)</f>
        <v>0</v>
      </c>
      <c r="X189" s="145">
        <f>VLOOKUP($C189,'SREC Inv.'!$B$14:$AF$266,31,FALSE)</f>
        <v>0</v>
      </c>
      <c r="Y189" s="145"/>
      <c r="Z189" s="158">
        <f>VLOOKUP($C189,Loans!$B$12:$AN$300,35,FALSE)</f>
        <v>0</v>
      </c>
      <c r="AA189" s="158"/>
      <c r="AB189" s="55"/>
      <c r="AC189" s="55"/>
      <c r="AD189" s="55"/>
      <c r="AE189" s="55"/>
      <c r="AF189" s="55"/>
      <c r="AG189" s="55"/>
      <c r="AH189" s="55"/>
      <c r="AI189" s="55"/>
      <c r="AJ189" s="160">
        <f>VLOOKUP($C189,'CapO-M Sum'!$A$3:$C$256,3,FALSE)</f>
        <v>1294.76678188397</v>
      </c>
      <c r="AK189" s="160">
        <f t="shared" si="3"/>
        <v>1294.76678188397</v>
      </c>
    </row>
    <row r="190" spans="1:37" hidden="1" outlineLevel="1" x14ac:dyDescent="0.2">
      <c r="A190">
        <f t="shared" si="5"/>
        <v>2026</v>
      </c>
      <c r="B190" s="157">
        <v>46235</v>
      </c>
      <c r="C190" s="157">
        <f t="shared" si="4"/>
        <v>46265</v>
      </c>
      <c r="D190" s="158">
        <v>0</v>
      </c>
      <c r="E190" s="159">
        <v>0</v>
      </c>
      <c r="F190" s="158">
        <f t="shared" si="6"/>
        <v>0</v>
      </c>
      <c r="G190" s="158">
        <f>VLOOKUP($C190,LoansC!$B$12:$AN$188,31,FALSE)</f>
        <v>0</v>
      </c>
      <c r="H190" s="158">
        <f>VLOOKUP($C190,LoansR!$B$12:$AN$187,31,FALSE)</f>
        <v>0</v>
      </c>
      <c r="I190" s="158">
        <f>VLOOKUP($C190,Loans!$B$12:$AN$300,10,FALSE)</f>
        <v>0</v>
      </c>
      <c r="J190" s="158">
        <f>VLOOKUP($C190,LoansC!$B$12:$AN$188,10,FALSE)</f>
        <v>0</v>
      </c>
      <c r="K190" s="158">
        <f>VLOOKUP($C190,LoansR!$B$12:$AN$187,10,FALSE)</f>
        <v>0</v>
      </c>
      <c r="L190" s="158">
        <f>VLOOKUP($C190,Loans!$B$12:$AN$300,14,FALSE)</f>
        <v>0</v>
      </c>
      <c r="M190" s="158">
        <f>VLOOKUP($C190,Loans!$B$12:$AN$300,13,FALSE)</f>
        <v>0</v>
      </c>
      <c r="N190" s="158">
        <f>VLOOKUP($C190,Loans!$B$12:$AN$300,15,FALSE)</f>
        <v>0</v>
      </c>
      <c r="O190" s="158">
        <f>VLOOKUP($C190,Loans!$B$12:$AN$300,16,FALSE)</f>
        <v>0</v>
      </c>
      <c r="P190" s="158">
        <f>VLOOKUP($C190,Loans!$B$12:$AN$300,17,FALSE)</f>
        <v>0</v>
      </c>
      <c r="Q190" s="158">
        <f>VLOOKUP($C190,Loans!$B$12:$AN$300,18,FALSE)</f>
        <v>0</v>
      </c>
      <c r="R190" s="158">
        <f>VLOOKUP($C190,Loans!$B$12:$AN$300,19,FALSE)</f>
        <v>0</v>
      </c>
      <c r="S190" s="145">
        <f>VLOOKUP($C190,'SREC Inv.'!$B$14:$AF$266,25,FALSE)</f>
        <v>0</v>
      </c>
      <c r="T190" s="145">
        <f>VLOOKUP($C190,'SREC Inv.'!$B$14:$AF$266,27,FALSE)</f>
        <v>0</v>
      </c>
      <c r="U190" s="145">
        <f>VLOOKUP($C190,'SREC Inv.'!$B$14:$AF$266,28,FALSE)</f>
        <v>0</v>
      </c>
      <c r="V190" s="161">
        <f>VLOOKUP($C190,'SREC Inv.'!$B$14:$AF$266,29,FALSE)</f>
        <v>0</v>
      </c>
      <c r="W190" s="145">
        <f>VLOOKUP($C190,'SREC Inv.'!$B$14:$AF$266,30,FALSE)</f>
        <v>0</v>
      </c>
      <c r="X190" s="145">
        <f>VLOOKUP($C190,'SREC Inv.'!$B$14:$AF$266,31,FALSE)</f>
        <v>0</v>
      </c>
      <c r="Y190" s="145"/>
      <c r="Z190" s="158">
        <f>VLOOKUP($C190,Loans!$B$12:$AN$300,35,FALSE)</f>
        <v>0</v>
      </c>
      <c r="AA190" s="158"/>
      <c r="AB190" s="55"/>
      <c r="AC190" s="55"/>
      <c r="AD190" s="55"/>
      <c r="AE190" s="55"/>
      <c r="AF190" s="55"/>
      <c r="AG190" s="55"/>
      <c r="AH190" s="55"/>
      <c r="AI190" s="55"/>
      <c r="AJ190" s="160">
        <f>VLOOKUP($C190,'CapO-M Sum'!$A$3:$C$256,3,FALSE)</f>
        <v>1294.76678188397</v>
      </c>
      <c r="AK190" s="160">
        <f t="shared" si="3"/>
        <v>1294.76678188397</v>
      </c>
    </row>
    <row r="191" spans="1:37" hidden="1" outlineLevel="1" x14ac:dyDescent="0.2">
      <c r="A191">
        <f t="shared" si="5"/>
        <v>2026</v>
      </c>
      <c r="B191" s="157">
        <v>46266</v>
      </c>
      <c r="C191" s="157">
        <f t="shared" si="4"/>
        <v>46295</v>
      </c>
      <c r="D191" s="158">
        <v>0</v>
      </c>
      <c r="E191" s="159">
        <v>0</v>
      </c>
      <c r="F191" s="158">
        <f t="shared" si="6"/>
        <v>0</v>
      </c>
      <c r="G191" s="158">
        <f>VLOOKUP($C191,LoansC!$B$12:$AN$188,31,FALSE)</f>
        <v>0</v>
      </c>
      <c r="H191" s="158">
        <f>VLOOKUP($C191,LoansR!$B$12:$AN$187,31,FALSE)</f>
        <v>0</v>
      </c>
      <c r="I191" s="158">
        <f>VLOOKUP($C191,Loans!$B$12:$AN$300,10,FALSE)</f>
        <v>0</v>
      </c>
      <c r="J191" s="158">
        <f>VLOOKUP($C191,LoansC!$B$12:$AN$188,10,FALSE)</f>
        <v>0</v>
      </c>
      <c r="K191" s="158">
        <f>VLOOKUP($C191,LoansR!$B$12:$AN$187,10,FALSE)</f>
        <v>0</v>
      </c>
      <c r="L191" s="158">
        <f>VLOOKUP($C191,Loans!$B$12:$AN$300,14,FALSE)</f>
        <v>0</v>
      </c>
      <c r="M191" s="158">
        <f>VLOOKUP($C191,Loans!$B$12:$AN$300,13,FALSE)</f>
        <v>0</v>
      </c>
      <c r="N191" s="158">
        <f>VLOOKUP($C191,Loans!$B$12:$AN$300,15,FALSE)</f>
        <v>0</v>
      </c>
      <c r="O191" s="158">
        <f>VLOOKUP($C191,Loans!$B$12:$AN$300,16,FALSE)</f>
        <v>0</v>
      </c>
      <c r="P191" s="158">
        <f>VLOOKUP($C191,Loans!$B$12:$AN$300,17,FALSE)</f>
        <v>0</v>
      </c>
      <c r="Q191" s="158">
        <f>VLOOKUP($C191,Loans!$B$12:$AN$300,18,FALSE)</f>
        <v>0</v>
      </c>
      <c r="R191" s="158">
        <f>VLOOKUP($C191,Loans!$B$12:$AN$300,19,FALSE)</f>
        <v>0</v>
      </c>
      <c r="S191" s="145">
        <f>VLOOKUP($C191,'SREC Inv.'!$B$14:$AF$266,25,FALSE)</f>
        <v>0</v>
      </c>
      <c r="T191" s="145">
        <f>VLOOKUP($C191,'SREC Inv.'!$B$14:$AF$266,27,FALSE)</f>
        <v>0</v>
      </c>
      <c r="U191" s="145">
        <f>VLOOKUP($C191,'SREC Inv.'!$B$14:$AF$266,28,FALSE)</f>
        <v>0</v>
      </c>
      <c r="V191" s="161">
        <f>VLOOKUP($C191,'SREC Inv.'!$B$14:$AF$266,29,FALSE)</f>
        <v>0</v>
      </c>
      <c r="W191" s="145">
        <f>VLOOKUP($C191,'SREC Inv.'!$B$14:$AF$266,30,FALSE)</f>
        <v>0</v>
      </c>
      <c r="X191" s="145">
        <f>VLOOKUP($C191,'SREC Inv.'!$B$14:$AF$266,31,FALSE)</f>
        <v>0</v>
      </c>
      <c r="Y191" s="145"/>
      <c r="Z191" s="158">
        <f>VLOOKUP($C191,Loans!$B$12:$AN$300,35,FALSE)</f>
        <v>0</v>
      </c>
      <c r="AA191" s="158"/>
      <c r="AB191" s="55"/>
      <c r="AC191" s="55"/>
      <c r="AD191" s="55"/>
      <c r="AE191" s="55"/>
      <c r="AF191" s="55"/>
      <c r="AG191" s="55"/>
      <c r="AH191" s="55"/>
      <c r="AI191" s="55"/>
      <c r="AJ191" s="160">
        <f>VLOOKUP($C191,'CapO-M Sum'!$A$3:$C$256,3,FALSE)</f>
        <v>1294.76678188397</v>
      </c>
      <c r="AK191" s="160">
        <f t="shared" si="3"/>
        <v>1294.76678188397</v>
      </c>
    </row>
    <row r="192" spans="1:37" hidden="1" outlineLevel="1" x14ac:dyDescent="0.2">
      <c r="A192">
        <f t="shared" si="5"/>
        <v>2026</v>
      </c>
      <c r="B192" s="157">
        <v>46296</v>
      </c>
      <c r="C192" s="157">
        <f t="shared" si="4"/>
        <v>46326</v>
      </c>
      <c r="D192" s="158">
        <v>0</v>
      </c>
      <c r="E192" s="159">
        <v>0</v>
      </c>
      <c r="F192" s="158">
        <f t="shared" si="6"/>
        <v>0</v>
      </c>
      <c r="G192" s="158">
        <f>VLOOKUP($C192,LoansC!$B$12:$AN$188,31,FALSE)</f>
        <v>0</v>
      </c>
      <c r="H192" s="158">
        <f>VLOOKUP($C192,LoansR!$B$12:$AN$187,31,FALSE)</f>
        <v>0</v>
      </c>
      <c r="I192" s="158">
        <f>VLOOKUP($C192,Loans!$B$12:$AN$300,10,FALSE)</f>
        <v>0</v>
      </c>
      <c r="J192" s="158">
        <f>VLOOKUP($C192,LoansC!$B$12:$AN$188,10,FALSE)</f>
        <v>0</v>
      </c>
      <c r="K192" s="158">
        <f>VLOOKUP($C192,LoansR!$B$12:$AN$187,10,FALSE)</f>
        <v>0</v>
      </c>
      <c r="L192" s="158">
        <f>VLOOKUP($C192,Loans!$B$12:$AN$300,14,FALSE)</f>
        <v>0</v>
      </c>
      <c r="M192" s="158">
        <f>VLOOKUP($C192,Loans!$B$12:$AN$300,13,FALSE)</f>
        <v>0</v>
      </c>
      <c r="N192" s="158">
        <f>VLOOKUP($C192,Loans!$B$12:$AN$300,15,FALSE)</f>
        <v>0</v>
      </c>
      <c r="O192" s="158">
        <f>VLOOKUP($C192,Loans!$B$12:$AN$300,16,FALSE)</f>
        <v>0</v>
      </c>
      <c r="P192" s="158">
        <f>VLOOKUP($C192,Loans!$B$12:$AN$300,17,FALSE)</f>
        <v>0</v>
      </c>
      <c r="Q192" s="158">
        <f>VLOOKUP($C192,Loans!$B$12:$AN$300,18,FALSE)</f>
        <v>0</v>
      </c>
      <c r="R192" s="158">
        <f>VLOOKUP($C192,Loans!$B$12:$AN$300,19,FALSE)</f>
        <v>0</v>
      </c>
      <c r="S192" s="145">
        <f>VLOOKUP($C192,'SREC Inv.'!$B$14:$AF$266,25,FALSE)</f>
        <v>0</v>
      </c>
      <c r="T192" s="145">
        <f>VLOOKUP($C192,'SREC Inv.'!$B$14:$AF$266,27,FALSE)</f>
        <v>0</v>
      </c>
      <c r="U192" s="145">
        <f>VLOOKUP($C192,'SREC Inv.'!$B$14:$AF$266,28,FALSE)</f>
        <v>0</v>
      </c>
      <c r="V192" s="161">
        <f>VLOOKUP($C192,'SREC Inv.'!$B$14:$AF$266,29,FALSE)</f>
        <v>0</v>
      </c>
      <c r="W192" s="145">
        <f>VLOOKUP($C192,'SREC Inv.'!$B$14:$AF$266,30,FALSE)</f>
        <v>0</v>
      </c>
      <c r="X192" s="145">
        <f>VLOOKUP($C192,'SREC Inv.'!$B$14:$AF$266,31,FALSE)</f>
        <v>0</v>
      </c>
      <c r="Y192" s="145"/>
      <c r="Z192" s="158">
        <f>VLOOKUP($C192,Loans!$B$12:$AN$300,35,FALSE)</f>
        <v>0</v>
      </c>
      <c r="AA192" s="158"/>
      <c r="AB192" s="55"/>
      <c r="AC192" s="55"/>
      <c r="AD192" s="55"/>
      <c r="AE192" s="55"/>
      <c r="AF192" s="55"/>
      <c r="AG192" s="55"/>
      <c r="AH192" s="55"/>
      <c r="AI192" s="55"/>
      <c r="AJ192" s="160">
        <f>VLOOKUP($C192,'CapO-M Sum'!$A$3:$C$256,3,FALSE)</f>
        <v>122.85115674861645</v>
      </c>
      <c r="AK192" s="160">
        <f t="shared" si="3"/>
        <v>122.85115674861645</v>
      </c>
    </row>
    <row r="193" spans="1:37" hidden="1" outlineLevel="1" x14ac:dyDescent="0.2">
      <c r="A193">
        <f t="shared" si="5"/>
        <v>2026</v>
      </c>
      <c r="B193" s="157">
        <v>46327</v>
      </c>
      <c r="C193" s="157">
        <f t="shared" si="4"/>
        <v>46356</v>
      </c>
      <c r="D193" s="158">
        <v>0</v>
      </c>
      <c r="E193" s="159">
        <v>0</v>
      </c>
      <c r="F193" s="158">
        <f t="shared" si="6"/>
        <v>0</v>
      </c>
      <c r="G193" s="158">
        <f>VLOOKUP($C193,LoansC!$B$12:$AN$188,31,FALSE)</f>
        <v>0</v>
      </c>
      <c r="H193" s="158">
        <f>VLOOKUP($C193,LoansR!$B$12:$AN$187,31,FALSE)</f>
        <v>0</v>
      </c>
      <c r="I193" s="158">
        <f>VLOOKUP($C193,Loans!$B$12:$AN$300,10,FALSE)</f>
        <v>0</v>
      </c>
      <c r="J193" s="158">
        <f>VLOOKUP($C193,LoansC!$B$12:$AN$188,10,FALSE)</f>
        <v>0</v>
      </c>
      <c r="K193" s="158">
        <f>VLOOKUP($C193,LoansR!$B$12:$AN$187,10,FALSE)</f>
        <v>0</v>
      </c>
      <c r="L193" s="158">
        <f>VLOOKUP($C193,Loans!$B$12:$AN$300,14,FALSE)</f>
        <v>0</v>
      </c>
      <c r="M193" s="158">
        <f>VLOOKUP($C193,Loans!$B$12:$AN$300,13,FALSE)</f>
        <v>0</v>
      </c>
      <c r="N193" s="158">
        <f>VLOOKUP($C193,Loans!$B$12:$AN$300,15,FALSE)</f>
        <v>0</v>
      </c>
      <c r="O193" s="158">
        <f>VLOOKUP($C193,Loans!$B$12:$AN$300,16,FALSE)</f>
        <v>0</v>
      </c>
      <c r="P193" s="158">
        <f>VLOOKUP($C193,Loans!$B$12:$AN$300,17,FALSE)</f>
        <v>0</v>
      </c>
      <c r="Q193" s="158">
        <f>VLOOKUP($C193,Loans!$B$12:$AN$300,18,FALSE)</f>
        <v>0</v>
      </c>
      <c r="R193" s="158">
        <f>VLOOKUP($C193,Loans!$B$12:$AN$300,19,FALSE)</f>
        <v>0</v>
      </c>
      <c r="S193" s="145">
        <f>VLOOKUP($C193,'SREC Inv.'!$B$14:$AF$266,25,FALSE)</f>
        <v>0</v>
      </c>
      <c r="T193" s="145">
        <f>VLOOKUP($C193,'SREC Inv.'!$B$14:$AF$266,27,FALSE)</f>
        <v>0</v>
      </c>
      <c r="U193" s="145">
        <f>VLOOKUP($C193,'SREC Inv.'!$B$14:$AF$266,28,FALSE)</f>
        <v>0</v>
      </c>
      <c r="V193" s="161">
        <f>VLOOKUP($C193,'SREC Inv.'!$B$14:$AF$266,29,FALSE)</f>
        <v>0</v>
      </c>
      <c r="W193" s="145">
        <f>VLOOKUP($C193,'SREC Inv.'!$B$14:$AF$266,30,FALSE)</f>
        <v>0</v>
      </c>
      <c r="X193" s="145">
        <f>VLOOKUP($C193,'SREC Inv.'!$B$14:$AF$266,31,FALSE)</f>
        <v>0</v>
      </c>
      <c r="Y193" s="145"/>
      <c r="Z193" s="158">
        <f>VLOOKUP($C193,Loans!$B$12:$AN$300,35,FALSE)</f>
        <v>0</v>
      </c>
      <c r="AA193" s="158"/>
      <c r="AB193" s="55"/>
      <c r="AC193" s="55"/>
      <c r="AD193" s="55"/>
      <c r="AE193" s="55"/>
      <c r="AF193" s="55"/>
      <c r="AG193" s="55"/>
      <c r="AH193" s="55"/>
      <c r="AI193" s="55"/>
      <c r="AJ193" s="160">
        <f>VLOOKUP($C193,'CapO-M Sum'!$A$3:$C$256,3,FALSE)</f>
        <v>122.85115674861645</v>
      </c>
      <c r="AK193" s="160">
        <f t="shared" si="3"/>
        <v>122.85115674861645</v>
      </c>
    </row>
    <row r="194" spans="1:37" hidden="1" outlineLevel="1" x14ac:dyDescent="0.2">
      <c r="A194">
        <f t="shared" si="5"/>
        <v>2026</v>
      </c>
      <c r="B194" s="157">
        <v>46357</v>
      </c>
      <c r="C194" s="157">
        <f t="shared" si="4"/>
        <v>46387</v>
      </c>
      <c r="D194" s="158">
        <v>0</v>
      </c>
      <c r="E194" s="159">
        <v>0</v>
      </c>
      <c r="F194" s="158">
        <f t="shared" si="6"/>
        <v>0</v>
      </c>
      <c r="G194" s="158">
        <f>VLOOKUP($C194,LoansC!$B$12:$AN$188,31,FALSE)</f>
        <v>0</v>
      </c>
      <c r="H194" s="158">
        <f>VLOOKUP($C194,LoansR!$B$12:$AN$187,31,FALSE)</f>
        <v>0</v>
      </c>
      <c r="I194" s="158">
        <f>VLOOKUP($C194,Loans!$B$12:$AN$300,10,FALSE)</f>
        <v>0</v>
      </c>
      <c r="J194" s="158">
        <f>VLOOKUP($C194,LoansC!$B$12:$AN$188,10,FALSE)</f>
        <v>0</v>
      </c>
      <c r="K194" s="158">
        <f>VLOOKUP($C194,LoansR!$B$12:$AN$187,10,FALSE)</f>
        <v>0</v>
      </c>
      <c r="L194" s="158">
        <f>VLOOKUP($C194,Loans!$B$12:$AN$300,14,FALSE)</f>
        <v>0</v>
      </c>
      <c r="M194" s="158">
        <f>VLOOKUP($C194,Loans!$B$12:$AN$300,13,FALSE)</f>
        <v>0</v>
      </c>
      <c r="N194" s="158">
        <f>VLOOKUP($C194,Loans!$B$12:$AN$300,15,FALSE)</f>
        <v>0</v>
      </c>
      <c r="O194" s="158">
        <f>VLOOKUP($C194,Loans!$B$12:$AN$300,16,FALSE)</f>
        <v>0</v>
      </c>
      <c r="P194" s="158">
        <f>VLOOKUP($C194,Loans!$B$12:$AN$300,17,FALSE)</f>
        <v>0</v>
      </c>
      <c r="Q194" s="158">
        <f>VLOOKUP($C194,Loans!$B$12:$AN$300,18,FALSE)</f>
        <v>0</v>
      </c>
      <c r="R194" s="158">
        <f>VLOOKUP($C194,Loans!$B$12:$AN$300,19,FALSE)</f>
        <v>0</v>
      </c>
      <c r="S194" s="145">
        <f>VLOOKUP($C194,'SREC Inv.'!$B$14:$AF$266,25,FALSE)</f>
        <v>0</v>
      </c>
      <c r="T194" s="145">
        <f>VLOOKUP($C194,'SREC Inv.'!$B$14:$AF$266,27,FALSE)</f>
        <v>0</v>
      </c>
      <c r="U194" s="145">
        <f>VLOOKUP($C194,'SREC Inv.'!$B$14:$AF$266,28,FALSE)</f>
        <v>0</v>
      </c>
      <c r="V194" s="161">
        <f>VLOOKUP($C194,'SREC Inv.'!$B$14:$AF$266,29,FALSE)</f>
        <v>0</v>
      </c>
      <c r="W194" s="145">
        <f>VLOOKUP($C194,'SREC Inv.'!$B$14:$AF$266,30,FALSE)</f>
        <v>0</v>
      </c>
      <c r="X194" s="145">
        <f>VLOOKUP($C194,'SREC Inv.'!$B$14:$AF$266,31,FALSE)</f>
        <v>0</v>
      </c>
      <c r="Y194" s="145"/>
      <c r="Z194" s="158">
        <f>VLOOKUP($C194,Loans!$B$12:$AN$300,35,FALSE)</f>
        <v>0</v>
      </c>
      <c r="AA194" s="158"/>
      <c r="AB194" s="55"/>
      <c r="AC194" s="55"/>
      <c r="AD194" s="55"/>
      <c r="AE194" s="55"/>
      <c r="AF194" s="55"/>
      <c r="AG194" s="55"/>
      <c r="AH194" s="55"/>
      <c r="AI194" s="55"/>
      <c r="AJ194" s="160">
        <f>VLOOKUP($C194,'CapO-M Sum'!$A$3:$C$256,3,FALSE)</f>
        <v>122.85115674861645</v>
      </c>
      <c r="AK194" s="160">
        <f t="shared" si="3"/>
        <v>122.85115674861645</v>
      </c>
    </row>
    <row r="195" spans="1:37" hidden="1" outlineLevel="1" x14ac:dyDescent="0.2">
      <c r="A195">
        <f t="shared" si="5"/>
        <v>2027</v>
      </c>
      <c r="B195" s="157">
        <v>46388</v>
      </c>
      <c r="C195" s="157">
        <f t="shared" ref="C195:C214" si="7">EOMONTH(B195,0)</f>
        <v>46418</v>
      </c>
      <c r="D195" s="158">
        <v>0</v>
      </c>
      <c r="E195" s="159">
        <v>0</v>
      </c>
      <c r="F195" s="158">
        <f t="shared" ref="F195:F214" si="8">SUM(G195:I195)</f>
        <v>0</v>
      </c>
      <c r="G195" s="158">
        <f>VLOOKUP($C195,LoansC!$B$12:$AN$188,31,FALSE)</f>
        <v>0</v>
      </c>
      <c r="H195" s="158">
        <f>VLOOKUP($C195,LoansR!$B$12:$AN$187,31,FALSE)</f>
        <v>0</v>
      </c>
      <c r="I195" s="158">
        <f>VLOOKUP($C195,Loans!$B$12:$AN$300,10,FALSE)</f>
        <v>0</v>
      </c>
      <c r="J195" s="158">
        <f>VLOOKUP($C195,LoansC!$B$12:$AN$188,10,FALSE)</f>
        <v>0</v>
      </c>
      <c r="K195" s="158">
        <f>VLOOKUP($C195,LoansR!$B$12:$AN$187,10,FALSE)</f>
        <v>0</v>
      </c>
      <c r="L195" s="158">
        <f>VLOOKUP($C195,Loans!$B$12:$AN$300,14,FALSE)</f>
        <v>0</v>
      </c>
      <c r="M195" s="158">
        <f>VLOOKUP($C195,Loans!$B$12:$AN$300,13,FALSE)</f>
        <v>0</v>
      </c>
      <c r="N195" s="158">
        <f>VLOOKUP($C195,Loans!$B$12:$AN$300,15,FALSE)</f>
        <v>0</v>
      </c>
      <c r="O195" s="158">
        <f>VLOOKUP($C195,Loans!$B$12:$AN$300,16,FALSE)</f>
        <v>0</v>
      </c>
      <c r="P195" s="158">
        <f>VLOOKUP($C195,Loans!$B$12:$AN$300,17,FALSE)</f>
        <v>0</v>
      </c>
      <c r="Q195" s="158">
        <f>VLOOKUP($C195,Loans!$B$12:$AN$300,18,FALSE)</f>
        <v>0</v>
      </c>
      <c r="R195" s="158">
        <f>VLOOKUP($C195,Loans!$B$12:$AN$300,19,FALSE)</f>
        <v>0</v>
      </c>
      <c r="S195" s="145">
        <f>VLOOKUP($C195,'SREC Inv.'!$B$14:$AF$266,25,FALSE)</f>
        <v>0</v>
      </c>
      <c r="T195" s="145">
        <f>VLOOKUP($C195,'SREC Inv.'!$B$14:$AF$266,27,FALSE)</f>
        <v>0</v>
      </c>
      <c r="U195" s="145">
        <f>VLOOKUP($C195,'SREC Inv.'!$B$14:$AF$266,28,FALSE)</f>
        <v>0</v>
      </c>
      <c r="V195" s="161">
        <f>VLOOKUP($C195,'SREC Inv.'!$B$14:$AF$266,29,FALSE)</f>
        <v>0</v>
      </c>
      <c r="W195" s="145">
        <f>VLOOKUP($C195,'SREC Inv.'!$B$14:$AF$266,30,FALSE)</f>
        <v>0</v>
      </c>
      <c r="X195" s="145">
        <f>VLOOKUP($C195,'SREC Inv.'!$B$14:$AF$266,31,FALSE)</f>
        <v>0</v>
      </c>
      <c r="Y195" s="145"/>
      <c r="Z195" s="158">
        <f>VLOOKUP($C195,Loans!$B$12:$AN$300,35,FALSE)</f>
        <v>0</v>
      </c>
      <c r="AA195" s="158"/>
      <c r="AB195" s="55"/>
      <c r="AC195" s="55"/>
      <c r="AD195" s="55"/>
      <c r="AE195" s="55"/>
      <c r="AF195" s="55"/>
      <c r="AG195" s="55"/>
      <c r="AH195" s="55"/>
      <c r="AI195" s="55"/>
      <c r="AJ195" s="160">
        <f>VLOOKUP($C195,'CapO-M Sum'!$A$3:$C$256,3,FALSE)</f>
        <v>122.85115674861645</v>
      </c>
      <c r="AK195" s="160">
        <f t="shared" si="3"/>
        <v>122.85115674861645</v>
      </c>
    </row>
    <row r="196" spans="1:37" hidden="1" outlineLevel="1" x14ac:dyDescent="0.2">
      <c r="A196">
        <f t="shared" si="5"/>
        <v>2027</v>
      </c>
      <c r="B196" s="157">
        <v>46419</v>
      </c>
      <c r="C196" s="157">
        <f t="shared" si="7"/>
        <v>46446</v>
      </c>
      <c r="D196" s="158">
        <v>0</v>
      </c>
      <c r="E196" s="159">
        <v>0</v>
      </c>
      <c r="F196" s="158">
        <f t="shared" si="8"/>
        <v>0</v>
      </c>
      <c r="G196" s="158">
        <f>VLOOKUP($C196,LoansC!$B$12:$AN$188,31,FALSE)</f>
        <v>0</v>
      </c>
      <c r="H196" s="158">
        <f>VLOOKUP($C196,LoansR!$B$12:$AN$187,31,FALSE)</f>
        <v>0</v>
      </c>
      <c r="I196" s="158">
        <f>VLOOKUP($C196,Loans!$B$12:$AN$300,10,FALSE)</f>
        <v>0</v>
      </c>
      <c r="J196" s="158">
        <f>VLOOKUP($C196,LoansC!$B$12:$AN$188,10,FALSE)</f>
        <v>0</v>
      </c>
      <c r="K196" s="158">
        <f>VLOOKUP($C196,LoansR!$B$12:$AN$187,10,FALSE)</f>
        <v>0</v>
      </c>
      <c r="L196" s="158">
        <f>VLOOKUP($C196,Loans!$B$12:$AN$300,14,FALSE)</f>
        <v>0</v>
      </c>
      <c r="M196" s="158">
        <f>VLOOKUP($C196,Loans!$B$12:$AN$300,13,FALSE)</f>
        <v>0</v>
      </c>
      <c r="N196" s="158">
        <f>VLOOKUP($C196,Loans!$B$12:$AN$300,15,FALSE)</f>
        <v>0</v>
      </c>
      <c r="O196" s="158">
        <f>VLOOKUP($C196,Loans!$B$12:$AN$300,16,FALSE)</f>
        <v>0</v>
      </c>
      <c r="P196" s="158">
        <f>VLOOKUP($C196,Loans!$B$12:$AN$300,17,FALSE)</f>
        <v>0</v>
      </c>
      <c r="Q196" s="158">
        <f>VLOOKUP($C196,Loans!$B$12:$AN$300,18,FALSE)</f>
        <v>0</v>
      </c>
      <c r="R196" s="158">
        <f>VLOOKUP($C196,Loans!$B$12:$AN$300,19,FALSE)</f>
        <v>0</v>
      </c>
      <c r="S196" s="145">
        <f>VLOOKUP($C196,'SREC Inv.'!$B$14:$AF$266,25,FALSE)</f>
        <v>0</v>
      </c>
      <c r="T196" s="145">
        <f>VLOOKUP($C196,'SREC Inv.'!$B$14:$AF$266,27,FALSE)</f>
        <v>0</v>
      </c>
      <c r="U196" s="145">
        <f>VLOOKUP($C196,'SREC Inv.'!$B$14:$AF$266,28,FALSE)</f>
        <v>0</v>
      </c>
      <c r="V196" s="161">
        <f>VLOOKUP($C196,'SREC Inv.'!$B$14:$AF$266,29,FALSE)</f>
        <v>0</v>
      </c>
      <c r="W196" s="145">
        <f>VLOOKUP($C196,'SREC Inv.'!$B$14:$AF$266,30,FALSE)</f>
        <v>0</v>
      </c>
      <c r="X196" s="145">
        <f>VLOOKUP($C196,'SREC Inv.'!$B$14:$AF$266,31,FALSE)</f>
        <v>0</v>
      </c>
      <c r="Y196" s="145"/>
      <c r="Z196" s="158">
        <f>VLOOKUP($C196,Loans!$B$12:$AN$300,35,FALSE)</f>
        <v>0</v>
      </c>
      <c r="AA196" s="158"/>
      <c r="AB196" s="55"/>
      <c r="AC196" s="55"/>
      <c r="AD196" s="55"/>
      <c r="AE196" s="55"/>
      <c r="AF196" s="55"/>
      <c r="AG196" s="55"/>
      <c r="AH196" s="55"/>
      <c r="AI196" s="55"/>
      <c r="AJ196" s="160">
        <f>VLOOKUP($C196,'CapO-M Sum'!$A$3:$C$256,3,FALSE)</f>
        <v>122.85115674861645</v>
      </c>
      <c r="AK196" s="160">
        <f t="shared" si="3"/>
        <v>122.85115674861645</v>
      </c>
    </row>
    <row r="197" spans="1:37" hidden="1" outlineLevel="1" x14ac:dyDescent="0.2">
      <c r="A197">
        <f t="shared" si="5"/>
        <v>2027</v>
      </c>
      <c r="B197" s="157">
        <v>46447</v>
      </c>
      <c r="C197" s="157">
        <f t="shared" si="7"/>
        <v>46477</v>
      </c>
      <c r="D197" s="158">
        <v>0</v>
      </c>
      <c r="E197" s="159">
        <v>0</v>
      </c>
      <c r="F197" s="158">
        <f t="shared" si="8"/>
        <v>0</v>
      </c>
      <c r="G197" s="158">
        <f>VLOOKUP($C197,LoansC!$B$12:$AN$188,31,FALSE)</f>
        <v>0</v>
      </c>
      <c r="H197" s="158">
        <f>VLOOKUP($C197,LoansR!$B$12:$AN$187,31,FALSE)</f>
        <v>0</v>
      </c>
      <c r="I197" s="158">
        <f>VLOOKUP($C197,Loans!$B$12:$AN$300,10,FALSE)</f>
        <v>0</v>
      </c>
      <c r="J197" s="158">
        <f>VLOOKUP($C197,LoansC!$B$12:$AN$188,10,FALSE)</f>
        <v>0</v>
      </c>
      <c r="K197" s="158">
        <f>VLOOKUP($C197,LoansR!$B$12:$AN$187,10,FALSE)</f>
        <v>0</v>
      </c>
      <c r="L197" s="158">
        <f>VLOOKUP($C197,Loans!$B$12:$AN$300,14,FALSE)</f>
        <v>0</v>
      </c>
      <c r="M197" s="158">
        <f>VLOOKUP($C197,Loans!$B$12:$AN$300,13,FALSE)</f>
        <v>0</v>
      </c>
      <c r="N197" s="158">
        <f>VLOOKUP($C197,Loans!$B$12:$AN$300,15,FALSE)</f>
        <v>0</v>
      </c>
      <c r="O197" s="158">
        <f>VLOOKUP($C197,Loans!$B$12:$AN$300,16,FALSE)</f>
        <v>0</v>
      </c>
      <c r="P197" s="158">
        <f>VLOOKUP($C197,Loans!$B$12:$AN$300,17,FALSE)</f>
        <v>0</v>
      </c>
      <c r="Q197" s="158">
        <f>VLOOKUP($C197,Loans!$B$12:$AN$300,18,FALSE)</f>
        <v>0</v>
      </c>
      <c r="R197" s="158">
        <f>VLOOKUP($C197,Loans!$B$12:$AN$300,19,FALSE)</f>
        <v>0</v>
      </c>
      <c r="S197" s="145">
        <f>VLOOKUP($C197,'SREC Inv.'!$B$14:$AF$266,25,FALSE)</f>
        <v>0</v>
      </c>
      <c r="T197" s="145">
        <f>VLOOKUP($C197,'SREC Inv.'!$B$14:$AF$266,27,FALSE)</f>
        <v>0</v>
      </c>
      <c r="U197" s="145">
        <f>VLOOKUP($C197,'SREC Inv.'!$B$14:$AF$266,28,FALSE)</f>
        <v>0</v>
      </c>
      <c r="V197" s="161">
        <f>VLOOKUP($C197,'SREC Inv.'!$B$14:$AF$266,29,FALSE)</f>
        <v>0</v>
      </c>
      <c r="W197" s="145">
        <f>VLOOKUP($C197,'SREC Inv.'!$B$14:$AF$266,30,FALSE)</f>
        <v>0</v>
      </c>
      <c r="X197" s="145">
        <f>VLOOKUP($C197,'SREC Inv.'!$B$14:$AF$266,31,FALSE)</f>
        <v>0</v>
      </c>
      <c r="Y197" s="145"/>
      <c r="Z197" s="158">
        <f>VLOOKUP($C197,Loans!$B$12:$AN$300,35,FALSE)</f>
        <v>0</v>
      </c>
      <c r="AA197" s="158"/>
      <c r="AB197" s="55"/>
      <c r="AC197" s="55"/>
      <c r="AD197" s="55"/>
      <c r="AE197" s="55"/>
      <c r="AF197" s="55"/>
      <c r="AG197" s="55"/>
      <c r="AH197" s="55"/>
      <c r="AI197" s="55"/>
      <c r="AJ197" s="160">
        <f>VLOOKUP($C197,'CapO-M Sum'!$A$3:$C$256,3,FALSE)</f>
        <v>122.85115674861645</v>
      </c>
      <c r="AK197" s="160">
        <f t="shared" si="3"/>
        <v>122.85115674861645</v>
      </c>
    </row>
    <row r="198" spans="1:37" hidden="1" outlineLevel="1" x14ac:dyDescent="0.2">
      <c r="A198">
        <f t="shared" si="5"/>
        <v>2027</v>
      </c>
      <c r="B198" s="157">
        <v>46478</v>
      </c>
      <c r="C198" s="157">
        <f t="shared" si="7"/>
        <v>46507</v>
      </c>
      <c r="D198" s="158">
        <v>0</v>
      </c>
      <c r="E198" s="159">
        <v>0</v>
      </c>
      <c r="F198" s="158">
        <f t="shared" si="8"/>
        <v>0</v>
      </c>
      <c r="G198" s="158">
        <f>VLOOKUP($C198,LoansC!$B$12:$AN$188,31,FALSE)</f>
        <v>0</v>
      </c>
      <c r="H198" s="158">
        <f>VLOOKUP($C198,LoansR!$B$12:$AN$187,31,FALSE)</f>
        <v>0</v>
      </c>
      <c r="I198" s="158">
        <f>VLOOKUP($C198,Loans!$B$12:$AN$300,10,FALSE)</f>
        <v>0</v>
      </c>
      <c r="J198" s="158">
        <f>VLOOKUP($C198,LoansC!$B$12:$AN$188,10,FALSE)</f>
        <v>0</v>
      </c>
      <c r="K198" s="158">
        <f>VLOOKUP($C198,LoansR!$B$12:$AN$187,10,FALSE)</f>
        <v>0</v>
      </c>
      <c r="L198" s="158">
        <f>VLOOKUP($C198,Loans!$B$12:$AN$300,14,FALSE)</f>
        <v>0</v>
      </c>
      <c r="M198" s="158">
        <f>VLOOKUP($C198,Loans!$B$12:$AN$300,13,FALSE)</f>
        <v>0</v>
      </c>
      <c r="N198" s="158">
        <f>VLOOKUP($C198,Loans!$B$12:$AN$300,15,FALSE)</f>
        <v>0</v>
      </c>
      <c r="O198" s="158">
        <f>VLOOKUP($C198,Loans!$B$12:$AN$300,16,FALSE)</f>
        <v>0</v>
      </c>
      <c r="P198" s="158">
        <f>VLOOKUP($C198,Loans!$B$12:$AN$300,17,FALSE)</f>
        <v>0</v>
      </c>
      <c r="Q198" s="158">
        <f>VLOOKUP($C198,Loans!$B$12:$AN$300,18,FALSE)</f>
        <v>0</v>
      </c>
      <c r="R198" s="158">
        <f>VLOOKUP($C198,Loans!$B$12:$AN$300,19,FALSE)</f>
        <v>0</v>
      </c>
      <c r="S198" s="145">
        <f>VLOOKUP($C198,'SREC Inv.'!$B$14:$AF$266,25,FALSE)</f>
        <v>0</v>
      </c>
      <c r="T198" s="145">
        <f>VLOOKUP($C198,'SREC Inv.'!$B$14:$AF$266,27,FALSE)</f>
        <v>0</v>
      </c>
      <c r="U198" s="145">
        <f>VLOOKUP($C198,'SREC Inv.'!$B$14:$AF$266,28,FALSE)</f>
        <v>0</v>
      </c>
      <c r="V198" s="161">
        <f>VLOOKUP($C198,'SREC Inv.'!$B$14:$AF$266,29,FALSE)</f>
        <v>0</v>
      </c>
      <c r="W198" s="145">
        <f>VLOOKUP($C198,'SREC Inv.'!$B$14:$AF$266,30,FALSE)</f>
        <v>0</v>
      </c>
      <c r="X198" s="145">
        <f>VLOOKUP($C198,'SREC Inv.'!$B$14:$AF$266,31,FALSE)</f>
        <v>0</v>
      </c>
      <c r="Y198" s="145"/>
      <c r="Z198" s="158">
        <f>VLOOKUP($C198,Loans!$B$12:$AN$300,35,FALSE)</f>
        <v>0</v>
      </c>
      <c r="AA198" s="158"/>
      <c r="AB198" s="55"/>
      <c r="AC198" s="55"/>
      <c r="AD198" s="55"/>
      <c r="AE198" s="55"/>
      <c r="AF198" s="55"/>
      <c r="AG198" s="55"/>
      <c r="AH198" s="55"/>
      <c r="AI198" s="55"/>
      <c r="AJ198" s="160">
        <f>VLOOKUP($C198,'CapO-M Sum'!$A$3:$C$256,3,FALSE)</f>
        <v>122.85115674861645</v>
      </c>
      <c r="AK198" s="160">
        <f t="shared" si="3"/>
        <v>122.85115674861645</v>
      </c>
    </row>
    <row r="199" spans="1:37" hidden="1" outlineLevel="1" x14ac:dyDescent="0.2">
      <c r="A199">
        <f t="shared" si="5"/>
        <v>2027</v>
      </c>
      <c r="B199" s="157">
        <v>46508</v>
      </c>
      <c r="C199" s="157">
        <f t="shared" si="7"/>
        <v>46538</v>
      </c>
      <c r="D199" s="158">
        <v>0</v>
      </c>
      <c r="E199" s="159">
        <v>0</v>
      </c>
      <c r="F199" s="158">
        <f t="shared" si="8"/>
        <v>0</v>
      </c>
      <c r="G199" s="158">
        <f>VLOOKUP($C199,LoansC!$B$12:$AN$188,31,FALSE)</f>
        <v>0</v>
      </c>
      <c r="H199" s="158">
        <f>VLOOKUP($C199,LoansR!$B$12:$AN$187,31,FALSE)</f>
        <v>0</v>
      </c>
      <c r="I199" s="158">
        <f>VLOOKUP($C199,Loans!$B$12:$AN$300,10,FALSE)</f>
        <v>0</v>
      </c>
      <c r="J199" s="158">
        <f>VLOOKUP($C199,LoansC!$B$12:$AN$188,10,FALSE)</f>
        <v>0</v>
      </c>
      <c r="K199" s="158">
        <f>VLOOKUP($C199,LoansR!$B$12:$AN$187,10,FALSE)</f>
        <v>0</v>
      </c>
      <c r="L199" s="158">
        <f>VLOOKUP($C199,Loans!$B$12:$AN$300,14,FALSE)</f>
        <v>0</v>
      </c>
      <c r="M199" s="158">
        <f>VLOOKUP($C199,Loans!$B$12:$AN$300,13,FALSE)</f>
        <v>0</v>
      </c>
      <c r="N199" s="158">
        <f>VLOOKUP($C199,Loans!$B$12:$AN$300,15,FALSE)</f>
        <v>0</v>
      </c>
      <c r="O199" s="158">
        <f>VLOOKUP($C199,Loans!$B$12:$AN$300,16,FALSE)</f>
        <v>0</v>
      </c>
      <c r="P199" s="158">
        <f>VLOOKUP($C199,Loans!$B$12:$AN$300,17,FALSE)</f>
        <v>0</v>
      </c>
      <c r="Q199" s="158">
        <f>VLOOKUP($C199,Loans!$B$12:$AN$300,18,FALSE)</f>
        <v>0</v>
      </c>
      <c r="R199" s="158">
        <f>VLOOKUP($C199,Loans!$B$12:$AN$300,19,FALSE)</f>
        <v>0</v>
      </c>
      <c r="S199" s="145">
        <f>VLOOKUP($C199,'SREC Inv.'!$B$14:$AF$266,25,FALSE)</f>
        <v>0</v>
      </c>
      <c r="T199" s="145">
        <f>VLOOKUP($C199,'SREC Inv.'!$B$14:$AF$266,27,FALSE)</f>
        <v>0</v>
      </c>
      <c r="U199" s="145">
        <f>VLOOKUP($C199,'SREC Inv.'!$B$14:$AF$266,28,FALSE)</f>
        <v>0</v>
      </c>
      <c r="V199" s="161">
        <f>VLOOKUP($C199,'SREC Inv.'!$B$14:$AF$266,29,FALSE)</f>
        <v>0</v>
      </c>
      <c r="W199" s="145">
        <f>VLOOKUP($C199,'SREC Inv.'!$B$14:$AF$266,30,FALSE)</f>
        <v>0</v>
      </c>
      <c r="X199" s="145">
        <f>VLOOKUP($C199,'SREC Inv.'!$B$14:$AF$266,31,FALSE)</f>
        <v>0</v>
      </c>
      <c r="Y199" s="145"/>
      <c r="Z199" s="158">
        <f>VLOOKUP($C199,Loans!$B$12:$AN$300,35,FALSE)</f>
        <v>0</v>
      </c>
      <c r="AA199" s="158"/>
      <c r="AB199" s="55"/>
      <c r="AC199" s="55"/>
      <c r="AD199" s="55"/>
      <c r="AE199" s="55"/>
      <c r="AF199" s="55"/>
      <c r="AG199" s="55"/>
      <c r="AH199" s="55"/>
      <c r="AI199" s="55"/>
      <c r="AJ199" s="160">
        <f>VLOOKUP($C199,'CapO-M Sum'!$A$3:$C$256,3,FALSE)</f>
        <v>122.85115674861645</v>
      </c>
      <c r="AK199" s="160">
        <f t="shared" si="3"/>
        <v>122.85115674861645</v>
      </c>
    </row>
    <row r="200" spans="1:37" hidden="1" outlineLevel="1" x14ac:dyDescent="0.2">
      <c r="A200">
        <f t="shared" si="5"/>
        <v>2027</v>
      </c>
      <c r="B200" s="157">
        <v>46539</v>
      </c>
      <c r="C200" s="157">
        <f t="shared" si="7"/>
        <v>46568</v>
      </c>
      <c r="D200" s="158">
        <v>0</v>
      </c>
      <c r="E200" s="159">
        <v>0</v>
      </c>
      <c r="F200" s="158">
        <f t="shared" si="8"/>
        <v>0</v>
      </c>
      <c r="G200" s="158">
        <f>VLOOKUP($C200,LoansC!$B$12:$AN$188,31,FALSE)</f>
        <v>0</v>
      </c>
      <c r="H200" s="158">
        <f>VLOOKUP($C200,LoansR!$B$12:$AN$187,31,FALSE)</f>
        <v>0</v>
      </c>
      <c r="I200" s="158">
        <f>VLOOKUP($C200,Loans!$B$12:$AN$300,10,FALSE)</f>
        <v>0</v>
      </c>
      <c r="J200" s="158">
        <f>VLOOKUP($C200,LoansC!$B$12:$AN$188,10,FALSE)</f>
        <v>0</v>
      </c>
      <c r="K200" s="158">
        <f>VLOOKUP($C200,LoansR!$B$12:$AN$187,10,FALSE)</f>
        <v>0</v>
      </c>
      <c r="L200" s="158">
        <f>VLOOKUP($C200,Loans!$B$12:$AN$300,14,FALSE)</f>
        <v>0</v>
      </c>
      <c r="M200" s="158">
        <f>VLOOKUP($C200,Loans!$B$12:$AN$300,13,FALSE)</f>
        <v>0</v>
      </c>
      <c r="N200" s="158">
        <f>VLOOKUP($C200,Loans!$B$12:$AN$300,15,FALSE)</f>
        <v>0</v>
      </c>
      <c r="O200" s="158">
        <f>VLOOKUP($C200,Loans!$B$12:$AN$300,16,FALSE)</f>
        <v>0</v>
      </c>
      <c r="P200" s="158">
        <f>VLOOKUP($C200,Loans!$B$12:$AN$300,17,FALSE)</f>
        <v>0</v>
      </c>
      <c r="Q200" s="158">
        <f>VLOOKUP($C200,Loans!$B$12:$AN$300,18,FALSE)</f>
        <v>0</v>
      </c>
      <c r="R200" s="158">
        <f>VLOOKUP($C200,Loans!$B$12:$AN$300,19,FALSE)</f>
        <v>0</v>
      </c>
      <c r="S200" s="145">
        <f>VLOOKUP($C200,'SREC Inv.'!$B$14:$AF$266,25,FALSE)</f>
        <v>0</v>
      </c>
      <c r="T200" s="145">
        <f>VLOOKUP($C200,'SREC Inv.'!$B$14:$AF$266,27,FALSE)</f>
        <v>0</v>
      </c>
      <c r="U200" s="145">
        <f>VLOOKUP($C200,'SREC Inv.'!$B$14:$AF$266,28,FALSE)</f>
        <v>0</v>
      </c>
      <c r="V200" s="161">
        <f>VLOOKUP($C200,'SREC Inv.'!$B$14:$AF$266,29,FALSE)</f>
        <v>0</v>
      </c>
      <c r="W200" s="145">
        <f>VLOOKUP($C200,'SREC Inv.'!$B$14:$AF$266,30,FALSE)</f>
        <v>0</v>
      </c>
      <c r="X200" s="145">
        <f>VLOOKUP($C200,'SREC Inv.'!$B$14:$AF$266,31,FALSE)</f>
        <v>0</v>
      </c>
      <c r="Y200" s="145"/>
      <c r="Z200" s="158">
        <f>VLOOKUP($C200,Loans!$B$12:$AN$300,35,FALSE)</f>
        <v>0</v>
      </c>
      <c r="AA200" s="158"/>
      <c r="AB200" s="55"/>
      <c r="AC200" s="55"/>
      <c r="AD200" s="55"/>
      <c r="AE200" s="55"/>
      <c r="AF200" s="55"/>
      <c r="AG200" s="55"/>
      <c r="AH200" s="55"/>
      <c r="AI200" s="55"/>
      <c r="AJ200" s="160">
        <f>VLOOKUP($C200,'CapO-M Sum'!$A$3:$C$256,3,FALSE)</f>
        <v>122.85115674861645</v>
      </c>
      <c r="AK200" s="160">
        <f t="shared" si="3"/>
        <v>122.85115674861645</v>
      </c>
    </row>
    <row r="201" spans="1:37" hidden="1" outlineLevel="1" x14ac:dyDescent="0.2">
      <c r="A201">
        <f t="shared" si="5"/>
        <v>2027</v>
      </c>
      <c r="B201" s="157">
        <v>46569</v>
      </c>
      <c r="C201" s="157">
        <f t="shared" si="7"/>
        <v>46599</v>
      </c>
      <c r="D201" s="158">
        <v>0</v>
      </c>
      <c r="E201" s="159">
        <v>0</v>
      </c>
      <c r="F201" s="158">
        <f t="shared" si="8"/>
        <v>0</v>
      </c>
      <c r="G201" s="158">
        <f>VLOOKUP($C201,LoansC!$B$12:$AN$188,31,FALSE)</f>
        <v>0</v>
      </c>
      <c r="H201" s="158">
        <f>VLOOKUP($C201,LoansR!$B$12:$AN$187,31,FALSE)</f>
        <v>0</v>
      </c>
      <c r="I201" s="158">
        <f>VLOOKUP($C201,Loans!$B$12:$AN$300,10,FALSE)</f>
        <v>0</v>
      </c>
      <c r="J201" s="158">
        <f>VLOOKUP($C201,LoansC!$B$12:$AN$188,10,FALSE)</f>
        <v>0</v>
      </c>
      <c r="K201" s="158">
        <f>VLOOKUP($C201,LoansR!$B$12:$AN$187,10,FALSE)</f>
        <v>0</v>
      </c>
      <c r="L201" s="158">
        <f>VLOOKUP($C201,Loans!$B$12:$AN$300,14,FALSE)</f>
        <v>0</v>
      </c>
      <c r="M201" s="158">
        <f>VLOOKUP($C201,Loans!$B$12:$AN$300,13,FALSE)</f>
        <v>0</v>
      </c>
      <c r="N201" s="158">
        <f>VLOOKUP($C201,Loans!$B$12:$AN$300,15,FALSE)</f>
        <v>0</v>
      </c>
      <c r="O201" s="158">
        <f>VLOOKUP($C201,Loans!$B$12:$AN$300,16,FALSE)</f>
        <v>0</v>
      </c>
      <c r="P201" s="158">
        <f>VLOOKUP($C201,Loans!$B$12:$AN$300,17,FALSE)</f>
        <v>0</v>
      </c>
      <c r="Q201" s="158">
        <f>VLOOKUP($C201,Loans!$B$12:$AN$300,18,FALSE)</f>
        <v>0</v>
      </c>
      <c r="R201" s="158">
        <f>VLOOKUP($C201,Loans!$B$12:$AN$300,19,FALSE)</f>
        <v>0</v>
      </c>
      <c r="S201" s="145">
        <f>VLOOKUP($C201,'SREC Inv.'!$B$14:$AF$266,25,FALSE)</f>
        <v>0</v>
      </c>
      <c r="T201" s="145">
        <f>VLOOKUP($C201,'SREC Inv.'!$B$14:$AF$266,27,FALSE)</f>
        <v>0</v>
      </c>
      <c r="U201" s="145">
        <f>VLOOKUP($C201,'SREC Inv.'!$B$14:$AF$266,28,FALSE)</f>
        <v>0</v>
      </c>
      <c r="V201" s="161">
        <f>VLOOKUP($C201,'SREC Inv.'!$B$14:$AF$266,29,FALSE)</f>
        <v>0</v>
      </c>
      <c r="W201" s="145">
        <f>VLOOKUP($C201,'SREC Inv.'!$B$14:$AF$266,30,FALSE)</f>
        <v>0</v>
      </c>
      <c r="X201" s="145">
        <f>VLOOKUP($C201,'SREC Inv.'!$B$14:$AF$266,31,FALSE)</f>
        <v>0</v>
      </c>
      <c r="Y201" s="145"/>
      <c r="Z201" s="158">
        <f>VLOOKUP($C201,Loans!$B$12:$AN$300,35,FALSE)</f>
        <v>0</v>
      </c>
      <c r="AA201" s="158"/>
      <c r="AB201" s="55"/>
      <c r="AC201" s="55"/>
      <c r="AD201" s="55"/>
      <c r="AE201" s="55"/>
      <c r="AF201" s="55"/>
      <c r="AG201" s="55"/>
      <c r="AH201" s="55"/>
      <c r="AI201" s="55"/>
      <c r="AJ201" s="160">
        <f>VLOOKUP($C201,'CapO-M Sum'!$A$3:$C$256,3,FALSE)</f>
        <v>122.85115674861645</v>
      </c>
      <c r="AK201" s="160">
        <f t="shared" si="3"/>
        <v>122.85115674861645</v>
      </c>
    </row>
    <row r="202" spans="1:37" hidden="1" outlineLevel="1" x14ac:dyDescent="0.2">
      <c r="A202">
        <f t="shared" si="5"/>
        <v>2027</v>
      </c>
      <c r="B202" s="157">
        <v>46600</v>
      </c>
      <c r="C202" s="157">
        <f t="shared" si="7"/>
        <v>46630</v>
      </c>
      <c r="D202" s="158">
        <v>0</v>
      </c>
      <c r="E202" s="159">
        <v>0</v>
      </c>
      <c r="F202" s="158">
        <f t="shared" si="8"/>
        <v>0</v>
      </c>
      <c r="G202" s="158">
        <f>VLOOKUP($C202,LoansC!$B$12:$AN$188,31,FALSE)</f>
        <v>0</v>
      </c>
      <c r="H202" s="158">
        <f>VLOOKUP($C202,LoansR!$B$12:$AN$187,31,FALSE)</f>
        <v>0</v>
      </c>
      <c r="I202" s="158">
        <f>VLOOKUP($C202,Loans!$B$12:$AN$300,10,FALSE)</f>
        <v>0</v>
      </c>
      <c r="J202" s="158">
        <f>VLOOKUP($C202,LoansC!$B$12:$AN$188,10,FALSE)</f>
        <v>0</v>
      </c>
      <c r="K202" s="158">
        <f>VLOOKUP($C202,LoansR!$B$12:$AN$187,10,FALSE)</f>
        <v>0</v>
      </c>
      <c r="L202" s="158">
        <f>VLOOKUP($C202,Loans!$B$12:$AN$300,14,FALSE)</f>
        <v>0</v>
      </c>
      <c r="M202" s="158">
        <f>VLOOKUP($C202,Loans!$B$12:$AN$300,13,FALSE)</f>
        <v>0</v>
      </c>
      <c r="N202" s="158">
        <f>VLOOKUP($C202,Loans!$B$12:$AN$300,15,FALSE)</f>
        <v>0</v>
      </c>
      <c r="O202" s="158">
        <f>VLOOKUP($C202,Loans!$B$12:$AN$300,16,FALSE)</f>
        <v>0</v>
      </c>
      <c r="P202" s="158">
        <f>VLOOKUP($C202,Loans!$B$12:$AN$300,17,FALSE)</f>
        <v>0</v>
      </c>
      <c r="Q202" s="158">
        <f>VLOOKUP($C202,Loans!$B$12:$AN$300,18,FALSE)</f>
        <v>0</v>
      </c>
      <c r="R202" s="158">
        <f>VLOOKUP($C202,Loans!$B$12:$AN$300,19,FALSE)</f>
        <v>0</v>
      </c>
      <c r="S202" s="145">
        <f>VLOOKUP($C202,'SREC Inv.'!$B$14:$AF$266,25,FALSE)</f>
        <v>0</v>
      </c>
      <c r="T202" s="145">
        <f>VLOOKUP($C202,'SREC Inv.'!$B$14:$AF$266,27,FALSE)</f>
        <v>0</v>
      </c>
      <c r="U202" s="145">
        <f>VLOOKUP($C202,'SREC Inv.'!$B$14:$AF$266,28,FALSE)</f>
        <v>0</v>
      </c>
      <c r="V202" s="161">
        <f>VLOOKUP($C202,'SREC Inv.'!$B$14:$AF$266,29,FALSE)</f>
        <v>0</v>
      </c>
      <c r="W202" s="145">
        <f>VLOOKUP($C202,'SREC Inv.'!$B$14:$AF$266,30,FALSE)</f>
        <v>0</v>
      </c>
      <c r="X202" s="145">
        <f>VLOOKUP($C202,'SREC Inv.'!$B$14:$AF$266,31,FALSE)</f>
        <v>0</v>
      </c>
      <c r="Y202" s="145"/>
      <c r="Z202" s="158">
        <f>VLOOKUP($C202,Loans!$B$12:$AN$300,35,FALSE)</f>
        <v>0</v>
      </c>
      <c r="AA202" s="158"/>
      <c r="AB202" s="55"/>
      <c r="AC202" s="55"/>
      <c r="AD202" s="55"/>
      <c r="AE202" s="55"/>
      <c r="AF202" s="55"/>
      <c r="AG202" s="55"/>
      <c r="AH202" s="55"/>
      <c r="AI202" s="55"/>
      <c r="AJ202" s="160">
        <f>VLOOKUP($C202,'CapO-M Sum'!$A$3:$C$256,3,FALSE)</f>
        <v>122.85115674861645</v>
      </c>
      <c r="AK202" s="160">
        <f t="shared" si="3"/>
        <v>122.85115674861645</v>
      </c>
    </row>
    <row r="203" spans="1:37" hidden="1" outlineLevel="1" x14ac:dyDescent="0.2">
      <c r="A203">
        <f t="shared" si="5"/>
        <v>2027</v>
      </c>
      <c r="B203" s="157">
        <v>46631</v>
      </c>
      <c r="C203" s="157">
        <f t="shared" si="7"/>
        <v>46660</v>
      </c>
      <c r="D203" s="158">
        <v>0</v>
      </c>
      <c r="E203" s="159">
        <v>0</v>
      </c>
      <c r="F203" s="158">
        <f t="shared" si="8"/>
        <v>0</v>
      </c>
      <c r="G203" s="158">
        <f>VLOOKUP($C203,LoansC!$B$12:$AN$188,31,FALSE)</f>
        <v>0</v>
      </c>
      <c r="H203" s="158">
        <f>VLOOKUP($C203,LoansR!$B$12:$AN$187,31,FALSE)</f>
        <v>0</v>
      </c>
      <c r="I203" s="158">
        <f>VLOOKUP($C203,Loans!$B$12:$AN$300,10,FALSE)</f>
        <v>0</v>
      </c>
      <c r="J203" s="158">
        <f>VLOOKUP($C203,LoansC!$B$12:$AN$188,10,FALSE)</f>
        <v>0</v>
      </c>
      <c r="K203" s="158">
        <f>VLOOKUP($C203,LoansR!$B$12:$AN$187,10,FALSE)</f>
        <v>0</v>
      </c>
      <c r="L203" s="158">
        <f>VLOOKUP($C203,Loans!$B$12:$AN$300,14,FALSE)</f>
        <v>0</v>
      </c>
      <c r="M203" s="158">
        <f>VLOOKUP($C203,Loans!$B$12:$AN$300,13,FALSE)</f>
        <v>0</v>
      </c>
      <c r="N203" s="158">
        <f>VLOOKUP($C203,Loans!$B$12:$AN$300,15,FALSE)</f>
        <v>0</v>
      </c>
      <c r="O203" s="158">
        <f>VLOOKUP($C203,Loans!$B$12:$AN$300,16,FALSE)</f>
        <v>0</v>
      </c>
      <c r="P203" s="158">
        <f>VLOOKUP($C203,Loans!$B$12:$AN$300,17,FALSE)</f>
        <v>0</v>
      </c>
      <c r="Q203" s="158">
        <f>VLOOKUP($C203,Loans!$B$12:$AN$300,18,FALSE)</f>
        <v>0</v>
      </c>
      <c r="R203" s="158">
        <f>VLOOKUP($C203,Loans!$B$12:$AN$300,19,FALSE)</f>
        <v>0</v>
      </c>
      <c r="S203" s="145">
        <f>VLOOKUP($C203,'SREC Inv.'!$B$14:$AF$266,25,FALSE)</f>
        <v>0</v>
      </c>
      <c r="T203" s="145">
        <f>VLOOKUP($C203,'SREC Inv.'!$B$14:$AF$266,27,FALSE)</f>
        <v>0</v>
      </c>
      <c r="U203" s="145">
        <f>VLOOKUP($C203,'SREC Inv.'!$B$14:$AF$266,28,FALSE)</f>
        <v>0</v>
      </c>
      <c r="V203" s="161">
        <f>VLOOKUP($C203,'SREC Inv.'!$B$14:$AF$266,29,FALSE)</f>
        <v>0</v>
      </c>
      <c r="W203" s="145">
        <f>VLOOKUP($C203,'SREC Inv.'!$B$14:$AF$266,30,FALSE)</f>
        <v>0</v>
      </c>
      <c r="X203" s="145">
        <f>VLOOKUP($C203,'SREC Inv.'!$B$14:$AF$266,31,FALSE)</f>
        <v>0</v>
      </c>
      <c r="Y203" s="145"/>
      <c r="Z203" s="158">
        <f>VLOOKUP($C203,Loans!$B$12:$AN$300,35,FALSE)</f>
        <v>0</v>
      </c>
      <c r="AA203" s="158"/>
      <c r="AB203" s="55"/>
      <c r="AC203" s="55"/>
      <c r="AD203" s="55"/>
      <c r="AE203" s="55"/>
      <c r="AF203" s="55"/>
      <c r="AG203" s="55"/>
      <c r="AH203" s="55"/>
      <c r="AI203" s="55"/>
      <c r="AJ203" s="160">
        <f>VLOOKUP($C203,'CapO-M Sum'!$A$3:$C$256,3,FALSE)</f>
        <v>122.85115674861645</v>
      </c>
      <c r="AK203" s="160">
        <f t="shared" ref="AK203:AK230" si="9">G203+H203-U203+W203+X203-Y203+Z203+AB203+AI203+AJ203</f>
        <v>122.85115674861645</v>
      </c>
    </row>
    <row r="204" spans="1:37" hidden="1" outlineLevel="1" x14ac:dyDescent="0.2">
      <c r="A204">
        <f t="shared" si="5"/>
        <v>2027</v>
      </c>
      <c r="B204" s="157">
        <v>46661</v>
      </c>
      <c r="C204" s="157">
        <f t="shared" si="7"/>
        <v>46691</v>
      </c>
      <c r="D204" s="158">
        <v>0</v>
      </c>
      <c r="E204" s="159">
        <v>0</v>
      </c>
      <c r="F204" s="158">
        <f t="shared" si="8"/>
        <v>0</v>
      </c>
      <c r="G204" s="158">
        <f>VLOOKUP($C204,LoansC!$B$12:$AN$188,31,FALSE)</f>
        <v>0</v>
      </c>
      <c r="H204" s="158">
        <f>VLOOKUP($C204,LoansR!$B$12:$AN$187,31,FALSE)</f>
        <v>0</v>
      </c>
      <c r="I204" s="158">
        <f>VLOOKUP($C204,Loans!$B$12:$AN$300,10,FALSE)</f>
        <v>0</v>
      </c>
      <c r="J204" s="158">
        <f>VLOOKUP($C204,LoansC!$B$12:$AN$188,10,FALSE)</f>
        <v>0</v>
      </c>
      <c r="K204" s="158">
        <f>VLOOKUP($C204,LoansR!$B$12:$AN$187,10,FALSE)</f>
        <v>0</v>
      </c>
      <c r="L204" s="158">
        <f>VLOOKUP($C204,Loans!$B$12:$AN$300,14,FALSE)</f>
        <v>0</v>
      </c>
      <c r="M204" s="158">
        <f>VLOOKUP($C204,Loans!$B$12:$AN$300,13,FALSE)</f>
        <v>0</v>
      </c>
      <c r="N204" s="158">
        <f>VLOOKUP($C204,Loans!$B$12:$AN$300,15,FALSE)</f>
        <v>0</v>
      </c>
      <c r="O204" s="158">
        <f>VLOOKUP($C204,Loans!$B$12:$AN$300,16,FALSE)</f>
        <v>0</v>
      </c>
      <c r="P204" s="158">
        <f>VLOOKUP($C204,Loans!$B$12:$AN$300,17,FALSE)</f>
        <v>0</v>
      </c>
      <c r="Q204" s="158">
        <f>VLOOKUP($C204,Loans!$B$12:$AN$300,18,FALSE)</f>
        <v>0</v>
      </c>
      <c r="R204" s="158">
        <f>VLOOKUP($C204,Loans!$B$12:$AN$300,19,FALSE)</f>
        <v>0</v>
      </c>
      <c r="S204" s="145">
        <f>VLOOKUP($C204,'SREC Inv.'!$B$14:$AF$266,25,FALSE)</f>
        <v>0</v>
      </c>
      <c r="T204" s="145">
        <f>VLOOKUP($C204,'SREC Inv.'!$B$14:$AF$266,27,FALSE)</f>
        <v>0</v>
      </c>
      <c r="U204" s="145">
        <f>VLOOKUP($C204,'SREC Inv.'!$B$14:$AF$266,28,FALSE)</f>
        <v>0</v>
      </c>
      <c r="V204" s="161">
        <f>VLOOKUP($C204,'SREC Inv.'!$B$14:$AF$266,29,FALSE)</f>
        <v>0</v>
      </c>
      <c r="W204" s="145">
        <f>VLOOKUP($C204,'SREC Inv.'!$B$14:$AF$266,30,FALSE)</f>
        <v>0</v>
      </c>
      <c r="X204" s="145">
        <f>VLOOKUP($C204,'SREC Inv.'!$B$14:$AF$266,31,FALSE)</f>
        <v>0</v>
      </c>
      <c r="Y204" s="145"/>
      <c r="Z204" s="158">
        <f>VLOOKUP($C204,Loans!$B$12:$AN$300,35,FALSE)</f>
        <v>0</v>
      </c>
      <c r="AA204" s="158"/>
      <c r="AB204" s="55"/>
      <c r="AC204" s="55"/>
      <c r="AD204" s="55"/>
      <c r="AE204" s="55"/>
      <c r="AF204" s="55"/>
      <c r="AG204" s="55"/>
      <c r="AH204" s="55"/>
      <c r="AI204" s="55"/>
      <c r="AJ204" s="160">
        <f>VLOOKUP($C204,'CapO-M Sum'!$A$3:$C$256,3,FALSE)</f>
        <v>0</v>
      </c>
      <c r="AK204" s="160">
        <f t="shared" si="9"/>
        <v>0</v>
      </c>
    </row>
    <row r="205" spans="1:37" hidden="1" outlineLevel="1" x14ac:dyDescent="0.2">
      <c r="A205">
        <f t="shared" si="5"/>
        <v>2027</v>
      </c>
      <c r="B205" s="157">
        <v>46692</v>
      </c>
      <c r="C205" s="157">
        <f t="shared" si="7"/>
        <v>46721</v>
      </c>
      <c r="D205" s="158">
        <v>0</v>
      </c>
      <c r="E205" s="159">
        <v>0</v>
      </c>
      <c r="F205" s="158">
        <f t="shared" si="8"/>
        <v>0</v>
      </c>
      <c r="G205" s="158">
        <f>VLOOKUP($C205,LoansC!$B$12:$AN$188,31,FALSE)</f>
        <v>0</v>
      </c>
      <c r="H205" s="158">
        <f>VLOOKUP($C205,LoansR!$B$12:$AN$187,31,FALSE)</f>
        <v>0</v>
      </c>
      <c r="I205" s="158">
        <f>VLOOKUP($C205,Loans!$B$12:$AN$300,10,FALSE)</f>
        <v>0</v>
      </c>
      <c r="J205" s="158">
        <f>VLOOKUP($C205,LoansC!$B$12:$AN$188,10,FALSE)</f>
        <v>0</v>
      </c>
      <c r="K205" s="158">
        <f>VLOOKUP($C205,LoansR!$B$12:$AN$187,10,FALSE)</f>
        <v>0</v>
      </c>
      <c r="L205" s="158">
        <f>VLOOKUP($C205,Loans!$B$12:$AN$300,14,FALSE)</f>
        <v>0</v>
      </c>
      <c r="M205" s="158">
        <f>VLOOKUP($C205,Loans!$B$12:$AN$300,13,FALSE)</f>
        <v>0</v>
      </c>
      <c r="N205" s="158">
        <f>VLOOKUP($C205,Loans!$B$12:$AN$300,15,FALSE)</f>
        <v>0</v>
      </c>
      <c r="O205" s="158">
        <f>VLOOKUP($C205,Loans!$B$12:$AN$300,16,FALSE)</f>
        <v>0</v>
      </c>
      <c r="P205" s="158">
        <f>VLOOKUP($C205,Loans!$B$12:$AN$300,17,FALSE)</f>
        <v>0</v>
      </c>
      <c r="Q205" s="158">
        <f>VLOOKUP($C205,Loans!$B$12:$AN$300,18,FALSE)</f>
        <v>0</v>
      </c>
      <c r="R205" s="158">
        <f>VLOOKUP($C205,Loans!$B$12:$AN$300,19,FALSE)</f>
        <v>0</v>
      </c>
      <c r="S205" s="145">
        <f>VLOOKUP($C205,'SREC Inv.'!$B$14:$AF$266,25,FALSE)</f>
        <v>0</v>
      </c>
      <c r="T205" s="145">
        <f>VLOOKUP($C205,'SREC Inv.'!$B$14:$AF$266,27,FALSE)</f>
        <v>0</v>
      </c>
      <c r="U205" s="145">
        <f>VLOOKUP($C205,'SREC Inv.'!$B$14:$AF$266,28,FALSE)</f>
        <v>0</v>
      </c>
      <c r="V205" s="161">
        <f>VLOOKUP($C205,'SREC Inv.'!$B$14:$AF$266,29,FALSE)</f>
        <v>0</v>
      </c>
      <c r="W205" s="145">
        <f>VLOOKUP($C205,'SREC Inv.'!$B$14:$AF$266,30,FALSE)</f>
        <v>0</v>
      </c>
      <c r="X205" s="145">
        <f>VLOOKUP($C205,'SREC Inv.'!$B$14:$AF$266,31,FALSE)</f>
        <v>0</v>
      </c>
      <c r="Y205" s="145"/>
      <c r="Z205" s="158">
        <f>VLOOKUP($C205,Loans!$B$12:$AN$300,35,FALSE)</f>
        <v>0</v>
      </c>
      <c r="AA205" s="158"/>
      <c r="AB205" s="55"/>
      <c r="AC205" s="55"/>
      <c r="AD205" s="55"/>
      <c r="AE205" s="55"/>
      <c r="AF205" s="55"/>
      <c r="AG205" s="55"/>
      <c r="AH205" s="55"/>
      <c r="AI205" s="55"/>
      <c r="AJ205" s="160">
        <f>VLOOKUP($C205,'CapO-M Sum'!$A$3:$C$256,3,FALSE)</f>
        <v>0</v>
      </c>
      <c r="AK205" s="160">
        <f t="shared" si="9"/>
        <v>0</v>
      </c>
    </row>
    <row r="206" spans="1:37" hidden="1" outlineLevel="1" x14ac:dyDescent="0.2">
      <c r="A206">
        <f t="shared" si="5"/>
        <v>2027</v>
      </c>
      <c r="B206" s="157">
        <v>46722</v>
      </c>
      <c r="C206" s="157">
        <f t="shared" si="7"/>
        <v>46752</v>
      </c>
      <c r="D206" s="158">
        <v>0</v>
      </c>
      <c r="E206" s="159">
        <v>0</v>
      </c>
      <c r="F206" s="158">
        <f t="shared" si="8"/>
        <v>0</v>
      </c>
      <c r="G206" s="158">
        <f>VLOOKUP($C206,LoansC!$B$12:$AN$188,31,FALSE)</f>
        <v>0</v>
      </c>
      <c r="H206" s="158">
        <f>VLOOKUP($C206,LoansR!$B$12:$AN$187,31,FALSE)</f>
        <v>0</v>
      </c>
      <c r="I206" s="158">
        <f>VLOOKUP($C206,Loans!$B$12:$AN$300,10,FALSE)</f>
        <v>0</v>
      </c>
      <c r="J206" s="158">
        <f>VLOOKUP($C206,LoansC!$B$12:$AN$188,10,FALSE)</f>
        <v>0</v>
      </c>
      <c r="K206" s="158">
        <f>VLOOKUP($C206,LoansR!$B$12:$AN$187,10,FALSE)</f>
        <v>0</v>
      </c>
      <c r="L206" s="158">
        <f>VLOOKUP($C206,Loans!$B$12:$AN$300,14,FALSE)</f>
        <v>0</v>
      </c>
      <c r="M206" s="158">
        <f>VLOOKUP($C206,Loans!$B$12:$AN$300,13,FALSE)</f>
        <v>0</v>
      </c>
      <c r="N206" s="158">
        <f>VLOOKUP($C206,Loans!$B$12:$AN$300,15,FALSE)</f>
        <v>0</v>
      </c>
      <c r="O206" s="158">
        <f>VLOOKUP($C206,Loans!$B$12:$AN$300,16,FALSE)</f>
        <v>0</v>
      </c>
      <c r="P206" s="158">
        <f>VLOOKUP($C206,Loans!$B$12:$AN$300,17,FALSE)</f>
        <v>0</v>
      </c>
      <c r="Q206" s="158">
        <f>VLOOKUP($C206,Loans!$B$12:$AN$300,18,FALSE)</f>
        <v>0</v>
      </c>
      <c r="R206" s="158">
        <f>VLOOKUP($C206,Loans!$B$12:$AN$300,19,FALSE)</f>
        <v>0</v>
      </c>
      <c r="S206" s="145">
        <f>VLOOKUP($C206,'SREC Inv.'!$B$14:$AF$266,25,FALSE)</f>
        <v>0</v>
      </c>
      <c r="T206" s="145">
        <f>VLOOKUP($C206,'SREC Inv.'!$B$14:$AF$266,27,FALSE)</f>
        <v>0</v>
      </c>
      <c r="U206" s="145">
        <f>VLOOKUP($C206,'SREC Inv.'!$B$14:$AF$266,28,FALSE)</f>
        <v>0</v>
      </c>
      <c r="V206" s="161">
        <f>VLOOKUP($C206,'SREC Inv.'!$B$14:$AF$266,29,FALSE)</f>
        <v>0</v>
      </c>
      <c r="W206" s="145">
        <f>VLOOKUP($C206,'SREC Inv.'!$B$14:$AF$266,30,FALSE)</f>
        <v>0</v>
      </c>
      <c r="X206" s="145">
        <f>VLOOKUP($C206,'SREC Inv.'!$B$14:$AF$266,31,FALSE)</f>
        <v>0</v>
      </c>
      <c r="Y206" s="145"/>
      <c r="Z206" s="158">
        <f>VLOOKUP($C206,Loans!$B$12:$AN$300,35,FALSE)</f>
        <v>0</v>
      </c>
      <c r="AA206" s="158"/>
      <c r="AB206" s="55"/>
      <c r="AC206" s="55"/>
      <c r="AD206" s="55"/>
      <c r="AE206" s="55"/>
      <c r="AF206" s="55"/>
      <c r="AG206" s="55"/>
      <c r="AH206" s="55"/>
      <c r="AI206" s="55"/>
      <c r="AJ206" s="160">
        <f>VLOOKUP($C206,'CapO-M Sum'!$A$3:$C$256,3,FALSE)</f>
        <v>0</v>
      </c>
      <c r="AK206" s="160">
        <f t="shared" si="9"/>
        <v>0</v>
      </c>
    </row>
    <row r="207" spans="1:37" hidden="1" outlineLevel="1" x14ac:dyDescent="0.2">
      <c r="A207">
        <f t="shared" si="5"/>
        <v>2028</v>
      </c>
      <c r="B207" s="157">
        <v>46753</v>
      </c>
      <c r="C207" s="157">
        <f t="shared" si="7"/>
        <v>46783</v>
      </c>
      <c r="D207" s="158">
        <v>0</v>
      </c>
      <c r="E207" s="159">
        <v>0</v>
      </c>
      <c r="F207" s="158">
        <f t="shared" si="8"/>
        <v>0</v>
      </c>
      <c r="G207" s="158">
        <f>VLOOKUP($C207,LoansC!$B$12:$AN$188,31,FALSE)</f>
        <v>0</v>
      </c>
      <c r="H207" s="158">
        <f>VLOOKUP($C207,LoansR!$B$12:$AN$187,31,FALSE)</f>
        <v>0</v>
      </c>
      <c r="I207" s="158">
        <f>VLOOKUP($C207,Loans!$B$12:$AN$300,10,FALSE)</f>
        <v>0</v>
      </c>
      <c r="J207" s="158">
        <f>VLOOKUP($C207,LoansC!$B$12:$AN$188,10,FALSE)</f>
        <v>0</v>
      </c>
      <c r="K207" s="158">
        <f>VLOOKUP($C207,LoansR!$B$12:$AN$187,10,FALSE)</f>
        <v>0</v>
      </c>
      <c r="L207" s="158">
        <f>VLOOKUP($C207,Loans!$B$12:$AN$300,14,FALSE)</f>
        <v>0</v>
      </c>
      <c r="M207" s="158">
        <f>VLOOKUP($C207,Loans!$B$12:$AN$300,13,FALSE)</f>
        <v>0</v>
      </c>
      <c r="N207" s="158">
        <f>VLOOKUP($C207,Loans!$B$12:$AN$300,15,FALSE)</f>
        <v>0</v>
      </c>
      <c r="O207" s="158">
        <f>VLOOKUP($C207,Loans!$B$12:$AN$300,16,FALSE)</f>
        <v>0</v>
      </c>
      <c r="P207" s="158">
        <f>VLOOKUP($C207,Loans!$B$12:$AN$300,17,FALSE)</f>
        <v>0</v>
      </c>
      <c r="Q207" s="158">
        <f>VLOOKUP($C207,Loans!$B$12:$AN$300,18,FALSE)</f>
        <v>0</v>
      </c>
      <c r="R207" s="158">
        <f>VLOOKUP($C207,Loans!$B$12:$AN$300,19,FALSE)</f>
        <v>0</v>
      </c>
      <c r="S207" s="145">
        <f>VLOOKUP($C207,'SREC Inv.'!$B$14:$AF$266,25,FALSE)</f>
        <v>0</v>
      </c>
      <c r="T207" s="145">
        <f>VLOOKUP($C207,'SREC Inv.'!$B$14:$AF$266,27,FALSE)</f>
        <v>0</v>
      </c>
      <c r="U207" s="145">
        <f>VLOOKUP($C207,'SREC Inv.'!$B$14:$AF$266,28,FALSE)</f>
        <v>0</v>
      </c>
      <c r="V207" s="161">
        <f>VLOOKUP($C207,'SREC Inv.'!$B$14:$AF$266,29,FALSE)</f>
        <v>0</v>
      </c>
      <c r="W207" s="145">
        <f>VLOOKUP($C207,'SREC Inv.'!$B$14:$AF$266,30,FALSE)</f>
        <v>0</v>
      </c>
      <c r="X207" s="145">
        <f>VLOOKUP($C207,'SREC Inv.'!$B$14:$AF$266,31,FALSE)</f>
        <v>0</v>
      </c>
      <c r="Y207" s="145"/>
      <c r="Z207" s="158">
        <f>VLOOKUP($C207,Loans!$B$12:$AN$300,35,FALSE)</f>
        <v>0</v>
      </c>
      <c r="AA207" s="158"/>
      <c r="AB207" s="55"/>
      <c r="AC207" s="55"/>
      <c r="AD207" s="55"/>
      <c r="AE207" s="55"/>
      <c r="AF207" s="55"/>
      <c r="AG207" s="55"/>
      <c r="AH207" s="55"/>
      <c r="AI207" s="55"/>
      <c r="AJ207" s="160">
        <f>VLOOKUP($C207,'CapO-M Sum'!$A$3:$C$256,3,FALSE)</f>
        <v>0</v>
      </c>
      <c r="AK207" s="160">
        <f t="shared" si="9"/>
        <v>0</v>
      </c>
    </row>
    <row r="208" spans="1:37" hidden="1" outlineLevel="1" x14ac:dyDescent="0.2">
      <c r="A208">
        <f t="shared" si="5"/>
        <v>2028</v>
      </c>
      <c r="B208" s="157">
        <v>46784</v>
      </c>
      <c r="C208" s="157">
        <f t="shared" si="7"/>
        <v>46812</v>
      </c>
      <c r="D208" s="158">
        <v>0</v>
      </c>
      <c r="E208" s="159">
        <v>0</v>
      </c>
      <c r="F208" s="158">
        <f t="shared" si="8"/>
        <v>0</v>
      </c>
      <c r="G208" s="158">
        <f>VLOOKUP($C208,LoansC!$B$12:$AN$188,31,FALSE)</f>
        <v>0</v>
      </c>
      <c r="H208" s="158">
        <f>VLOOKUP($C208,LoansR!$B$12:$AN$187,31,FALSE)</f>
        <v>0</v>
      </c>
      <c r="I208" s="158">
        <f>VLOOKUP($C208,Loans!$B$12:$AN$300,10,FALSE)</f>
        <v>0</v>
      </c>
      <c r="J208" s="158">
        <f>VLOOKUP($C208,LoansC!$B$12:$AN$188,10,FALSE)</f>
        <v>0</v>
      </c>
      <c r="K208" s="158">
        <f>VLOOKUP($C208,LoansR!$B$12:$AN$187,10,FALSE)</f>
        <v>0</v>
      </c>
      <c r="L208" s="158">
        <f>VLOOKUP($C208,Loans!$B$12:$AN$300,14,FALSE)</f>
        <v>0</v>
      </c>
      <c r="M208" s="158">
        <f>VLOOKUP($C208,Loans!$B$12:$AN$300,13,FALSE)</f>
        <v>0</v>
      </c>
      <c r="N208" s="158">
        <f>VLOOKUP($C208,Loans!$B$12:$AN$300,15,FALSE)</f>
        <v>0</v>
      </c>
      <c r="O208" s="158">
        <f>VLOOKUP($C208,Loans!$B$12:$AN$300,16,FALSE)</f>
        <v>0</v>
      </c>
      <c r="P208" s="158">
        <f>VLOOKUP($C208,Loans!$B$12:$AN$300,17,FALSE)</f>
        <v>0</v>
      </c>
      <c r="Q208" s="158">
        <f>VLOOKUP($C208,Loans!$B$12:$AN$300,18,FALSE)</f>
        <v>0</v>
      </c>
      <c r="R208" s="158">
        <f>VLOOKUP($C208,Loans!$B$12:$AN$300,19,FALSE)</f>
        <v>0</v>
      </c>
      <c r="S208" s="145">
        <f>VLOOKUP($C208,'SREC Inv.'!$B$14:$AF$266,25,FALSE)</f>
        <v>0</v>
      </c>
      <c r="T208" s="145">
        <f>VLOOKUP($C208,'SREC Inv.'!$B$14:$AF$266,27,FALSE)</f>
        <v>0</v>
      </c>
      <c r="U208" s="145">
        <f>VLOOKUP($C208,'SREC Inv.'!$B$14:$AF$266,28,FALSE)</f>
        <v>0</v>
      </c>
      <c r="V208" s="161">
        <f>VLOOKUP($C208,'SREC Inv.'!$B$14:$AF$266,29,FALSE)</f>
        <v>0</v>
      </c>
      <c r="W208" s="145">
        <f>VLOOKUP($C208,'SREC Inv.'!$B$14:$AF$266,30,FALSE)</f>
        <v>0</v>
      </c>
      <c r="X208" s="145">
        <f>VLOOKUP($C208,'SREC Inv.'!$B$14:$AF$266,31,FALSE)</f>
        <v>0</v>
      </c>
      <c r="Y208" s="145"/>
      <c r="Z208" s="158">
        <f>VLOOKUP($C208,Loans!$B$12:$AN$300,35,FALSE)</f>
        <v>0</v>
      </c>
      <c r="AA208" s="158"/>
      <c r="AB208" s="55"/>
      <c r="AC208" s="55"/>
      <c r="AD208" s="55"/>
      <c r="AE208" s="55"/>
      <c r="AF208" s="55"/>
      <c r="AG208" s="55"/>
      <c r="AH208" s="55"/>
      <c r="AI208" s="55"/>
      <c r="AJ208" s="160">
        <f>VLOOKUP($C208,'CapO-M Sum'!$A$3:$C$256,3,FALSE)</f>
        <v>0</v>
      </c>
      <c r="AK208" s="160">
        <f t="shared" si="9"/>
        <v>0</v>
      </c>
    </row>
    <row r="209" spans="1:37" hidden="1" outlineLevel="1" x14ac:dyDescent="0.2">
      <c r="A209">
        <f t="shared" si="5"/>
        <v>2028</v>
      </c>
      <c r="B209" s="157">
        <v>46813</v>
      </c>
      <c r="C209" s="157">
        <f t="shared" si="7"/>
        <v>46843</v>
      </c>
      <c r="D209" s="158">
        <v>0</v>
      </c>
      <c r="E209" s="159">
        <v>0</v>
      </c>
      <c r="F209" s="158">
        <f t="shared" si="8"/>
        <v>0</v>
      </c>
      <c r="G209" s="158">
        <f>VLOOKUP($C209,LoansC!$B$12:$AN$188,31,FALSE)</f>
        <v>0</v>
      </c>
      <c r="H209" s="158">
        <f>VLOOKUP($C209,LoansR!$B$12:$AN$187,31,FALSE)</f>
        <v>0</v>
      </c>
      <c r="I209" s="158">
        <f>VLOOKUP($C209,Loans!$B$12:$AN$300,10,FALSE)</f>
        <v>0</v>
      </c>
      <c r="J209" s="158">
        <f>VLOOKUP($C209,LoansC!$B$12:$AN$188,10,FALSE)</f>
        <v>0</v>
      </c>
      <c r="K209" s="158">
        <f>VLOOKUP($C209,LoansR!$B$12:$AN$187,10,FALSE)</f>
        <v>0</v>
      </c>
      <c r="L209" s="158">
        <f>VLOOKUP($C209,Loans!$B$12:$AN$300,14,FALSE)</f>
        <v>0</v>
      </c>
      <c r="M209" s="158">
        <f>VLOOKUP($C209,Loans!$B$12:$AN$300,13,FALSE)</f>
        <v>0</v>
      </c>
      <c r="N209" s="158">
        <f>VLOOKUP($C209,Loans!$B$12:$AN$300,15,FALSE)</f>
        <v>0</v>
      </c>
      <c r="O209" s="158">
        <f>VLOOKUP($C209,Loans!$B$12:$AN$300,16,FALSE)</f>
        <v>0</v>
      </c>
      <c r="P209" s="158">
        <f>VLOOKUP($C209,Loans!$B$12:$AN$300,17,FALSE)</f>
        <v>0</v>
      </c>
      <c r="Q209" s="158">
        <f>VLOOKUP($C209,Loans!$B$12:$AN$300,18,FALSE)</f>
        <v>0</v>
      </c>
      <c r="R209" s="158">
        <f>VLOOKUP($C209,Loans!$B$12:$AN$300,19,FALSE)</f>
        <v>0</v>
      </c>
      <c r="S209" s="145">
        <f>VLOOKUP($C209,'SREC Inv.'!$B$14:$AF$266,25,FALSE)</f>
        <v>0</v>
      </c>
      <c r="T209" s="145">
        <f>VLOOKUP($C209,'SREC Inv.'!$B$14:$AF$266,27,FALSE)</f>
        <v>0</v>
      </c>
      <c r="U209" s="145">
        <f>VLOOKUP($C209,'SREC Inv.'!$B$14:$AF$266,28,FALSE)</f>
        <v>0</v>
      </c>
      <c r="V209" s="161">
        <f>VLOOKUP($C209,'SREC Inv.'!$B$14:$AF$266,29,FALSE)</f>
        <v>0</v>
      </c>
      <c r="W209" s="145">
        <f>VLOOKUP($C209,'SREC Inv.'!$B$14:$AF$266,30,FALSE)</f>
        <v>0</v>
      </c>
      <c r="X209" s="145">
        <f>VLOOKUP($C209,'SREC Inv.'!$B$14:$AF$266,31,FALSE)</f>
        <v>0</v>
      </c>
      <c r="Y209" s="145"/>
      <c r="Z209" s="158">
        <f>VLOOKUP($C209,Loans!$B$12:$AN$300,35,FALSE)</f>
        <v>0</v>
      </c>
      <c r="AA209" s="158"/>
      <c r="AB209" s="55"/>
      <c r="AC209" s="55"/>
      <c r="AD209" s="55"/>
      <c r="AE209" s="55"/>
      <c r="AF209" s="55"/>
      <c r="AG209" s="55"/>
      <c r="AH209" s="55"/>
      <c r="AI209" s="55"/>
      <c r="AJ209" s="160">
        <f>VLOOKUP($C209,'CapO-M Sum'!$A$3:$C$256,3,FALSE)</f>
        <v>0</v>
      </c>
      <c r="AK209" s="160">
        <f t="shared" si="9"/>
        <v>0</v>
      </c>
    </row>
    <row r="210" spans="1:37" hidden="1" outlineLevel="1" x14ac:dyDescent="0.2">
      <c r="A210">
        <f t="shared" si="5"/>
        <v>2028</v>
      </c>
      <c r="B210" s="157">
        <v>46844</v>
      </c>
      <c r="C210" s="157">
        <f t="shared" si="7"/>
        <v>46873</v>
      </c>
      <c r="D210" s="158">
        <v>0</v>
      </c>
      <c r="E210" s="159">
        <v>0</v>
      </c>
      <c r="F210" s="158">
        <f t="shared" si="8"/>
        <v>0</v>
      </c>
      <c r="G210" s="158">
        <f>VLOOKUP($C210,LoansC!$B$12:$AN$188,31,FALSE)</f>
        <v>0</v>
      </c>
      <c r="H210" s="158">
        <f>VLOOKUP($C210,LoansR!$B$12:$AN$187,31,FALSE)</f>
        <v>0</v>
      </c>
      <c r="I210" s="158">
        <f>VLOOKUP($C210,Loans!$B$12:$AN$300,10,FALSE)</f>
        <v>0</v>
      </c>
      <c r="J210" s="158">
        <f>VLOOKUP($C210,LoansC!$B$12:$AN$188,10,FALSE)</f>
        <v>0</v>
      </c>
      <c r="K210" s="158">
        <f>VLOOKUP($C210,LoansR!$B$12:$AN$187,10,FALSE)</f>
        <v>0</v>
      </c>
      <c r="L210" s="158">
        <f>VLOOKUP($C210,Loans!$B$12:$AN$300,14,FALSE)</f>
        <v>0</v>
      </c>
      <c r="M210" s="158">
        <f>VLOOKUP($C210,Loans!$B$12:$AN$300,13,FALSE)</f>
        <v>0</v>
      </c>
      <c r="N210" s="158">
        <f>VLOOKUP($C210,Loans!$B$12:$AN$300,15,FALSE)</f>
        <v>0</v>
      </c>
      <c r="O210" s="158">
        <f>VLOOKUP($C210,Loans!$B$12:$AN$300,16,FALSE)</f>
        <v>0</v>
      </c>
      <c r="P210" s="158">
        <f>VLOOKUP($C210,Loans!$B$12:$AN$300,17,FALSE)</f>
        <v>0</v>
      </c>
      <c r="Q210" s="158">
        <f>VLOOKUP($C210,Loans!$B$12:$AN$300,18,FALSE)</f>
        <v>0</v>
      </c>
      <c r="R210" s="158">
        <f>VLOOKUP($C210,Loans!$B$12:$AN$300,19,FALSE)</f>
        <v>0</v>
      </c>
      <c r="S210" s="145">
        <f>VLOOKUP($C210,'SREC Inv.'!$B$14:$AF$266,25,FALSE)</f>
        <v>0</v>
      </c>
      <c r="T210" s="145">
        <f>VLOOKUP($C210,'SREC Inv.'!$B$14:$AF$266,27,FALSE)</f>
        <v>0</v>
      </c>
      <c r="U210" s="145">
        <f>VLOOKUP($C210,'SREC Inv.'!$B$14:$AF$266,28,FALSE)</f>
        <v>0</v>
      </c>
      <c r="V210" s="161">
        <f>VLOOKUP($C210,'SREC Inv.'!$B$14:$AF$266,29,FALSE)</f>
        <v>0</v>
      </c>
      <c r="W210" s="145">
        <f>VLOOKUP($C210,'SREC Inv.'!$B$14:$AF$266,30,FALSE)</f>
        <v>0</v>
      </c>
      <c r="X210" s="145">
        <f>VLOOKUP($C210,'SREC Inv.'!$B$14:$AF$266,31,FALSE)</f>
        <v>0</v>
      </c>
      <c r="Y210" s="145"/>
      <c r="Z210" s="158">
        <f>VLOOKUP($C210,Loans!$B$12:$AN$300,35,FALSE)</f>
        <v>0</v>
      </c>
      <c r="AA210" s="158"/>
      <c r="AB210" s="55"/>
      <c r="AC210" s="55"/>
      <c r="AD210" s="55"/>
      <c r="AE210" s="55"/>
      <c r="AF210" s="55"/>
      <c r="AG210" s="55"/>
      <c r="AH210" s="55"/>
      <c r="AI210" s="55"/>
      <c r="AJ210" s="160">
        <f>VLOOKUP($C210,'CapO-M Sum'!$A$3:$C$256,3,FALSE)</f>
        <v>0</v>
      </c>
      <c r="AK210" s="160">
        <f t="shared" si="9"/>
        <v>0</v>
      </c>
    </row>
    <row r="211" spans="1:37" hidden="1" outlineLevel="1" x14ac:dyDescent="0.2">
      <c r="A211">
        <f t="shared" si="5"/>
        <v>2028</v>
      </c>
      <c r="B211" s="157">
        <v>46874</v>
      </c>
      <c r="C211" s="157">
        <f t="shared" si="7"/>
        <v>46904</v>
      </c>
      <c r="D211" s="158">
        <v>0</v>
      </c>
      <c r="E211" s="159">
        <v>0</v>
      </c>
      <c r="F211" s="158">
        <f t="shared" si="8"/>
        <v>0</v>
      </c>
      <c r="G211" s="158">
        <f>VLOOKUP($C211,LoansC!$B$12:$AN$188,31,FALSE)</f>
        <v>0</v>
      </c>
      <c r="H211" s="158">
        <f>VLOOKUP($C211,LoansR!$B$12:$AN$187,31,FALSE)</f>
        <v>0</v>
      </c>
      <c r="I211" s="158">
        <f>VLOOKUP($C211,Loans!$B$12:$AN$300,10,FALSE)</f>
        <v>0</v>
      </c>
      <c r="J211" s="158">
        <f>VLOOKUP($C211,LoansC!$B$12:$AN$188,10,FALSE)</f>
        <v>0</v>
      </c>
      <c r="K211" s="158">
        <f>VLOOKUP($C211,LoansR!$B$12:$AN$187,10,FALSE)</f>
        <v>0</v>
      </c>
      <c r="L211" s="158">
        <f>VLOOKUP($C211,Loans!$B$12:$AN$300,14,FALSE)</f>
        <v>0</v>
      </c>
      <c r="M211" s="158">
        <f>VLOOKUP($C211,Loans!$B$12:$AN$300,13,FALSE)</f>
        <v>0</v>
      </c>
      <c r="N211" s="158">
        <f>VLOOKUP($C211,Loans!$B$12:$AN$300,15,FALSE)</f>
        <v>0</v>
      </c>
      <c r="O211" s="158">
        <f>VLOOKUP($C211,Loans!$B$12:$AN$300,16,FALSE)</f>
        <v>0</v>
      </c>
      <c r="P211" s="158">
        <f>VLOOKUP($C211,Loans!$B$12:$AN$300,17,FALSE)</f>
        <v>0</v>
      </c>
      <c r="Q211" s="158">
        <f>VLOOKUP($C211,Loans!$B$12:$AN$300,18,FALSE)</f>
        <v>0</v>
      </c>
      <c r="R211" s="158">
        <f>VLOOKUP($C211,Loans!$B$12:$AN$300,19,FALSE)</f>
        <v>0</v>
      </c>
      <c r="S211" s="145">
        <f>VLOOKUP($C211,'SREC Inv.'!$B$14:$AF$266,25,FALSE)</f>
        <v>0</v>
      </c>
      <c r="T211" s="145">
        <f>VLOOKUP($C211,'SREC Inv.'!$B$14:$AF$266,27,FALSE)</f>
        <v>0</v>
      </c>
      <c r="U211" s="145">
        <f>VLOOKUP($C211,'SREC Inv.'!$B$14:$AF$266,28,FALSE)</f>
        <v>0</v>
      </c>
      <c r="V211" s="161">
        <f>VLOOKUP($C211,'SREC Inv.'!$B$14:$AF$266,29,FALSE)</f>
        <v>0</v>
      </c>
      <c r="W211" s="145">
        <f>VLOOKUP($C211,'SREC Inv.'!$B$14:$AF$266,30,FALSE)</f>
        <v>0</v>
      </c>
      <c r="X211" s="145">
        <f>VLOOKUP($C211,'SREC Inv.'!$B$14:$AF$266,31,FALSE)</f>
        <v>0</v>
      </c>
      <c r="Y211" s="145"/>
      <c r="Z211" s="158">
        <f>VLOOKUP($C211,Loans!$B$12:$AN$300,35,FALSE)</f>
        <v>0</v>
      </c>
      <c r="AA211" s="158"/>
      <c r="AB211" s="55"/>
      <c r="AC211" s="55"/>
      <c r="AD211" s="55"/>
      <c r="AE211" s="55"/>
      <c r="AF211" s="55"/>
      <c r="AG211" s="55"/>
      <c r="AH211" s="55"/>
      <c r="AI211" s="55"/>
      <c r="AJ211" s="160">
        <f>VLOOKUP($C211,'CapO-M Sum'!$A$3:$C$256,3,FALSE)</f>
        <v>0</v>
      </c>
      <c r="AK211" s="160">
        <f t="shared" si="9"/>
        <v>0</v>
      </c>
    </row>
    <row r="212" spans="1:37" hidden="1" outlineLevel="1" x14ac:dyDescent="0.2">
      <c r="A212">
        <f t="shared" si="5"/>
        <v>2028</v>
      </c>
      <c r="B212" s="157">
        <v>46905</v>
      </c>
      <c r="C212" s="157">
        <f t="shared" si="7"/>
        <v>46934</v>
      </c>
      <c r="D212" s="158">
        <v>0</v>
      </c>
      <c r="E212" s="159">
        <v>0</v>
      </c>
      <c r="F212" s="158">
        <f t="shared" si="8"/>
        <v>0</v>
      </c>
      <c r="G212" s="158">
        <f>VLOOKUP($C212,LoansC!$B$12:$AN$188,31,FALSE)</f>
        <v>0</v>
      </c>
      <c r="H212" s="158">
        <f>VLOOKUP($C212,LoansR!$B$12:$AN$187,31,FALSE)</f>
        <v>0</v>
      </c>
      <c r="I212" s="158">
        <f>VLOOKUP($C212,Loans!$B$12:$AN$300,10,FALSE)</f>
        <v>0</v>
      </c>
      <c r="J212" s="158">
        <f>VLOOKUP($C212,LoansC!$B$12:$AN$188,10,FALSE)</f>
        <v>0</v>
      </c>
      <c r="K212" s="158">
        <f>VLOOKUP($C212,LoansR!$B$12:$AN$187,10,FALSE)</f>
        <v>0</v>
      </c>
      <c r="L212" s="158">
        <f>VLOOKUP($C212,Loans!$B$12:$AN$300,14,FALSE)</f>
        <v>0</v>
      </c>
      <c r="M212" s="158">
        <f>VLOOKUP($C212,Loans!$B$12:$AN$300,13,FALSE)</f>
        <v>0</v>
      </c>
      <c r="N212" s="158">
        <f>VLOOKUP($C212,Loans!$B$12:$AN$300,15,FALSE)</f>
        <v>0</v>
      </c>
      <c r="O212" s="158">
        <f>VLOOKUP($C212,Loans!$B$12:$AN$300,16,FALSE)</f>
        <v>0</v>
      </c>
      <c r="P212" s="158">
        <f>VLOOKUP($C212,Loans!$B$12:$AN$300,17,FALSE)</f>
        <v>0</v>
      </c>
      <c r="Q212" s="158">
        <f>VLOOKUP($C212,Loans!$B$12:$AN$300,18,FALSE)</f>
        <v>0</v>
      </c>
      <c r="R212" s="158">
        <f>VLOOKUP($C212,Loans!$B$12:$AN$300,19,FALSE)</f>
        <v>0</v>
      </c>
      <c r="S212" s="145">
        <f>VLOOKUP($C212,'SREC Inv.'!$B$14:$AF$266,25,FALSE)</f>
        <v>0</v>
      </c>
      <c r="T212" s="145">
        <f>VLOOKUP($C212,'SREC Inv.'!$B$14:$AF$266,27,FALSE)</f>
        <v>0</v>
      </c>
      <c r="U212" s="145">
        <f>VLOOKUP($C212,'SREC Inv.'!$B$14:$AF$266,28,FALSE)</f>
        <v>0</v>
      </c>
      <c r="V212" s="161">
        <f>VLOOKUP($C212,'SREC Inv.'!$B$14:$AF$266,29,FALSE)</f>
        <v>0</v>
      </c>
      <c r="W212" s="145">
        <f>VLOOKUP($C212,'SREC Inv.'!$B$14:$AF$266,30,FALSE)</f>
        <v>0</v>
      </c>
      <c r="X212" s="145">
        <f>VLOOKUP($C212,'SREC Inv.'!$B$14:$AF$266,31,FALSE)</f>
        <v>0</v>
      </c>
      <c r="Y212" s="145"/>
      <c r="Z212" s="158">
        <f>VLOOKUP($C212,Loans!$B$12:$AN$300,35,FALSE)</f>
        <v>0</v>
      </c>
      <c r="AA212" s="158"/>
      <c r="AB212" s="55"/>
      <c r="AC212" s="55"/>
      <c r="AD212" s="55"/>
      <c r="AE212" s="55"/>
      <c r="AF212" s="55"/>
      <c r="AG212" s="55"/>
      <c r="AH212" s="55"/>
      <c r="AI212" s="55"/>
      <c r="AJ212" s="160">
        <f>VLOOKUP($C212,'CapO-M Sum'!$A$3:$C$256,3,FALSE)</f>
        <v>0</v>
      </c>
      <c r="AK212" s="160">
        <f t="shared" si="9"/>
        <v>0</v>
      </c>
    </row>
    <row r="213" spans="1:37" hidden="1" outlineLevel="1" x14ac:dyDescent="0.2">
      <c r="A213">
        <f t="shared" si="5"/>
        <v>2028</v>
      </c>
      <c r="B213" s="157">
        <v>46935</v>
      </c>
      <c r="C213" s="157">
        <f t="shared" si="7"/>
        <v>46965</v>
      </c>
      <c r="D213" s="158">
        <v>0</v>
      </c>
      <c r="E213" s="159">
        <v>0</v>
      </c>
      <c r="F213" s="158">
        <f t="shared" si="8"/>
        <v>0</v>
      </c>
      <c r="G213" s="158">
        <f>VLOOKUP($C213,LoansC!$B$12:$AN$188,31,FALSE)</f>
        <v>0</v>
      </c>
      <c r="H213" s="158">
        <f>VLOOKUP($C213,LoansR!$B$12:$AN$187,31,FALSE)</f>
        <v>0</v>
      </c>
      <c r="I213" s="158">
        <f>VLOOKUP($C213,Loans!$B$12:$AN$300,10,FALSE)</f>
        <v>0</v>
      </c>
      <c r="J213" s="158">
        <f>VLOOKUP($C213,LoansC!$B$12:$AN$188,10,FALSE)</f>
        <v>0</v>
      </c>
      <c r="K213" s="158">
        <f>VLOOKUP($C213,LoansR!$B$12:$AN$187,10,FALSE)</f>
        <v>0</v>
      </c>
      <c r="L213" s="158">
        <f>VLOOKUP($C213,Loans!$B$12:$AN$300,14,FALSE)</f>
        <v>0</v>
      </c>
      <c r="M213" s="158">
        <f>VLOOKUP($C213,Loans!$B$12:$AN$300,13,FALSE)</f>
        <v>0</v>
      </c>
      <c r="N213" s="158">
        <f>VLOOKUP($C213,Loans!$B$12:$AN$300,15,FALSE)</f>
        <v>0</v>
      </c>
      <c r="O213" s="158">
        <f>VLOOKUP($C213,Loans!$B$12:$AN$300,16,FALSE)</f>
        <v>0</v>
      </c>
      <c r="P213" s="158">
        <f>VLOOKUP($C213,Loans!$B$12:$AN$300,17,FALSE)</f>
        <v>0</v>
      </c>
      <c r="Q213" s="158">
        <f>VLOOKUP($C213,Loans!$B$12:$AN$300,18,FALSE)</f>
        <v>0</v>
      </c>
      <c r="R213" s="158">
        <f>VLOOKUP($C213,Loans!$B$12:$AN$300,19,FALSE)</f>
        <v>0</v>
      </c>
      <c r="S213" s="145">
        <f>VLOOKUP($C213,'SREC Inv.'!$B$14:$AF$266,25,FALSE)</f>
        <v>0</v>
      </c>
      <c r="T213" s="145">
        <f>VLOOKUP($C213,'SREC Inv.'!$B$14:$AF$266,27,FALSE)</f>
        <v>0</v>
      </c>
      <c r="U213" s="145">
        <f>VLOOKUP($C213,'SREC Inv.'!$B$14:$AF$266,28,FALSE)</f>
        <v>0</v>
      </c>
      <c r="V213" s="161">
        <f>VLOOKUP($C213,'SREC Inv.'!$B$14:$AF$266,29,FALSE)</f>
        <v>0</v>
      </c>
      <c r="W213" s="145">
        <f>VLOOKUP($C213,'SREC Inv.'!$B$14:$AF$266,30,FALSE)</f>
        <v>0</v>
      </c>
      <c r="X213" s="145">
        <f>VLOOKUP($C213,'SREC Inv.'!$B$14:$AF$266,31,FALSE)</f>
        <v>0</v>
      </c>
      <c r="Y213" s="145"/>
      <c r="Z213" s="158">
        <f>VLOOKUP($C213,Loans!$B$12:$AN$300,35,FALSE)</f>
        <v>0</v>
      </c>
      <c r="AA213" s="158"/>
      <c r="AB213" s="55"/>
      <c r="AC213" s="55"/>
      <c r="AD213" s="55"/>
      <c r="AE213" s="55"/>
      <c r="AF213" s="55"/>
      <c r="AG213" s="55"/>
      <c r="AH213" s="55"/>
      <c r="AI213" s="55"/>
      <c r="AJ213" s="160">
        <f>VLOOKUP($C213,'CapO-M Sum'!$A$3:$C$256,3,FALSE)</f>
        <v>0</v>
      </c>
      <c r="AK213" s="160">
        <f t="shared" si="9"/>
        <v>0</v>
      </c>
    </row>
    <row r="214" spans="1:37" hidden="1" outlineLevel="1" x14ac:dyDescent="0.2">
      <c r="A214">
        <f t="shared" si="5"/>
        <v>2028</v>
      </c>
      <c r="B214" s="157">
        <v>46966</v>
      </c>
      <c r="C214" s="157">
        <f t="shared" si="7"/>
        <v>46996</v>
      </c>
      <c r="D214" s="158">
        <v>0</v>
      </c>
      <c r="E214" s="159">
        <v>0</v>
      </c>
      <c r="F214" s="158">
        <f t="shared" si="8"/>
        <v>0</v>
      </c>
      <c r="G214" s="158">
        <f>VLOOKUP($C214,LoansC!$B$12:$AN$188,31,FALSE)</f>
        <v>0</v>
      </c>
      <c r="H214" s="158">
        <f>VLOOKUP($C214,LoansR!$B$12:$AN$187,31,FALSE)</f>
        <v>0</v>
      </c>
      <c r="I214" s="158">
        <f>VLOOKUP($C214,Loans!$B$12:$AN$300,10,FALSE)</f>
        <v>0</v>
      </c>
      <c r="J214" s="158">
        <f>VLOOKUP($C214,LoansC!$B$12:$AN$188,10,FALSE)</f>
        <v>0</v>
      </c>
      <c r="K214" s="158">
        <f>VLOOKUP($C214,LoansR!$B$12:$AN$187,10,FALSE)</f>
        <v>0</v>
      </c>
      <c r="L214" s="158">
        <f>VLOOKUP($C214,Loans!$B$12:$AN$300,14,FALSE)</f>
        <v>0</v>
      </c>
      <c r="M214" s="158">
        <f>VLOOKUP($C214,Loans!$B$12:$AN$300,13,FALSE)</f>
        <v>0</v>
      </c>
      <c r="N214" s="158">
        <f>VLOOKUP($C214,Loans!$B$12:$AN$300,15,FALSE)</f>
        <v>0</v>
      </c>
      <c r="O214" s="158">
        <f>VLOOKUP($C214,Loans!$B$12:$AN$300,16,FALSE)</f>
        <v>0</v>
      </c>
      <c r="P214" s="158">
        <f>VLOOKUP($C214,Loans!$B$12:$AN$300,17,FALSE)</f>
        <v>0</v>
      </c>
      <c r="Q214" s="158">
        <f>VLOOKUP($C214,Loans!$B$12:$AN$300,18,FALSE)</f>
        <v>0</v>
      </c>
      <c r="R214" s="158">
        <f>VLOOKUP($C214,Loans!$B$12:$AN$300,19,FALSE)</f>
        <v>0</v>
      </c>
      <c r="S214" s="145">
        <f>VLOOKUP($C214,'SREC Inv.'!$B$14:$AF$266,25,FALSE)</f>
        <v>0</v>
      </c>
      <c r="T214" s="145">
        <f>VLOOKUP($C214,'SREC Inv.'!$B$14:$AF$266,27,FALSE)</f>
        <v>0</v>
      </c>
      <c r="U214" s="145">
        <f>VLOOKUP($C214,'SREC Inv.'!$B$14:$AF$266,28,FALSE)</f>
        <v>0</v>
      </c>
      <c r="V214" s="161">
        <f>VLOOKUP($C214,'SREC Inv.'!$B$14:$AF$266,29,FALSE)</f>
        <v>0</v>
      </c>
      <c r="W214" s="145">
        <f>VLOOKUP($C214,'SREC Inv.'!$B$14:$AF$266,30,FALSE)</f>
        <v>0</v>
      </c>
      <c r="X214" s="145">
        <f>VLOOKUP($C214,'SREC Inv.'!$B$14:$AF$266,31,FALSE)</f>
        <v>0</v>
      </c>
      <c r="Y214" s="145"/>
      <c r="Z214" s="158">
        <f>VLOOKUP($C214,Loans!$B$12:$AN$300,35,FALSE)</f>
        <v>0</v>
      </c>
      <c r="AA214" s="158"/>
      <c r="AB214" s="55"/>
      <c r="AC214" s="55"/>
      <c r="AD214" s="55"/>
      <c r="AE214" s="55"/>
      <c r="AF214" s="55"/>
      <c r="AG214" s="55"/>
      <c r="AH214" s="55"/>
      <c r="AI214" s="55"/>
      <c r="AJ214" s="160">
        <f>VLOOKUP($C214,'CapO-M Sum'!$A$3:$C$256,3,FALSE)</f>
        <v>0</v>
      </c>
      <c r="AK214" s="160">
        <f t="shared" si="9"/>
        <v>0</v>
      </c>
    </row>
    <row r="215" spans="1:37" hidden="1" outlineLevel="1" x14ac:dyDescent="0.2">
      <c r="A215">
        <f t="shared" si="5"/>
        <v>2028</v>
      </c>
      <c r="B215" s="157">
        <v>46997</v>
      </c>
      <c r="C215" s="157">
        <f t="shared" ref="C215:C230" si="10">EOMONTH(B215,0)</f>
        <v>47026</v>
      </c>
      <c r="D215" s="158">
        <v>0</v>
      </c>
      <c r="E215" s="159">
        <v>0</v>
      </c>
      <c r="F215" s="158">
        <f t="shared" ref="F215:F230" si="11">SUM(G215:I215)</f>
        <v>0</v>
      </c>
      <c r="G215" s="158">
        <f>VLOOKUP($C215,LoansC!$B$12:$AN$188,31,FALSE)</f>
        <v>0</v>
      </c>
      <c r="H215" s="158">
        <f>VLOOKUP($C215,LoansR!$B$12:$AN$187,31,FALSE)</f>
        <v>0</v>
      </c>
      <c r="I215" s="158">
        <f>VLOOKUP($C215,Loans!$B$12:$AN$300,10,FALSE)</f>
        <v>0</v>
      </c>
      <c r="J215" s="158">
        <f>VLOOKUP($C215,LoansC!$B$12:$AN$188,10,FALSE)</f>
        <v>0</v>
      </c>
      <c r="K215" s="158">
        <f>VLOOKUP($C215,LoansR!$B$12:$AN$187,10,FALSE)</f>
        <v>0</v>
      </c>
      <c r="L215" s="158">
        <f>VLOOKUP($C215,Loans!$B$12:$AN$300,14,FALSE)</f>
        <v>0</v>
      </c>
      <c r="M215" s="158">
        <f>VLOOKUP($C215,Loans!$B$12:$AN$300,13,FALSE)</f>
        <v>0</v>
      </c>
      <c r="N215" s="158">
        <f>VLOOKUP($C215,Loans!$B$12:$AN$300,15,FALSE)</f>
        <v>0</v>
      </c>
      <c r="O215" s="158">
        <f>VLOOKUP($C215,Loans!$B$12:$AN$300,16,FALSE)</f>
        <v>0</v>
      </c>
      <c r="P215" s="158">
        <f>VLOOKUP($C215,Loans!$B$12:$AN$300,17,FALSE)</f>
        <v>0</v>
      </c>
      <c r="Q215" s="158">
        <f>VLOOKUP($C215,Loans!$B$12:$AN$300,18,FALSE)</f>
        <v>0</v>
      </c>
      <c r="R215" s="158">
        <f>VLOOKUP($C215,Loans!$B$12:$AN$300,19,FALSE)</f>
        <v>0</v>
      </c>
      <c r="S215" s="145">
        <f>VLOOKUP($C215,'SREC Inv.'!$B$14:$AF$266,25,FALSE)</f>
        <v>0</v>
      </c>
      <c r="T215" s="145">
        <f>VLOOKUP($C215,'SREC Inv.'!$B$14:$AF$266,27,FALSE)</f>
        <v>0</v>
      </c>
      <c r="U215" s="145">
        <f>VLOOKUP($C215,'SREC Inv.'!$B$14:$AF$266,28,FALSE)</f>
        <v>0</v>
      </c>
      <c r="V215" s="161">
        <f>VLOOKUP($C215,'SREC Inv.'!$B$14:$AF$266,29,FALSE)</f>
        <v>0</v>
      </c>
      <c r="W215" s="145">
        <f>VLOOKUP($C215,'SREC Inv.'!$B$14:$AF$266,30,FALSE)</f>
        <v>0</v>
      </c>
      <c r="X215" s="145">
        <f>VLOOKUP($C215,'SREC Inv.'!$B$14:$AF$266,31,FALSE)</f>
        <v>0</v>
      </c>
      <c r="Y215" s="145"/>
      <c r="Z215" s="158">
        <f>VLOOKUP($C215,Loans!$B$12:$AN$300,35,FALSE)</f>
        <v>0</v>
      </c>
      <c r="AA215" s="158"/>
      <c r="AB215" s="55"/>
      <c r="AC215" s="55"/>
      <c r="AD215" s="55"/>
      <c r="AE215" s="55"/>
      <c r="AF215" s="55"/>
      <c r="AG215" s="55"/>
      <c r="AH215" s="55"/>
      <c r="AI215" s="55"/>
      <c r="AJ215" s="160">
        <f>VLOOKUP($C215,'CapO-M Sum'!$A$3:$C$256,3,FALSE)</f>
        <v>0</v>
      </c>
      <c r="AK215" s="160">
        <f t="shared" si="9"/>
        <v>0</v>
      </c>
    </row>
    <row r="216" spans="1:37" hidden="1" outlineLevel="1" x14ac:dyDescent="0.2">
      <c r="A216">
        <f t="shared" si="5"/>
        <v>2028</v>
      </c>
      <c r="B216" s="157">
        <v>47027</v>
      </c>
      <c r="C216" s="157">
        <f t="shared" si="10"/>
        <v>47057</v>
      </c>
      <c r="D216" s="158">
        <v>0</v>
      </c>
      <c r="E216" s="159">
        <v>0</v>
      </c>
      <c r="F216" s="158">
        <f t="shared" si="11"/>
        <v>0</v>
      </c>
      <c r="G216" s="158">
        <f>VLOOKUP($C216,LoansC!$B$12:$AN$188,31,FALSE)</f>
        <v>0</v>
      </c>
      <c r="H216" s="158">
        <f>VLOOKUP($C216,LoansR!$B$12:$AN$187,31,FALSE)</f>
        <v>0</v>
      </c>
      <c r="I216" s="158">
        <f>VLOOKUP($C216,Loans!$B$12:$AN$300,10,FALSE)</f>
        <v>0</v>
      </c>
      <c r="J216" s="158">
        <f>VLOOKUP($C216,LoansC!$B$12:$AN$188,10,FALSE)</f>
        <v>0</v>
      </c>
      <c r="K216" s="158">
        <f>VLOOKUP($C216,LoansR!$B$12:$AN$187,10,FALSE)</f>
        <v>0</v>
      </c>
      <c r="L216" s="158">
        <f>VLOOKUP($C216,Loans!$B$12:$AN$300,14,FALSE)</f>
        <v>0</v>
      </c>
      <c r="M216" s="158">
        <f>VLOOKUP($C216,Loans!$B$12:$AN$300,13,FALSE)</f>
        <v>0</v>
      </c>
      <c r="N216" s="158">
        <f>VLOOKUP($C216,Loans!$B$12:$AN$300,15,FALSE)</f>
        <v>0</v>
      </c>
      <c r="O216" s="158">
        <f>VLOOKUP($C216,Loans!$B$12:$AN$300,16,FALSE)</f>
        <v>0</v>
      </c>
      <c r="P216" s="158">
        <f>VLOOKUP($C216,Loans!$B$12:$AN$300,17,FALSE)</f>
        <v>0</v>
      </c>
      <c r="Q216" s="158">
        <f>VLOOKUP($C216,Loans!$B$12:$AN$300,18,FALSE)</f>
        <v>0</v>
      </c>
      <c r="R216" s="158">
        <f>VLOOKUP($C216,Loans!$B$12:$AN$300,19,FALSE)</f>
        <v>0</v>
      </c>
      <c r="S216" s="145">
        <f>VLOOKUP($C216,'SREC Inv.'!$B$14:$AF$266,25,FALSE)</f>
        <v>0</v>
      </c>
      <c r="T216" s="145">
        <f>VLOOKUP($C216,'SREC Inv.'!$B$14:$AF$266,27,FALSE)</f>
        <v>0</v>
      </c>
      <c r="U216" s="145">
        <f>VLOOKUP($C216,'SREC Inv.'!$B$14:$AF$266,28,FALSE)</f>
        <v>0</v>
      </c>
      <c r="V216" s="161">
        <f>VLOOKUP($C216,'SREC Inv.'!$B$14:$AF$266,29,FALSE)</f>
        <v>0</v>
      </c>
      <c r="W216" s="145">
        <f>VLOOKUP($C216,'SREC Inv.'!$B$14:$AF$266,30,FALSE)</f>
        <v>0</v>
      </c>
      <c r="X216" s="145">
        <f>VLOOKUP($C216,'SREC Inv.'!$B$14:$AF$266,31,FALSE)</f>
        <v>0</v>
      </c>
      <c r="Y216" s="145"/>
      <c r="Z216" s="158">
        <f>VLOOKUP($C216,Loans!$B$12:$AN$300,35,FALSE)</f>
        <v>0</v>
      </c>
      <c r="AA216" s="158"/>
      <c r="AB216" s="55"/>
      <c r="AC216" s="55"/>
      <c r="AD216" s="55"/>
      <c r="AE216" s="55"/>
      <c r="AF216" s="55"/>
      <c r="AG216" s="55"/>
      <c r="AH216" s="55"/>
      <c r="AI216" s="55"/>
      <c r="AJ216" s="160">
        <f>VLOOKUP($C216,'CapO-M Sum'!$A$3:$C$256,3,FALSE)</f>
        <v>0</v>
      </c>
      <c r="AK216" s="160">
        <f t="shared" si="9"/>
        <v>0</v>
      </c>
    </row>
    <row r="217" spans="1:37" hidden="1" outlineLevel="1" x14ac:dyDescent="0.2">
      <c r="A217">
        <f t="shared" si="5"/>
        <v>2028</v>
      </c>
      <c r="B217" s="157">
        <v>47058</v>
      </c>
      <c r="C217" s="157">
        <f t="shared" si="10"/>
        <v>47087</v>
      </c>
      <c r="D217" s="158">
        <v>0</v>
      </c>
      <c r="E217" s="159">
        <v>0</v>
      </c>
      <c r="F217" s="158">
        <f t="shared" si="11"/>
        <v>0</v>
      </c>
      <c r="G217" s="158">
        <f>VLOOKUP($C217,LoansC!$B$12:$AN$188,31,FALSE)</f>
        <v>0</v>
      </c>
      <c r="H217" s="158">
        <f>VLOOKUP($C217,LoansR!$B$12:$AN$187,31,FALSE)</f>
        <v>0</v>
      </c>
      <c r="I217" s="158">
        <f>VLOOKUP($C217,Loans!$B$12:$AN$300,10,FALSE)</f>
        <v>0</v>
      </c>
      <c r="J217" s="158">
        <f>VLOOKUP($C217,LoansC!$B$12:$AN$188,10,FALSE)</f>
        <v>0</v>
      </c>
      <c r="K217" s="158">
        <f>VLOOKUP($C217,LoansR!$B$12:$AN$187,10,FALSE)</f>
        <v>0</v>
      </c>
      <c r="L217" s="158">
        <f>VLOOKUP($C217,Loans!$B$12:$AN$300,14,FALSE)</f>
        <v>0</v>
      </c>
      <c r="M217" s="158">
        <f>VLOOKUP($C217,Loans!$B$12:$AN$300,13,FALSE)</f>
        <v>0</v>
      </c>
      <c r="N217" s="158">
        <f>VLOOKUP($C217,Loans!$B$12:$AN$300,15,FALSE)</f>
        <v>0</v>
      </c>
      <c r="O217" s="158">
        <f>VLOOKUP($C217,Loans!$B$12:$AN$300,16,FALSE)</f>
        <v>0</v>
      </c>
      <c r="P217" s="158">
        <f>VLOOKUP($C217,Loans!$B$12:$AN$300,17,FALSE)</f>
        <v>0</v>
      </c>
      <c r="Q217" s="158">
        <f>VLOOKUP($C217,Loans!$B$12:$AN$300,18,FALSE)</f>
        <v>0</v>
      </c>
      <c r="R217" s="158">
        <f>VLOOKUP($C217,Loans!$B$12:$AN$300,19,FALSE)</f>
        <v>0</v>
      </c>
      <c r="S217" s="145">
        <f>VLOOKUP($C217,'SREC Inv.'!$B$14:$AF$266,25,FALSE)</f>
        <v>0</v>
      </c>
      <c r="T217" s="145">
        <f>VLOOKUP($C217,'SREC Inv.'!$B$14:$AF$266,27,FALSE)</f>
        <v>0</v>
      </c>
      <c r="U217" s="145">
        <f>VLOOKUP($C217,'SREC Inv.'!$B$14:$AF$266,28,FALSE)</f>
        <v>0</v>
      </c>
      <c r="V217" s="161">
        <f>VLOOKUP($C217,'SREC Inv.'!$B$14:$AF$266,29,FALSE)</f>
        <v>0</v>
      </c>
      <c r="W217" s="145">
        <f>VLOOKUP($C217,'SREC Inv.'!$B$14:$AF$266,30,FALSE)</f>
        <v>0</v>
      </c>
      <c r="X217" s="145">
        <f>VLOOKUP($C217,'SREC Inv.'!$B$14:$AF$266,31,FALSE)</f>
        <v>0</v>
      </c>
      <c r="Y217" s="145"/>
      <c r="Z217" s="158">
        <f>VLOOKUP($C217,Loans!$B$12:$AN$300,35,FALSE)</f>
        <v>0</v>
      </c>
      <c r="AA217" s="158"/>
      <c r="AB217" s="55"/>
      <c r="AC217" s="55"/>
      <c r="AD217" s="55"/>
      <c r="AE217" s="55"/>
      <c r="AF217" s="55"/>
      <c r="AG217" s="55"/>
      <c r="AH217" s="55"/>
      <c r="AI217" s="55"/>
      <c r="AJ217" s="160">
        <f>VLOOKUP($C217,'CapO-M Sum'!$A$3:$C$256,3,FALSE)</f>
        <v>0</v>
      </c>
      <c r="AK217" s="160">
        <f t="shared" si="9"/>
        <v>0</v>
      </c>
    </row>
    <row r="218" spans="1:37" hidden="1" outlineLevel="1" x14ac:dyDescent="0.2">
      <c r="A218">
        <f t="shared" si="5"/>
        <v>2028</v>
      </c>
      <c r="B218" s="157">
        <v>47088</v>
      </c>
      <c r="C218" s="157">
        <f t="shared" si="10"/>
        <v>47118</v>
      </c>
      <c r="D218" s="158">
        <v>0</v>
      </c>
      <c r="E218" s="159">
        <v>0</v>
      </c>
      <c r="F218" s="158">
        <f t="shared" si="11"/>
        <v>0</v>
      </c>
      <c r="G218" s="158">
        <f>VLOOKUP($C218,LoansC!$B$12:$AN$188,31,FALSE)</f>
        <v>0</v>
      </c>
      <c r="H218" s="158">
        <f>VLOOKUP($C218,LoansR!$B$12:$AN$187,31,FALSE)</f>
        <v>0</v>
      </c>
      <c r="I218" s="158">
        <f>VLOOKUP($C218,Loans!$B$12:$AN$300,10,FALSE)</f>
        <v>0</v>
      </c>
      <c r="J218" s="158">
        <f>VLOOKUP($C218,LoansC!$B$12:$AN$188,10,FALSE)</f>
        <v>0</v>
      </c>
      <c r="K218" s="158">
        <f>VLOOKUP($C218,LoansR!$B$12:$AN$187,10,FALSE)</f>
        <v>0</v>
      </c>
      <c r="L218" s="158">
        <f>VLOOKUP($C218,Loans!$B$12:$AN$300,14,FALSE)</f>
        <v>0</v>
      </c>
      <c r="M218" s="158">
        <f>VLOOKUP($C218,Loans!$B$12:$AN$300,13,FALSE)</f>
        <v>0</v>
      </c>
      <c r="N218" s="158">
        <f>VLOOKUP($C218,Loans!$B$12:$AN$300,15,FALSE)</f>
        <v>0</v>
      </c>
      <c r="O218" s="158">
        <f>VLOOKUP($C218,Loans!$B$12:$AN$300,16,FALSE)</f>
        <v>0</v>
      </c>
      <c r="P218" s="158">
        <f>VLOOKUP($C218,Loans!$B$12:$AN$300,17,FALSE)</f>
        <v>0</v>
      </c>
      <c r="Q218" s="158">
        <f>VLOOKUP($C218,Loans!$B$12:$AN$300,18,FALSE)</f>
        <v>0</v>
      </c>
      <c r="R218" s="158">
        <f>VLOOKUP($C218,Loans!$B$12:$AN$300,19,FALSE)</f>
        <v>0</v>
      </c>
      <c r="S218" s="145">
        <f>VLOOKUP($C218,'SREC Inv.'!$B$14:$AF$266,25,FALSE)</f>
        <v>0</v>
      </c>
      <c r="T218" s="145">
        <f>VLOOKUP($C218,'SREC Inv.'!$B$14:$AF$266,27,FALSE)</f>
        <v>0</v>
      </c>
      <c r="U218" s="145">
        <f>VLOOKUP($C218,'SREC Inv.'!$B$14:$AF$266,28,FALSE)</f>
        <v>0</v>
      </c>
      <c r="V218" s="161">
        <f>VLOOKUP($C218,'SREC Inv.'!$B$14:$AF$266,29,FALSE)</f>
        <v>0</v>
      </c>
      <c r="W218" s="145">
        <f>VLOOKUP($C218,'SREC Inv.'!$B$14:$AF$266,30,FALSE)</f>
        <v>0</v>
      </c>
      <c r="X218" s="145">
        <f>VLOOKUP($C218,'SREC Inv.'!$B$14:$AF$266,31,FALSE)</f>
        <v>0</v>
      </c>
      <c r="Y218" s="145"/>
      <c r="Z218" s="158">
        <f>VLOOKUP($C218,Loans!$B$12:$AN$300,35,FALSE)</f>
        <v>0</v>
      </c>
      <c r="AA218" s="158"/>
      <c r="AB218" s="55"/>
      <c r="AC218" s="55"/>
      <c r="AD218" s="55"/>
      <c r="AE218" s="55"/>
      <c r="AF218" s="55"/>
      <c r="AG218" s="55"/>
      <c r="AH218" s="55"/>
      <c r="AI218" s="55"/>
      <c r="AJ218" s="160">
        <f>VLOOKUP($C218,'CapO-M Sum'!$A$3:$C$256,3,FALSE)</f>
        <v>0</v>
      </c>
      <c r="AK218" s="160">
        <f t="shared" si="9"/>
        <v>0</v>
      </c>
    </row>
    <row r="219" spans="1:37" hidden="1" outlineLevel="1" x14ac:dyDescent="0.2">
      <c r="A219">
        <f t="shared" si="5"/>
        <v>2029</v>
      </c>
      <c r="B219" s="157">
        <v>47119</v>
      </c>
      <c r="C219" s="157">
        <f t="shared" si="10"/>
        <v>47149</v>
      </c>
      <c r="D219" s="158">
        <v>0</v>
      </c>
      <c r="E219" s="159">
        <v>0</v>
      </c>
      <c r="F219" s="158">
        <f t="shared" si="11"/>
        <v>0</v>
      </c>
      <c r="G219" s="158">
        <f>VLOOKUP($C219,LoansC!$B$12:$AN$188,31,FALSE)</f>
        <v>0</v>
      </c>
      <c r="H219" s="158">
        <f>VLOOKUP($C219,LoansR!$B$12:$AN$187,31,FALSE)</f>
        <v>0</v>
      </c>
      <c r="I219" s="158">
        <f>VLOOKUP($C219,Loans!$B$12:$AN$300,10,FALSE)</f>
        <v>0</v>
      </c>
      <c r="J219" s="158">
        <f>VLOOKUP($C219,LoansC!$B$12:$AN$188,10,FALSE)</f>
        <v>0</v>
      </c>
      <c r="K219" s="158">
        <f>VLOOKUP($C219,LoansR!$B$12:$AN$187,10,FALSE)</f>
        <v>0</v>
      </c>
      <c r="L219" s="158">
        <f>VLOOKUP($C219,Loans!$B$12:$AN$300,14,FALSE)</f>
        <v>0</v>
      </c>
      <c r="M219" s="158">
        <f>VLOOKUP($C219,Loans!$B$12:$AN$300,13,FALSE)</f>
        <v>0</v>
      </c>
      <c r="N219" s="158">
        <f>VLOOKUP($C219,Loans!$B$12:$AN$300,15,FALSE)</f>
        <v>0</v>
      </c>
      <c r="O219" s="158">
        <f>VLOOKUP($C219,Loans!$B$12:$AN$300,16,FALSE)</f>
        <v>0</v>
      </c>
      <c r="P219" s="158">
        <f>VLOOKUP($C219,Loans!$B$12:$AN$300,17,FALSE)</f>
        <v>0</v>
      </c>
      <c r="Q219" s="158">
        <f>VLOOKUP($C219,Loans!$B$12:$AN$300,18,FALSE)</f>
        <v>0</v>
      </c>
      <c r="R219" s="158">
        <f>VLOOKUP($C219,Loans!$B$12:$AN$300,19,FALSE)</f>
        <v>0</v>
      </c>
      <c r="S219" s="145">
        <f>VLOOKUP($C219,'SREC Inv.'!$B$14:$AF$266,25,FALSE)</f>
        <v>0</v>
      </c>
      <c r="T219" s="145">
        <f>VLOOKUP($C219,'SREC Inv.'!$B$14:$AF$266,27,FALSE)</f>
        <v>0</v>
      </c>
      <c r="U219" s="145">
        <f>VLOOKUP($C219,'SREC Inv.'!$B$14:$AF$266,28,FALSE)</f>
        <v>0</v>
      </c>
      <c r="V219" s="161">
        <f>VLOOKUP($C219,'SREC Inv.'!$B$14:$AF$266,29,FALSE)</f>
        <v>0</v>
      </c>
      <c r="W219" s="145">
        <f>VLOOKUP($C219,'SREC Inv.'!$B$14:$AF$266,30,FALSE)</f>
        <v>0</v>
      </c>
      <c r="X219" s="145">
        <f>VLOOKUP($C219,'SREC Inv.'!$B$14:$AF$266,31,FALSE)</f>
        <v>0</v>
      </c>
      <c r="Y219" s="145"/>
      <c r="Z219" s="158">
        <f>VLOOKUP($C219,Loans!$B$12:$AN$300,35,FALSE)</f>
        <v>0</v>
      </c>
      <c r="AA219" s="158"/>
      <c r="AB219" s="55"/>
      <c r="AC219" s="55"/>
      <c r="AD219" s="55"/>
      <c r="AE219" s="55"/>
      <c r="AF219" s="55"/>
      <c r="AG219" s="55"/>
      <c r="AH219" s="55"/>
      <c r="AI219" s="55"/>
      <c r="AJ219" s="160">
        <f>VLOOKUP($C219,'CapO-M Sum'!$A$3:$C$256,3,FALSE)</f>
        <v>0</v>
      </c>
      <c r="AK219" s="160">
        <f t="shared" si="9"/>
        <v>0</v>
      </c>
    </row>
    <row r="220" spans="1:37" hidden="1" outlineLevel="1" x14ac:dyDescent="0.2">
      <c r="A220">
        <f t="shared" si="5"/>
        <v>2029</v>
      </c>
      <c r="B220" s="157">
        <v>47150</v>
      </c>
      <c r="C220" s="157">
        <f t="shared" si="10"/>
        <v>47177</v>
      </c>
      <c r="D220" s="158">
        <v>0</v>
      </c>
      <c r="E220" s="159">
        <v>0</v>
      </c>
      <c r="F220" s="158">
        <f t="shared" si="11"/>
        <v>0</v>
      </c>
      <c r="G220" s="158">
        <f>VLOOKUP($C220,LoansC!$B$12:$AN$188,31,FALSE)</f>
        <v>0</v>
      </c>
      <c r="H220" s="158">
        <f>VLOOKUP($C220,LoansR!$B$12:$AN$187,31,FALSE)</f>
        <v>0</v>
      </c>
      <c r="I220" s="158">
        <f>VLOOKUP($C220,Loans!$B$12:$AN$300,10,FALSE)</f>
        <v>0</v>
      </c>
      <c r="J220" s="158">
        <f>VLOOKUP($C220,LoansC!$B$12:$AN$188,10,FALSE)</f>
        <v>0</v>
      </c>
      <c r="K220" s="158">
        <f>VLOOKUP($C220,LoansR!$B$12:$AN$187,10,FALSE)</f>
        <v>0</v>
      </c>
      <c r="L220" s="158">
        <f>VLOOKUP($C220,Loans!$B$12:$AN$300,14,FALSE)</f>
        <v>0</v>
      </c>
      <c r="M220" s="158">
        <f>VLOOKUP($C220,Loans!$B$12:$AN$300,13,FALSE)</f>
        <v>0</v>
      </c>
      <c r="N220" s="158">
        <f>VLOOKUP($C220,Loans!$B$12:$AN$300,15,FALSE)</f>
        <v>0</v>
      </c>
      <c r="O220" s="158">
        <f>VLOOKUP($C220,Loans!$B$12:$AN$300,16,FALSE)</f>
        <v>0</v>
      </c>
      <c r="P220" s="158">
        <f>VLOOKUP($C220,Loans!$B$12:$AN$300,17,FALSE)</f>
        <v>0</v>
      </c>
      <c r="Q220" s="158">
        <f>VLOOKUP($C220,Loans!$B$12:$AN$300,18,FALSE)</f>
        <v>0</v>
      </c>
      <c r="R220" s="158">
        <f>VLOOKUP($C220,Loans!$B$12:$AN$300,19,FALSE)</f>
        <v>0</v>
      </c>
      <c r="S220" s="145">
        <f>VLOOKUP($C220,'SREC Inv.'!$B$14:$AF$266,25,FALSE)</f>
        <v>0</v>
      </c>
      <c r="T220" s="145">
        <f>VLOOKUP($C220,'SREC Inv.'!$B$14:$AF$266,27,FALSE)</f>
        <v>0</v>
      </c>
      <c r="U220" s="145">
        <f>VLOOKUP($C220,'SREC Inv.'!$B$14:$AF$266,28,FALSE)</f>
        <v>0</v>
      </c>
      <c r="V220" s="161">
        <f>VLOOKUP($C220,'SREC Inv.'!$B$14:$AF$266,29,FALSE)</f>
        <v>0</v>
      </c>
      <c r="W220" s="145">
        <f>VLOOKUP($C220,'SREC Inv.'!$B$14:$AF$266,30,FALSE)</f>
        <v>0</v>
      </c>
      <c r="X220" s="145">
        <f>VLOOKUP($C220,'SREC Inv.'!$B$14:$AF$266,31,FALSE)</f>
        <v>0</v>
      </c>
      <c r="Y220" s="145"/>
      <c r="Z220" s="158">
        <f>VLOOKUP($C220,Loans!$B$12:$AN$300,35,FALSE)</f>
        <v>0</v>
      </c>
      <c r="AA220" s="158"/>
      <c r="AB220" s="55"/>
      <c r="AC220" s="55"/>
      <c r="AD220" s="55"/>
      <c r="AE220" s="55"/>
      <c r="AF220" s="55"/>
      <c r="AG220" s="55"/>
      <c r="AH220" s="55"/>
      <c r="AI220" s="55"/>
      <c r="AJ220" s="160">
        <f>VLOOKUP($C220,'CapO-M Sum'!$A$3:$C$256,3,FALSE)</f>
        <v>0</v>
      </c>
      <c r="AK220" s="160">
        <f t="shared" si="9"/>
        <v>0</v>
      </c>
    </row>
    <row r="221" spans="1:37" hidden="1" outlineLevel="1" x14ac:dyDescent="0.2">
      <c r="A221">
        <f t="shared" si="5"/>
        <v>2029</v>
      </c>
      <c r="B221" s="157">
        <v>47178</v>
      </c>
      <c r="C221" s="157">
        <f t="shared" si="10"/>
        <v>47208</v>
      </c>
      <c r="D221" s="158">
        <v>0</v>
      </c>
      <c r="E221" s="159">
        <v>0</v>
      </c>
      <c r="F221" s="158">
        <f t="shared" si="11"/>
        <v>0</v>
      </c>
      <c r="G221" s="158">
        <f>VLOOKUP($C221,LoansC!$B$12:$AN$188,31,FALSE)</f>
        <v>0</v>
      </c>
      <c r="H221" s="158">
        <f>VLOOKUP($C221,LoansR!$B$12:$AN$187,31,FALSE)</f>
        <v>0</v>
      </c>
      <c r="I221" s="158">
        <f>VLOOKUP($C221,Loans!$B$12:$AN$300,10,FALSE)</f>
        <v>0</v>
      </c>
      <c r="J221" s="158">
        <f>VLOOKUP($C221,LoansC!$B$12:$AN$188,10,FALSE)</f>
        <v>0</v>
      </c>
      <c r="K221" s="158">
        <f>VLOOKUP($C221,LoansR!$B$12:$AN$187,10,FALSE)</f>
        <v>0</v>
      </c>
      <c r="L221" s="158">
        <f>VLOOKUP($C221,Loans!$B$12:$AN$300,14,FALSE)</f>
        <v>0</v>
      </c>
      <c r="M221" s="158">
        <f>VLOOKUP($C221,Loans!$B$12:$AN$300,13,FALSE)</f>
        <v>0</v>
      </c>
      <c r="N221" s="158">
        <f>VLOOKUP($C221,Loans!$B$12:$AN$300,15,FALSE)</f>
        <v>0</v>
      </c>
      <c r="O221" s="158">
        <f>VLOOKUP($C221,Loans!$B$12:$AN$300,16,FALSE)</f>
        <v>0</v>
      </c>
      <c r="P221" s="158">
        <f>VLOOKUP($C221,Loans!$B$12:$AN$300,17,FALSE)</f>
        <v>0</v>
      </c>
      <c r="Q221" s="158">
        <f>VLOOKUP($C221,Loans!$B$12:$AN$300,18,FALSE)</f>
        <v>0</v>
      </c>
      <c r="R221" s="158">
        <f>VLOOKUP($C221,Loans!$B$12:$AN$300,19,FALSE)</f>
        <v>0</v>
      </c>
      <c r="S221" s="145">
        <f>VLOOKUP($C221,'SREC Inv.'!$B$14:$AF$266,25,FALSE)</f>
        <v>0</v>
      </c>
      <c r="T221" s="145">
        <f>VLOOKUP($C221,'SREC Inv.'!$B$14:$AF$266,27,FALSE)</f>
        <v>0</v>
      </c>
      <c r="U221" s="145">
        <f>VLOOKUP($C221,'SREC Inv.'!$B$14:$AF$266,28,FALSE)</f>
        <v>0</v>
      </c>
      <c r="V221" s="161">
        <f>VLOOKUP($C221,'SREC Inv.'!$B$14:$AF$266,29,FALSE)</f>
        <v>0</v>
      </c>
      <c r="W221" s="145">
        <f>VLOOKUP($C221,'SREC Inv.'!$B$14:$AF$266,30,FALSE)</f>
        <v>0</v>
      </c>
      <c r="X221" s="145">
        <f>VLOOKUP($C221,'SREC Inv.'!$B$14:$AF$266,31,FALSE)</f>
        <v>0</v>
      </c>
      <c r="Y221" s="145"/>
      <c r="Z221" s="158">
        <f>VLOOKUP($C221,Loans!$B$12:$AN$300,35,FALSE)</f>
        <v>0</v>
      </c>
      <c r="AA221" s="158"/>
      <c r="AB221" s="55"/>
      <c r="AC221" s="55"/>
      <c r="AD221" s="55"/>
      <c r="AE221" s="55"/>
      <c r="AF221" s="55"/>
      <c r="AG221" s="55"/>
      <c r="AH221" s="55"/>
      <c r="AI221" s="55"/>
      <c r="AJ221" s="160">
        <f>VLOOKUP($C221,'CapO-M Sum'!$A$3:$C$256,3,FALSE)</f>
        <v>0</v>
      </c>
      <c r="AK221" s="160">
        <f t="shared" si="9"/>
        <v>0</v>
      </c>
    </row>
    <row r="222" spans="1:37" hidden="1" outlineLevel="1" x14ac:dyDescent="0.2">
      <c r="A222">
        <f t="shared" si="5"/>
        <v>2029</v>
      </c>
      <c r="B222" s="157">
        <v>47209</v>
      </c>
      <c r="C222" s="157">
        <f t="shared" si="10"/>
        <v>47238</v>
      </c>
      <c r="D222" s="158">
        <v>0</v>
      </c>
      <c r="E222" s="159">
        <v>0</v>
      </c>
      <c r="F222" s="158">
        <f t="shared" si="11"/>
        <v>0</v>
      </c>
      <c r="G222" s="158">
        <f>VLOOKUP($C222,LoansC!$B$12:$AN$188,31,FALSE)</f>
        <v>0</v>
      </c>
      <c r="H222" s="158">
        <f>VLOOKUP($C222,LoansR!$B$12:$AN$187,31,FALSE)</f>
        <v>0</v>
      </c>
      <c r="I222" s="158">
        <f>VLOOKUP($C222,Loans!$B$12:$AN$300,10,FALSE)</f>
        <v>0</v>
      </c>
      <c r="J222" s="158">
        <f>VLOOKUP($C222,LoansC!$B$12:$AN$188,10,FALSE)</f>
        <v>0</v>
      </c>
      <c r="K222" s="158">
        <f>VLOOKUP($C222,LoansR!$B$12:$AN$187,10,FALSE)</f>
        <v>0</v>
      </c>
      <c r="L222" s="158">
        <f>VLOOKUP($C222,Loans!$B$12:$AN$300,14,FALSE)</f>
        <v>0</v>
      </c>
      <c r="M222" s="158">
        <f>VLOOKUP($C222,Loans!$B$12:$AN$300,13,FALSE)</f>
        <v>0</v>
      </c>
      <c r="N222" s="158">
        <f>VLOOKUP($C222,Loans!$B$12:$AN$300,15,FALSE)</f>
        <v>0</v>
      </c>
      <c r="O222" s="158">
        <f>VLOOKUP($C222,Loans!$B$12:$AN$300,16,FALSE)</f>
        <v>0</v>
      </c>
      <c r="P222" s="158">
        <f>VLOOKUP($C222,Loans!$B$12:$AN$300,17,FALSE)</f>
        <v>0</v>
      </c>
      <c r="Q222" s="158">
        <f>VLOOKUP($C222,Loans!$B$12:$AN$300,18,FALSE)</f>
        <v>0</v>
      </c>
      <c r="R222" s="158">
        <f>VLOOKUP($C222,Loans!$B$12:$AN$300,19,FALSE)</f>
        <v>0</v>
      </c>
      <c r="S222" s="145">
        <f>VLOOKUP($C222,'SREC Inv.'!$B$14:$AF$266,25,FALSE)</f>
        <v>0</v>
      </c>
      <c r="T222" s="145">
        <f>VLOOKUP($C222,'SREC Inv.'!$B$14:$AF$266,27,FALSE)</f>
        <v>0</v>
      </c>
      <c r="U222" s="145">
        <f>VLOOKUP($C222,'SREC Inv.'!$B$14:$AF$266,28,FALSE)</f>
        <v>0</v>
      </c>
      <c r="V222" s="161">
        <f>VLOOKUP($C222,'SREC Inv.'!$B$14:$AF$266,29,FALSE)</f>
        <v>0</v>
      </c>
      <c r="W222" s="145">
        <f>VLOOKUP($C222,'SREC Inv.'!$B$14:$AF$266,30,FALSE)</f>
        <v>0</v>
      </c>
      <c r="X222" s="145">
        <f>VLOOKUP($C222,'SREC Inv.'!$B$14:$AF$266,31,FALSE)</f>
        <v>0</v>
      </c>
      <c r="Y222" s="145"/>
      <c r="Z222" s="158">
        <f>VLOOKUP($C222,Loans!$B$12:$AN$300,35,FALSE)</f>
        <v>0</v>
      </c>
      <c r="AA222" s="158"/>
      <c r="AB222" s="55"/>
      <c r="AC222" s="55"/>
      <c r="AD222" s="55"/>
      <c r="AE222" s="55"/>
      <c r="AF222" s="55"/>
      <c r="AG222" s="55"/>
      <c r="AH222" s="55"/>
      <c r="AI222" s="55"/>
      <c r="AJ222" s="160">
        <f>VLOOKUP($C222,'CapO-M Sum'!$A$3:$C$256,3,FALSE)</f>
        <v>0</v>
      </c>
      <c r="AK222" s="160">
        <f t="shared" si="9"/>
        <v>0</v>
      </c>
    </row>
    <row r="223" spans="1:37" hidden="1" outlineLevel="1" x14ac:dyDescent="0.2">
      <c r="A223">
        <f t="shared" si="5"/>
        <v>2029</v>
      </c>
      <c r="B223" s="157">
        <v>47239</v>
      </c>
      <c r="C223" s="157">
        <f t="shared" si="10"/>
        <v>47269</v>
      </c>
      <c r="D223" s="158">
        <v>0</v>
      </c>
      <c r="E223" s="159">
        <v>0</v>
      </c>
      <c r="F223" s="158">
        <f t="shared" si="11"/>
        <v>0</v>
      </c>
      <c r="G223" s="158">
        <f>VLOOKUP($C223,LoansC!$B$12:$AN$188,31,FALSE)</f>
        <v>0</v>
      </c>
      <c r="H223" s="158">
        <f>VLOOKUP($C223,LoansR!$B$12:$AN$187,31,FALSE)</f>
        <v>0</v>
      </c>
      <c r="I223" s="158">
        <f>VLOOKUP($C223,Loans!$B$12:$AN$300,10,FALSE)</f>
        <v>0</v>
      </c>
      <c r="J223" s="158">
        <f>VLOOKUP($C223,LoansC!$B$12:$AN$188,10,FALSE)</f>
        <v>0</v>
      </c>
      <c r="K223" s="158">
        <f>VLOOKUP($C223,LoansR!$B$12:$AN$187,10,FALSE)</f>
        <v>0</v>
      </c>
      <c r="L223" s="158">
        <f>VLOOKUP($C223,Loans!$B$12:$AN$300,14,FALSE)</f>
        <v>0</v>
      </c>
      <c r="M223" s="158">
        <f>VLOOKUP($C223,Loans!$B$12:$AN$300,13,FALSE)</f>
        <v>0</v>
      </c>
      <c r="N223" s="158">
        <f>VLOOKUP($C223,Loans!$B$12:$AN$300,15,FALSE)</f>
        <v>0</v>
      </c>
      <c r="O223" s="158">
        <f>VLOOKUP($C223,Loans!$B$12:$AN$300,16,FALSE)</f>
        <v>0</v>
      </c>
      <c r="P223" s="158">
        <f>VLOOKUP($C223,Loans!$B$12:$AN$300,17,FALSE)</f>
        <v>0</v>
      </c>
      <c r="Q223" s="158">
        <f>VLOOKUP($C223,Loans!$B$12:$AN$300,18,FALSE)</f>
        <v>0</v>
      </c>
      <c r="R223" s="158">
        <f>VLOOKUP($C223,Loans!$B$12:$AN$300,19,FALSE)</f>
        <v>0</v>
      </c>
      <c r="S223" s="145">
        <f>VLOOKUP($C223,'SREC Inv.'!$B$14:$AF$266,25,FALSE)</f>
        <v>0</v>
      </c>
      <c r="T223" s="145">
        <f>VLOOKUP($C223,'SREC Inv.'!$B$14:$AF$266,27,FALSE)</f>
        <v>0</v>
      </c>
      <c r="U223" s="145">
        <f>VLOOKUP($C223,'SREC Inv.'!$B$14:$AF$266,28,FALSE)</f>
        <v>0</v>
      </c>
      <c r="V223" s="161">
        <f>VLOOKUP($C223,'SREC Inv.'!$B$14:$AF$266,29,FALSE)</f>
        <v>0</v>
      </c>
      <c r="W223" s="145">
        <f>VLOOKUP($C223,'SREC Inv.'!$B$14:$AF$266,30,FALSE)</f>
        <v>0</v>
      </c>
      <c r="X223" s="145">
        <f>VLOOKUP($C223,'SREC Inv.'!$B$14:$AF$266,31,FALSE)</f>
        <v>0</v>
      </c>
      <c r="Y223" s="145"/>
      <c r="Z223" s="158">
        <f>VLOOKUP($C223,Loans!$B$12:$AN$300,35,FALSE)</f>
        <v>0</v>
      </c>
      <c r="AA223" s="158"/>
      <c r="AB223" s="55"/>
      <c r="AC223" s="55"/>
      <c r="AD223" s="55"/>
      <c r="AE223" s="55"/>
      <c r="AF223" s="55"/>
      <c r="AG223" s="55"/>
      <c r="AH223" s="55"/>
      <c r="AI223" s="55"/>
      <c r="AJ223" s="160">
        <f>VLOOKUP($C223,'CapO-M Sum'!$A$3:$C$256,3,FALSE)</f>
        <v>0</v>
      </c>
      <c r="AK223" s="160">
        <f t="shared" si="9"/>
        <v>0</v>
      </c>
    </row>
    <row r="224" spans="1:37" hidden="1" outlineLevel="1" x14ac:dyDescent="0.2">
      <c r="A224">
        <f t="shared" si="5"/>
        <v>2029</v>
      </c>
      <c r="B224" s="157">
        <v>47270</v>
      </c>
      <c r="C224" s="157">
        <f t="shared" si="10"/>
        <v>47299</v>
      </c>
      <c r="D224" s="158">
        <v>0</v>
      </c>
      <c r="E224" s="159">
        <v>0</v>
      </c>
      <c r="F224" s="158">
        <f t="shared" si="11"/>
        <v>0</v>
      </c>
      <c r="G224" s="158">
        <f>VLOOKUP($C224,LoansC!$B$12:$AN$188,31,FALSE)</f>
        <v>0</v>
      </c>
      <c r="H224" s="158">
        <f>VLOOKUP($C224,LoansR!$B$12:$AN$187,31,FALSE)</f>
        <v>0</v>
      </c>
      <c r="I224" s="158">
        <f>VLOOKUP($C224,Loans!$B$12:$AN$300,10,FALSE)</f>
        <v>0</v>
      </c>
      <c r="J224" s="158">
        <f>VLOOKUP($C224,LoansC!$B$12:$AN$188,10,FALSE)</f>
        <v>0</v>
      </c>
      <c r="K224" s="158">
        <f>VLOOKUP($C224,LoansR!$B$12:$AN$187,10,FALSE)</f>
        <v>0</v>
      </c>
      <c r="L224" s="158">
        <f>VLOOKUP($C224,Loans!$B$12:$AN$300,14,FALSE)</f>
        <v>0</v>
      </c>
      <c r="M224" s="158">
        <f>VLOOKUP($C224,Loans!$B$12:$AN$300,13,FALSE)</f>
        <v>0</v>
      </c>
      <c r="N224" s="158">
        <f>VLOOKUP($C224,Loans!$B$12:$AN$300,15,FALSE)</f>
        <v>0</v>
      </c>
      <c r="O224" s="158">
        <f>VLOOKUP($C224,Loans!$B$12:$AN$300,16,FALSE)</f>
        <v>0</v>
      </c>
      <c r="P224" s="158">
        <f>VLOOKUP($C224,Loans!$B$12:$AN$300,17,FALSE)</f>
        <v>0</v>
      </c>
      <c r="Q224" s="158">
        <f>VLOOKUP($C224,Loans!$B$12:$AN$300,18,FALSE)</f>
        <v>0</v>
      </c>
      <c r="R224" s="158">
        <f>VLOOKUP($C224,Loans!$B$12:$AN$300,19,FALSE)</f>
        <v>0</v>
      </c>
      <c r="S224" s="145">
        <f>VLOOKUP($C224,'SREC Inv.'!$B$14:$AF$266,25,FALSE)</f>
        <v>0</v>
      </c>
      <c r="T224" s="145">
        <f>VLOOKUP($C224,'SREC Inv.'!$B$14:$AF$266,27,FALSE)</f>
        <v>0</v>
      </c>
      <c r="U224" s="145">
        <f>VLOOKUP($C224,'SREC Inv.'!$B$14:$AF$266,28,FALSE)</f>
        <v>0</v>
      </c>
      <c r="V224" s="161">
        <f>VLOOKUP($C224,'SREC Inv.'!$B$14:$AF$266,29,FALSE)</f>
        <v>0</v>
      </c>
      <c r="W224" s="145">
        <f>VLOOKUP($C224,'SREC Inv.'!$B$14:$AF$266,30,FALSE)</f>
        <v>0</v>
      </c>
      <c r="X224" s="145">
        <f>VLOOKUP($C224,'SREC Inv.'!$B$14:$AF$266,31,FALSE)</f>
        <v>0</v>
      </c>
      <c r="Y224" s="145"/>
      <c r="Z224" s="158">
        <f>VLOOKUP($C224,Loans!$B$12:$AN$300,35,FALSE)</f>
        <v>0</v>
      </c>
      <c r="AA224" s="158"/>
      <c r="AB224" s="55"/>
      <c r="AC224" s="55"/>
      <c r="AD224" s="55"/>
      <c r="AE224" s="55"/>
      <c r="AF224" s="55"/>
      <c r="AG224" s="55"/>
      <c r="AH224" s="55"/>
      <c r="AI224" s="55"/>
      <c r="AJ224" s="160">
        <f>VLOOKUP($C224,'CapO-M Sum'!$A$3:$C$256,3,FALSE)</f>
        <v>0</v>
      </c>
      <c r="AK224" s="160">
        <f t="shared" si="9"/>
        <v>0</v>
      </c>
    </row>
    <row r="225" spans="1:37" hidden="1" outlineLevel="1" x14ac:dyDescent="0.2">
      <c r="A225">
        <f t="shared" si="5"/>
        <v>2029</v>
      </c>
      <c r="B225" s="157">
        <v>47300</v>
      </c>
      <c r="C225" s="157">
        <f t="shared" si="10"/>
        <v>47330</v>
      </c>
      <c r="D225" s="158">
        <v>0</v>
      </c>
      <c r="E225" s="159">
        <v>0</v>
      </c>
      <c r="F225" s="158">
        <f t="shared" si="11"/>
        <v>0</v>
      </c>
      <c r="G225" s="158">
        <f>VLOOKUP($C225,LoansC!$B$12:$AN$188,31,FALSE)</f>
        <v>0</v>
      </c>
      <c r="H225" s="158">
        <f>VLOOKUP($C225,LoansR!$B$12:$AN$187,31,FALSE)</f>
        <v>0</v>
      </c>
      <c r="I225" s="158">
        <f>VLOOKUP($C225,Loans!$B$12:$AN$300,10,FALSE)</f>
        <v>0</v>
      </c>
      <c r="J225" s="158">
        <f>VLOOKUP($C225,LoansC!$B$12:$AN$188,10,FALSE)</f>
        <v>0</v>
      </c>
      <c r="K225" s="158">
        <f>VLOOKUP($C225,LoansR!$B$12:$AN$187,10,FALSE)</f>
        <v>0</v>
      </c>
      <c r="L225" s="158">
        <f>VLOOKUP($C225,Loans!$B$12:$AN$300,14,FALSE)</f>
        <v>0</v>
      </c>
      <c r="M225" s="158">
        <f>VLOOKUP($C225,Loans!$B$12:$AN$300,13,FALSE)</f>
        <v>0</v>
      </c>
      <c r="N225" s="158">
        <f>VLOOKUP($C225,Loans!$B$12:$AN$300,15,FALSE)</f>
        <v>0</v>
      </c>
      <c r="O225" s="158">
        <f>VLOOKUP($C225,Loans!$B$12:$AN$300,16,FALSE)</f>
        <v>0</v>
      </c>
      <c r="P225" s="158">
        <f>VLOOKUP($C225,Loans!$B$12:$AN$300,17,FALSE)</f>
        <v>0</v>
      </c>
      <c r="Q225" s="158">
        <f>VLOOKUP($C225,Loans!$B$12:$AN$300,18,FALSE)</f>
        <v>0</v>
      </c>
      <c r="R225" s="158">
        <f>VLOOKUP($C225,Loans!$B$12:$AN$300,19,FALSE)</f>
        <v>0</v>
      </c>
      <c r="S225" s="145">
        <f>VLOOKUP($C225,'SREC Inv.'!$B$14:$AF$266,25,FALSE)</f>
        <v>0</v>
      </c>
      <c r="T225" s="145">
        <f>VLOOKUP($C225,'SREC Inv.'!$B$14:$AF$266,27,FALSE)</f>
        <v>0</v>
      </c>
      <c r="U225" s="145">
        <f>VLOOKUP($C225,'SREC Inv.'!$B$14:$AF$266,28,FALSE)</f>
        <v>0</v>
      </c>
      <c r="V225" s="161">
        <f>VLOOKUP($C225,'SREC Inv.'!$B$14:$AF$266,29,FALSE)</f>
        <v>0</v>
      </c>
      <c r="W225" s="145">
        <f>VLOOKUP($C225,'SREC Inv.'!$B$14:$AF$266,30,FALSE)</f>
        <v>0</v>
      </c>
      <c r="X225" s="145">
        <f>VLOOKUP($C225,'SREC Inv.'!$B$14:$AF$266,31,FALSE)</f>
        <v>0</v>
      </c>
      <c r="Y225" s="145"/>
      <c r="Z225" s="158">
        <f>VLOOKUP($C225,Loans!$B$12:$AN$300,35,FALSE)</f>
        <v>0</v>
      </c>
      <c r="AA225" s="158"/>
      <c r="AB225" s="55"/>
      <c r="AC225" s="55"/>
      <c r="AD225" s="55"/>
      <c r="AE225" s="55"/>
      <c r="AF225" s="55"/>
      <c r="AG225" s="55"/>
      <c r="AH225" s="55"/>
      <c r="AI225" s="55"/>
      <c r="AJ225" s="160">
        <f>VLOOKUP($C225,'CapO-M Sum'!$A$3:$C$256,3,FALSE)</f>
        <v>0</v>
      </c>
      <c r="AK225" s="160">
        <f t="shared" si="9"/>
        <v>0</v>
      </c>
    </row>
    <row r="226" spans="1:37" hidden="1" outlineLevel="1" x14ac:dyDescent="0.2">
      <c r="A226">
        <f t="shared" si="5"/>
        <v>2029</v>
      </c>
      <c r="B226" s="157">
        <v>47331</v>
      </c>
      <c r="C226" s="157">
        <f t="shared" si="10"/>
        <v>47361</v>
      </c>
      <c r="D226" s="158">
        <v>0</v>
      </c>
      <c r="E226" s="159">
        <v>0</v>
      </c>
      <c r="F226" s="158">
        <f t="shared" si="11"/>
        <v>0</v>
      </c>
      <c r="G226" s="158">
        <f>VLOOKUP($C226,LoansC!$B$12:$AN$188,31,FALSE)</f>
        <v>0</v>
      </c>
      <c r="H226" s="158">
        <f>VLOOKUP($C226,LoansR!$B$12:$AN$187,31,FALSE)</f>
        <v>0</v>
      </c>
      <c r="I226" s="158">
        <f>VLOOKUP($C226,Loans!$B$12:$AN$300,10,FALSE)</f>
        <v>0</v>
      </c>
      <c r="J226" s="158">
        <f>VLOOKUP($C226,LoansC!$B$12:$AN$188,10,FALSE)</f>
        <v>0</v>
      </c>
      <c r="K226" s="158">
        <f>VLOOKUP($C226,LoansR!$B$12:$AN$187,10,FALSE)</f>
        <v>0</v>
      </c>
      <c r="L226" s="158">
        <f>VLOOKUP($C226,Loans!$B$12:$AN$300,14,FALSE)</f>
        <v>0</v>
      </c>
      <c r="M226" s="158">
        <f>VLOOKUP($C226,Loans!$B$12:$AN$300,13,FALSE)</f>
        <v>0</v>
      </c>
      <c r="N226" s="158">
        <f>VLOOKUP($C226,Loans!$B$12:$AN$300,15,FALSE)</f>
        <v>0</v>
      </c>
      <c r="O226" s="158">
        <f>VLOOKUP($C226,Loans!$B$12:$AN$300,16,FALSE)</f>
        <v>0</v>
      </c>
      <c r="P226" s="158">
        <f>VLOOKUP($C226,Loans!$B$12:$AN$300,17,FALSE)</f>
        <v>0</v>
      </c>
      <c r="Q226" s="158">
        <f>VLOOKUP($C226,Loans!$B$12:$AN$300,18,FALSE)</f>
        <v>0</v>
      </c>
      <c r="R226" s="158">
        <f>VLOOKUP($C226,Loans!$B$12:$AN$300,19,FALSE)</f>
        <v>0</v>
      </c>
      <c r="S226" s="145">
        <f>VLOOKUP($C226,'SREC Inv.'!$B$14:$AF$266,25,FALSE)</f>
        <v>0</v>
      </c>
      <c r="T226" s="145">
        <f>VLOOKUP($C226,'SREC Inv.'!$B$14:$AF$266,27,FALSE)</f>
        <v>0</v>
      </c>
      <c r="U226" s="145">
        <f>VLOOKUP($C226,'SREC Inv.'!$B$14:$AF$266,28,FALSE)</f>
        <v>0</v>
      </c>
      <c r="V226" s="161">
        <f>VLOOKUP($C226,'SREC Inv.'!$B$14:$AF$266,29,FALSE)</f>
        <v>0</v>
      </c>
      <c r="W226" s="145">
        <f>VLOOKUP($C226,'SREC Inv.'!$B$14:$AF$266,30,FALSE)</f>
        <v>0</v>
      </c>
      <c r="X226" s="145">
        <f>VLOOKUP($C226,'SREC Inv.'!$B$14:$AF$266,31,FALSE)</f>
        <v>0</v>
      </c>
      <c r="Y226" s="145"/>
      <c r="Z226" s="158">
        <f>VLOOKUP($C226,Loans!$B$12:$AN$300,35,FALSE)</f>
        <v>0</v>
      </c>
      <c r="AA226" s="158"/>
      <c r="AB226" s="55"/>
      <c r="AC226" s="55"/>
      <c r="AD226" s="55"/>
      <c r="AE226" s="55"/>
      <c r="AF226" s="55"/>
      <c r="AG226" s="55"/>
      <c r="AH226" s="55"/>
      <c r="AI226" s="55"/>
      <c r="AJ226" s="160">
        <f>VLOOKUP($C226,'CapO-M Sum'!$A$3:$C$256,3,FALSE)</f>
        <v>0</v>
      </c>
      <c r="AK226" s="160">
        <f t="shared" si="9"/>
        <v>0</v>
      </c>
    </row>
    <row r="227" spans="1:37" hidden="1" outlineLevel="1" x14ac:dyDescent="0.2">
      <c r="A227">
        <f t="shared" si="5"/>
        <v>2029</v>
      </c>
      <c r="B227" s="157">
        <v>47362</v>
      </c>
      <c r="C227" s="157">
        <f t="shared" si="10"/>
        <v>47391</v>
      </c>
      <c r="D227" s="158">
        <v>0</v>
      </c>
      <c r="E227" s="159">
        <v>0</v>
      </c>
      <c r="F227" s="158">
        <f t="shared" si="11"/>
        <v>0</v>
      </c>
      <c r="G227" s="158">
        <f>VLOOKUP($C227,LoansC!$B$12:$AN$188,31,FALSE)</f>
        <v>0</v>
      </c>
      <c r="H227" s="158">
        <f>VLOOKUP($C227,LoansR!$B$12:$AN$187,31,FALSE)</f>
        <v>0</v>
      </c>
      <c r="I227" s="158">
        <f>VLOOKUP($C227,Loans!$B$12:$AN$300,10,FALSE)</f>
        <v>0</v>
      </c>
      <c r="J227" s="158">
        <f>VLOOKUP($C227,LoansC!$B$12:$AN$188,10,FALSE)</f>
        <v>0</v>
      </c>
      <c r="K227" s="158">
        <f>VLOOKUP($C227,LoansR!$B$12:$AN$187,10,FALSE)</f>
        <v>0</v>
      </c>
      <c r="L227" s="158">
        <f>VLOOKUP($C227,Loans!$B$12:$AN$300,14,FALSE)</f>
        <v>0</v>
      </c>
      <c r="M227" s="158">
        <f>VLOOKUP($C227,Loans!$B$12:$AN$300,13,FALSE)</f>
        <v>0</v>
      </c>
      <c r="N227" s="158">
        <f>VLOOKUP($C227,Loans!$B$12:$AN$300,15,FALSE)</f>
        <v>0</v>
      </c>
      <c r="O227" s="158">
        <f>VLOOKUP($C227,Loans!$B$12:$AN$300,16,FALSE)</f>
        <v>0</v>
      </c>
      <c r="P227" s="158">
        <f>VLOOKUP($C227,Loans!$B$12:$AN$300,17,FALSE)</f>
        <v>0</v>
      </c>
      <c r="Q227" s="158">
        <f>VLOOKUP($C227,Loans!$B$12:$AN$300,18,FALSE)</f>
        <v>0</v>
      </c>
      <c r="R227" s="158">
        <f>VLOOKUP($C227,Loans!$B$12:$AN$300,19,FALSE)</f>
        <v>0</v>
      </c>
      <c r="S227" s="145">
        <f>VLOOKUP($C227,'SREC Inv.'!$B$14:$AF$266,25,FALSE)</f>
        <v>0</v>
      </c>
      <c r="T227" s="145">
        <f>VLOOKUP($C227,'SREC Inv.'!$B$14:$AF$266,27,FALSE)</f>
        <v>0</v>
      </c>
      <c r="U227" s="145">
        <f>VLOOKUP($C227,'SREC Inv.'!$B$14:$AF$266,28,FALSE)</f>
        <v>0</v>
      </c>
      <c r="V227" s="161">
        <f>VLOOKUP($C227,'SREC Inv.'!$B$14:$AF$266,29,FALSE)</f>
        <v>0</v>
      </c>
      <c r="W227" s="145">
        <f>VLOOKUP($C227,'SREC Inv.'!$B$14:$AF$266,30,FALSE)</f>
        <v>0</v>
      </c>
      <c r="X227" s="145">
        <f>VLOOKUP($C227,'SREC Inv.'!$B$14:$AF$266,31,FALSE)</f>
        <v>0</v>
      </c>
      <c r="Y227" s="145"/>
      <c r="Z227" s="158">
        <f>VLOOKUP($C227,Loans!$B$12:$AN$300,35,FALSE)</f>
        <v>0</v>
      </c>
      <c r="AA227" s="158"/>
      <c r="AB227" s="55"/>
      <c r="AC227" s="55"/>
      <c r="AD227" s="55"/>
      <c r="AE227" s="55"/>
      <c r="AF227" s="55"/>
      <c r="AG227" s="55"/>
      <c r="AH227" s="55"/>
      <c r="AI227" s="55"/>
      <c r="AJ227" s="160">
        <f>VLOOKUP($C227,'CapO-M Sum'!$A$3:$C$256,3,FALSE)</f>
        <v>0</v>
      </c>
      <c r="AK227" s="160">
        <f t="shared" si="9"/>
        <v>0</v>
      </c>
    </row>
    <row r="228" spans="1:37" hidden="1" outlineLevel="1" x14ac:dyDescent="0.2">
      <c r="A228">
        <f t="shared" si="5"/>
        <v>2029</v>
      </c>
      <c r="B228" s="157">
        <v>47392</v>
      </c>
      <c r="C228" s="157">
        <f t="shared" si="10"/>
        <v>47422</v>
      </c>
      <c r="D228" s="158">
        <v>0</v>
      </c>
      <c r="E228" s="159">
        <v>0</v>
      </c>
      <c r="F228" s="158">
        <f t="shared" si="11"/>
        <v>0</v>
      </c>
      <c r="G228" s="158">
        <f>VLOOKUP($C228,LoansC!$B$12:$AN$188,31,FALSE)</f>
        <v>0</v>
      </c>
      <c r="H228" s="158">
        <f>VLOOKUP($C228,LoansR!$B$12:$AN$187,31,FALSE)</f>
        <v>0</v>
      </c>
      <c r="I228" s="158">
        <f>VLOOKUP($C228,Loans!$B$12:$AN$300,10,FALSE)</f>
        <v>0</v>
      </c>
      <c r="J228" s="158">
        <f>VLOOKUP($C228,LoansC!$B$12:$AN$188,10,FALSE)</f>
        <v>0</v>
      </c>
      <c r="K228" s="158">
        <f>VLOOKUP($C228,LoansR!$B$12:$AN$187,10,FALSE)</f>
        <v>0</v>
      </c>
      <c r="L228" s="158">
        <f>VLOOKUP($C228,Loans!$B$12:$AN$300,14,FALSE)</f>
        <v>0</v>
      </c>
      <c r="M228" s="158">
        <f>VLOOKUP($C228,Loans!$B$12:$AN$300,13,FALSE)</f>
        <v>0</v>
      </c>
      <c r="N228" s="158">
        <f>VLOOKUP($C228,Loans!$B$12:$AN$300,15,FALSE)</f>
        <v>0</v>
      </c>
      <c r="O228" s="158">
        <f>VLOOKUP($C228,Loans!$B$12:$AN$300,16,FALSE)</f>
        <v>0</v>
      </c>
      <c r="P228" s="158">
        <f>VLOOKUP($C228,Loans!$B$12:$AN$300,17,FALSE)</f>
        <v>0</v>
      </c>
      <c r="Q228" s="158">
        <f>VLOOKUP($C228,Loans!$B$12:$AN$300,18,FALSE)</f>
        <v>0</v>
      </c>
      <c r="R228" s="158">
        <f>VLOOKUP($C228,Loans!$B$12:$AN$300,19,FALSE)</f>
        <v>0</v>
      </c>
      <c r="S228" s="145">
        <f>VLOOKUP($C228,'SREC Inv.'!$B$14:$AF$266,25,FALSE)</f>
        <v>0</v>
      </c>
      <c r="T228" s="145">
        <f>VLOOKUP($C228,'SREC Inv.'!$B$14:$AF$266,27,FALSE)</f>
        <v>0</v>
      </c>
      <c r="U228" s="145">
        <f>VLOOKUP($C228,'SREC Inv.'!$B$14:$AF$266,28,FALSE)</f>
        <v>0</v>
      </c>
      <c r="V228" s="161">
        <f>VLOOKUP($C228,'SREC Inv.'!$B$14:$AF$266,29,FALSE)</f>
        <v>0</v>
      </c>
      <c r="W228" s="145">
        <f>VLOOKUP($C228,'SREC Inv.'!$B$14:$AF$266,30,FALSE)</f>
        <v>0</v>
      </c>
      <c r="X228" s="145">
        <f>VLOOKUP($C228,'SREC Inv.'!$B$14:$AF$266,31,FALSE)</f>
        <v>0</v>
      </c>
      <c r="Y228" s="145"/>
      <c r="Z228" s="158">
        <f>VLOOKUP($C228,Loans!$B$12:$AN$300,35,FALSE)</f>
        <v>0</v>
      </c>
      <c r="AA228" s="158"/>
      <c r="AB228" s="55"/>
      <c r="AC228" s="55"/>
      <c r="AD228" s="55"/>
      <c r="AE228" s="55"/>
      <c r="AF228" s="55"/>
      <c r="AG228" s="55"/>
      <c r="AH228" s="55"/>
      <c r="AI228" s="55"/>
      <c r="AJ228" s="160">
        <f>VLOOKUP($C228,'CapO-M Sum'!$A$3:$C$256,3,FALSE)</f>
        <v>0</v>
      </c>
      <c r="AK228" s="160">
        <f t="shared" si="9"/>
        <v>0</v>
      </c>
    </row>
    <row r="229" spans="1:37" hidden="1" outlineLevel="1" x14ac:dyDescent="0.2">
      <c r="A229">
        <f t="shared" si="5"/>
        <v>2029</v>
      </c>
      <c r="B229" s="157">
        <v>47423</v>
      </c>
      <c r="C229" s="157">
        <f t="shared" si="10"/>
        <v>47452</v>
      </c>
      <c r="D229" s="158">
        <v>0</v>
      </c>
      <c r="E229" s="159">
        <v>0</v>
      </c>
      <c r="F229" s="158">
        <f t="shared" si="11"/>
        <v>0</v>
      </c>
      <c r="G229" s="158">
        <f>VLOOKUP($C229,LoansC!$B$12:$AN$188,31,FALSE)</f>
        <v>0</v>
      </c>
      <c r="H229" s="158">
        <f>VLOOKUP($C229,LoansR!$B$12:$AN$187,31,FALSE)</f>
        <v>0</v>
      </c>
      <c r="I229" s="158">
        <f>VLOOKUP($C229,Loans!$B$12:$AN$300,10,FALSE)</f>
        <v>0</v>
      </c>
      <c r="J229" s="158">
        <f>VLOOKUP($C229,LoansC!$B$12:$AN$188,10,FALSE)</f>
        <v>0</v>
      </c>
      <c r="K229" s="158">
        <f>VLOOKUP($C229,LoansR!$B$12:$AN$187,10,FALSE)</f>
        <v>0</v>
      </c>
      <c r="L229" s="158">
        <f>VLOOKUP($C229,Loans!$B$12:$AN$300,14,FALSE)</f>
        <v>0</v>
      </c>
      <c r="M229" s="158">
        <f>VLOOKUP($C229,Loans!$B$12:$AN$300,13,FALSE)</f>
        <v>0</v>
      </c>
      <c r="N229" s="158">
        <f>VLOOKUP($C229,Loans!$B$12:$AN$300,15,FALSE)</f>
        <v>0</v>
      </c>
      <c r="O229" s="158">
        <f>VLOOKUP($C229,Loans!$B$12:$AN$300,16,FALSE)</f>
        <v>0</v>
      </c>
      <c r="P229" s="158">
        <f>VLOOKUP($C229,Loans!$B$12:$AN$300,17,FALSE)</f>
        <v>0</v>
      </c>
      <c r="Q229" s="158">
        <f>VLOOKUP($C229,Loans!$B$12:$AN$300,18,FALSE)</f>
        <v>0</v>
      </c>
      <c r="R229" s="158">
        <f>VLOOKUP($C229,Loans!$B$12:$AN$300,19,FALSE)</f>
        <v>0</v>
      </c>
      <c r="S229" s="145">
        <f>VLOOKUP($C229,'SREC Inv.'!$B$14:$AF$266,25,FALSE)</f>
        <v>0</v>
      </c>
      <c r="T229" s="145">
        <f>VLOOKUP($C229,'SREC Inv.'!$B$14:$AF$266,27,FALSE)</f>
        <v>0</v>
      </c>
      <c r="U229" s="145">
        <f>VLOOKUP($C229,'SREC Inv.'!$B$14:$AF$266,28,FALSE)</f>
        <v>0</v>
      </c>
      <c r="V229" s="161">
        <f>VLOOKUP($C229,'SREC Inv.'!$B$14:$AF$266,29,FALSE)</f>
        <v>0</v>
      </c>
      <c r="W229" s="145">
        <f>VLOOKUP($C229,'SREC Inv.'!$B$14:$AF$266,30,FALSE)</f>
        <v>0</v>
      </c>
      <c r="X229" s="145">
        <f>VLOOKUP($C229,'SREC Inv.'!$B$14:$AF$266,31,FALSE)</f>
        <v>0</v>
      </c>
      <c r="Y229" s="145"/>
      <c r="Z229" s="158">
        <f>VLOOKUP($C229,Loans!$B$12:$AN$300,35,FALSE)</f>
        <v>0</v>
      </c>
      <c r="AA229" s="158"/>
      <c r="AB229" s="55"/>
      <c r="AC229" s="55"/>
      <c r="AD229" s="55"/>
      <c r="AE229" s="55"/>
      <c r="AF229" s="55"/>
      <c r="AG229" s="55"/>
      <c r="AH229" s="55"/>
      <c r="AI229" s="55"/>
      <c r="AJ229" s="160">
        <f>VLOOKUP($C229,'CapO-M Sum'!$A$3:$C$256,3,FALSE)</f>
        <v>0</v>
      </c>
      <c r="AK229" s="160">
        <f t="shared" si="9"/>
        <v>0</v>
      </c>
    </row>
    <row r="230" spans="1:37" hidden="1" outlineLevel="1" x14ac:dyDescent="0.2">
      <c r="A230">
        <f t="shared" si="5"/>
        <v>2029</v>
      </c>
      <c r="B230" s="157">
        <v>47453</v>
      </c>
      <c r="C230" s="157">
        <f t="shared" si="10"/>
        <v>47483</v>
      </c>
      <c r="D230" s="158">
        <v>0</v>
      </c>
      <c r="E230" s="159">
        <v>0</v>
      </c>
      <c r="F230" s="158">
        <f t="shared" si="11"/>
        <v>0</v>
      </c>
      <c r="G230" s="158">
        <f>VLOOKUP($C230,LoansC!$B$12:$AN$188,31,FALSE)</f>
        <v>0</v>
      </c>
      <c r="H230" s="158">
        <f>VLOOKUP($C230,LoansR!$B$12:$AN$187,31,FALSE)</f>
        <v>0</v>
      </c>
      <c r="I230" s="158">
        <f>VLOOKUP($C230,Loans!$B$12:$AN$300,10,FALSE)</f>
        <v>0</v>
      </c>
      <c r="J230" s="158">
        <f>VLOOKUP($C230,LoansC!$B$12:$AN$188,10,FALSE)</f>
        <v>0</v>
      </c>
      <c r="K230" s="158">
        <f>VLOOKUP($C230,LoansR!$B$12:$AN$187,10,FALSE)</f>
        <v>0</v>
      </c>
      <c r="L230" s="158">
        <f>VLOOKUP($C230,Loans!$B$12:$AN$300,14,FALSE)</f>
        <v>0</v>
      </c>
      <c r="M230" s="158">
        <f>VLOOKUP($C230,Loans!$B$12:$AN$300,13,FALSE)</f>
        <v>0</v>
      </c>
      <c r="N230" s="158">
        <f>VLOOKUP($C230,Loans!$B$12:$AN$300,15,FALSE)</f>
        <v>0</v>
      </c>
      <c r="O230" s="158">
        <f>VLOOKUP($C230,Loans!$B$12:$AN$300,16,FALSE)</f>
        <v>0</v>
      </c>
      <c r="P230" s="158">
        <f>VLOOKUP($C230,Loans!$B$12:$AN$300,17,FALSE)</f>
        <v>0</v>
      </c>
      <c r="Q230" s="158">
        <f>VLOOKUP($C230,Loans!$B$12:$AN$300,18,FALSE)</f>
        <v>0</v>
      </c>
      <c r="R230" s="158">
        <f>VLOOKUP($C230,Loans!$B$12:$AN$300,19,FALSE)</f>
        <v>0</v>
      </c>
      <c r="S230" s="145">
        <f>VLOOKUP($C230,'SREC Inv.'!$B$14:$AF$266,25,FALSE)</f>
        <v>0</v>
      </c>
      <c r="T230" s="145">
        <f>VLOOKUP($C230,'SREC Inv.'!$B$14:$AF$266,27,FALSE)</f>
        <v>0</v>
      </c>
      <c r="U230" s="145">
        <f>VLOOKUP($C230,'SREC Inv.'!$B$14:$AF$266,28,FALSE)</f>
        <v>0</v>
      </c>
      <c r="V230" s="161">
        <f>VLOOKUP($C230,'SREC Inv.'!$B$14:$AF$266,29,FALSE)</f>
        <v>0</v>
      </c>
      <c r="W230" s="145">
        <f>VLOOKUP($C230,'SREC Inv.'!$B$14:$AF$266,30,FALSE)</f>
        <v>0</v>
      </c>
      <c r="X230" s="145">
        <f>VLOOKUP($C230,'SREC Inv.'!$B$14:$AF$266,31,FALSE)</f>
        <v>0</v>
      </c>
      <c r="Y230" s="145"/>
      <c r="Z230" s="158">
        <f>VLOOKUP($C230,Loans!$B$12:$AN$300,35,FALSE)</f>
        <v>0</v>
      </c>
      <c r="AA230" s="158"/>
      <c r="AB230" s="55"/>
      <c r="AC230" s="55"/>
      <c r="AD230" s="55"/>
      <c r="AE230" s="55"/>
      <c r="AF230" s="55"/>
      <c r="AG230" s="55"/>
      <c r="AH230" s="55"/>
      <c r="AI230" s="55"/>
      <c r="AJ230" s="160">
        <f>VLOOKUP($C230,'CapO-M Sum'!$A$3:$C$256,3,FALSE)</f>
        <v>0</v>
      </c>
      <c r="AK230" s="160">
        <f t="shared" si="9"/>
        <v>0</v>
      </c>
    </row>
    <row r="231" spans="1:37" collapsed="1" x14ac:dyDescent="0.2">
      <c r="D231" s="46"/>
    </row>
    <row r="232" spans="1:37" x14ac:dyDescent="0.2">
      <c r="D232" s="46"/>
    </row>
    <row r="233" spans="1:37" x14ac:dyDescent="0.2">
      <c r="D233" s="46"/>
    </row>
    <row r="234" spans="1:37" x14ac:dyDescent="0.2">
      <c r="D234" s="46"/>
    </row>
    <row r="235" spans="1:37" x14ac:dyDescent="0.2">
      <c r="D235" s="46"/>
    </row>
    <row r="236" spans="1:37" x14ac:dyDescent="0.2">
      <c r="D236" s="46"/>
    </row>
    <row r="237" spans="1:37" x14ac:dyDescent="0.2">
      <c r="D237" s="46"/>
    </row>
    <row r="238" spans="1:37" x14ac:dyDescent="0.2">
      <c r="D238" s="46"/>
    </row>
    <row r="239" spans="1:37" x14ac:dyDescent="0.2">
      <c r="D239" s="46"/>
    </row>
    <row r="240" spans="1:37" x14ac:dyDescent="0.2">
      <c r="D240" s="46"/>
    </row>
    <row r="241" spans="4:37" x14ac:dyDescent="0.2">
      <c r="D241" s="46"/>
    </row>
    <row r="242" spans="4:37" x14ac:dyDescent="0.2">
      <c r="D242" s="46"/>
    </row>
    <row r="243" spans="4:37" x14ac:dyDescent="0.2">
      <c r="D243" s="46"/>
    </row>
    <row r="244" spans="4:37" x14ac:dyDescent="0.2">
      <c r="D244" s="46"/>
    </row>
    <row r="245" spans="4:37" x14ac:dyDescent="0.2">
      <c r="D245" s="46"/>
    </row>
    <row r="246" spans="4:37" x14ac:dyDescent="0.2">
      <c r="D246" s="46"/>
    </row>
    <row r="247" spans="4:37" x14ac:dyDescent="0.2">
      <c r="D247" s="46"/>
    </row>
    <row r="248" spans="4:37" x14ac:dyDescent="0.2">
      <c r="D248" s="46"/>
    </row>
    <row r="249" spans="4:37" x14ac:dyDescent="0.2">
      <c r="D249" s="46"/>
    </row>
    <row r="250" spans="4:37" x14ac:dyDescent="0.2">
      <c r="D250" s="46"/>
    </row>
    <row r="251" spans="4:37" x14ac:dyDescent="0.2">
      <c r="D251" s="46"/>
    </row>
    <row r="252" spans="4:37" x14ac:dyDescent="0.2">
      <c r="D252" s="46"/>
    </row>
    <row r="253" spans="4:37" x14ac:dyDescent="0.2"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46"/>
      <c r="AB253" s="46"/>
      <c r="AC253" s="46"/>
      <c r="AD253" s="46"/>
      <c r="AE253" s="46"/>
      <c r="AF253" s="46"/>
      <c r="AG253" s="46"/>
      <c r="AH253" s="46"/>
      <c r="AI253" s="46"/>
      <c r="AJ253" s="46"/>
      <c r="AK253" s="46"/>
    </row>
    <row r="254" spans="4:37" x14ac:dyDescent="0.2"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46"/>
      <c r="AB254" s="46"/>
      <c r="AC254" s="46"/>
      <c r="AD254" s="46"/>
      <c r="AE254" s="46"/>
      <c r="AF254" s="46"/>
      <c r="AG254" s="46"/>
      <c r="AH254" s="46"/>
      <c r="AI254" s="46"/>
      <c r="AJ254" s="46"/>
      <c r="AK254" s="46"/>
    </row>
    <row r="255" spans="4:37" x14ac:dyDescent="0.2"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46"/>
      <c r="AB255" s="46"/>
      <c r="AC255" s="46"/>
      <c r="AD255" s="46"/>
      <c r="AE255" s="46"/>
      <c r="AF255" s="46"/>
      <c r="AG255" s="46"/>
      <c r="AH255" s="46"/>
      <c r="AI255" s="46"/>
      <c r="AJ255" s="46"/>
      <c r="AK255" s="46"/>
    </row>
    <row r="256" spans="4:37" x14ac:dyDescent="0.2">
      <c r="D256" s="46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  <c r="AC256" s="46"/>
      <c r="AD256" s="46"/>
      <c r="AE256" s="46"/>
      <c r="AF256" s="46"/>
      <c r="AG256" s="46"/>
      <c r="AH256" s="46"/>
      <c r="AI256" s="46"/>
      <c r="AJ256" s="46"/>
      <c r="AK256" s="46"/>
    </row>
    <row r="257" spans="4:37" x14ac:dyDescent="0.2">
      <c r="D257" s="46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  <c r="AB257" s="46"/>
      <c r="AC257" s="46"/>
      <c r="AD257" s="46"/>
      <c r="AE257" s="46"/>
      <c r="AF257" s="46"/>
      <c r="AG257" s="46"/>
      <c r="AH257" s="46"/>
      <c r="AI257" s="46"/>
      <c r="AJ257" s="46"/>
      <c r="AK257" s="46"/>
    </row>
    <row r="258" spans="4:37" x14ac:dyDescent="0.2">
      <c r="D258" s="46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  <c r="AC258" s="46"/>
      <c r="AD258" s="46"/>
      <c r="AE258" s="46"/>
      <c r="AF258" s="46"/>
      <c r="AG258" s="46"/>
      <c r="AH258" s="46"/>
      <c r="AI258" s="46"/>
      <c r="AJ258" s="46"/>
      <c r="AK258" s="46"/>
    </row>
    <row r="259" spans="4:37" x14ac:dyDescent="0.2">
      <c r="D259" s="46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  <c r="AB259" s="46"/>
      <c r="AC259" s="46"/>
      <c r="AD259" s="46"/>
      <c r="AE259" s="46"/>
      <c r="AF259" s="46"/>
      <c r="AG259" s="46"/>
      <c r="AH259" s="46"/>
      <c r="AI259" s="46"/>
      <c r="AJ259" s="46"/>
      <c r="AK259" s="46"/>
    </row>
    <row r="260" spans="4:37" x14ac:dyDescent="0.2">
      <c r="D260" s="46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  <c r="AC260" s="46"/>
      <c r="AD260" s="46"/>
      <c r="AE260" s="46"/>
      <c r="AF260" s="46"/>
      <c r="AG260" s="46"/>
      <c r="AH260" s="46"/>
      <c r="AI260" s="46"/>
      <c r="AJ260" s="46"/>
      <c r="AK260" s="46"/>
    </row>
    <row r="261" spans="4:37" x14ac:dyDescent="0.2">
      <c r="D261" s="46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  <c r="AC261" s="46"/>
      <c r="AD261" s="46"/>
      <c r="AE261" s="46"/>
      <c r="AF261" s="46"/>
      <c r="AG261" s="46"/>
      <c r="AH261" s="46"/>
      <c r="AI261" s="46"/>
      <c r="AJ261" s="46"/>
      <c r="AK261" s="46"/>
    </row>
    <row r="262" spans="4:37" x14ac:dyDescent="0.2">
      <c r="D262" s="46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  <c r="AC262" s="46"/>
      <c r="AD262" s="46"/>
      <c r="AE262" s="46"/>
      <c r="AF262" s="46"/>
      <c r="AG262" s="46"/>
      <c r="AH262" s="46"/>
      <c r="AI262" s="46"/>
      <c r="AJ262" s="46"/>
      <c r="AK262" s="46"/>
    </row>
    <row r="263" spans="4:37" x14ac:dyDescent="0.2">
      <c r="D263" s="46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  <c r="AC263" s="46"/>
      <c r="AD263" s="46"/>
      <c r="AE263" s="46"/>
      <c r="AF263" s="46"/>
      <c r="AG263" s="46"/>
      <c r="AH263" s="46"/>
      <c r="AI263" s="46"/>
      <c r="AJ263" s="46"/>
      <c r="AK263" s="46"/>
    </row>
    <row r="264" spans="4:37" x14ac:dyDescent="0.2">
      <c r="D264" s="46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6"/>
      <c r="AB264" s="46"/>
      <c r="AC264" s="46"/>
      <c r="AD264" s="46"/>
      <c r="AE264" s="46"/>
      <c r="AF264" s="46"/>
      <c r="AG264" s="46"/>
      <c r="AH264" s="46"/>
      <c r="AI264" s="46"/>
      <c r="AJ264" s="46"/>
      <c r="AK264" s="46"/>
    </row>
    <row r="265" spans="4:37" x14ac:dyDescent="0.2">
      <c r="D265" s="46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  <c r="AC265" s="46"/>
      <c r="AD265" s="46"/>
      <c r="AE265" s="46"/>
      <c r="AF265" s="46"/>
      <c r="AG265" s="46"/>
      <c r="AH265" s="46"/>
      <c r="AI265" s="46"/>
      <c r="AJ265" s="46"/>
      <c r="AK265" s="46"/>
    </row>
    <row r="266" spans="4:37" x14ac:dyDescent="0.2">
      <c r="D266" s="46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  <c r="AC266" s="46"/>
      <c r="AD266" s="46"/>
      <c r="AE266" s="46"/>
      <c r="AF266" s="46"/>
      <c r="AG266" s="46"/>
      <c r="AH266" s="46"/>
      <c r="AI266" s="46"/>
      <c r="AJ266" s="46"/>
      <c r="AK266" s="46"/>
    </row>
    <row r="267" spans="4:37" x14ac:dyDescent="0.2">
      <c r="D267" s="46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46"/>
      <c r="AB267" s="46"/>
      <c r="AC267" s="46"/>
      <c r="AD267" s="46"/>
      <c r="AE267" s="46"/>
      <c r="AF267" s="46"/>
      <c r="AG267" s="46"/>
      <c r="AH267" s="46"/>
      <c r="AI267" s="46"/>
      <c r="AJ267" s="46"/>
      <c r="AK267" s="46"/>
    </row>
    <row r="268" spans="4:37" x14ac:dyDescent="0.2">
      <c r="D268" s="46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46"/>
      <c r="AB268" s="46"/>
      <c r="AC268" s="46"/>
      <c r="AD268" s="46"/>
      <c r="AE268" s="46"/>
      <c r="AF268" s="46"/>
      <c r="AG268" s="46"/>
      <c r="AH268" s="46"/>
      <c r="AI268" s="46"/>
      <c r="AJ268" s="46"/>
      <c r="AK268" s="46"/>
    </row>
    <row r="269" spans="4:37" x14ac:dyDescent="0.2">
      <c r="D269" s="46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46"/>
      <c r="AB269" s="46"/>
      <c r="AC269" s="46"/>
      <c r="AD269" s="46"/>
      <c r="AE269" s="46"/>
      <c r="AF269" s="46"/>
      <c r="AG269" s="46"/>
      <c r="AH269" s="46"/>
      <c r="AI269" s="46"/>
      <c r="AJ269" s="46"/>
      <c r="AK269" s="46"/>
    </row>
    <row r="270" spans="4:37" x14ac:dyDescent="0.2">
      <c r="D270" s="46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  <c r="AB270" s="46"/>
      <c r="AC270" s="46"/>
      <c r="AD270" s="46"/>
      <c r="AE270" s="46"/>
      <c r="AF270" s="46"/>
      <c r="AG270" s="46"/>
      <c r="AH270" s="46"/>
      <c r="AI270" s="46"/>
      <c r="AJ270" s="46"/>
      <c r="AK270" s="46"/>
    </row>
  </sheetData>
  <phoneticPr fontId="2" type="noConversion"/>
  <conditionalFormatting sqref="S19:Y30 Y31:Y137 Y156:Y230">
    <cfRule type="expression" dxfId="1" priority="3" stopIfTrue="1">
      <formula>$AM19=1</formula>
    </cfRule>
  </conditionalFormatting>
  <conditionalFormatting sqref="S31:X137 S156:X230">
    <cfRule type="expression" dxfId="0" priority="2" stopIfTrue="1">
      <formula>$AM31=1</formula>
    </cfRule>
  </conditionalFormatting>
  <pageMargins left="0.75" right="0.75" top="1" bottom="1" header="0.5" footer="0.5"/>
  <pageSetup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AM271"/>
  <sheetViews>
    <sheetView zoomScale="90" zoomScaleNormal="90" workbookViewId="0">
      <pane xSplit="3" ySplit="13" topLeftCell="D14" activePane="bottomRight" state="frozen"/>
      <selection activeCell="E58" sqref="E58"/>
      <selection pane="topRight" activeCell="E58" sqref="E58"/>
      <selection pane="bottomLeft" activeCell="E58" sqref="E58"/>
      <selection pane="bottomRight"/>
    </sheetView>
  </sheetViews>
  <sheetFormatPr defaultRowHeight="12.75" outlineLevelRow="1" x14ac:dyDescent="0.2"/>
  <cols>
    <col min="1" max="1" width="3.28515625" bestFit="1" customWidth="1"/>
    <col min="2" max="2" width="7.140625" bestFit="1" customWidth="1"/>
    <col min="3" max="3" width="10.140625" customWidth="1"/>
    <col min="4" max="4" width="17.85546875" customWidth="1"/>
    <col min="5" max="6" width="12.7109375" customWidth="1"/>
    <col min="7" max="15" width="16.85546875" customWidth="1"/>
    <col min="16" max="17" width="17.85546875" customWidth="1"/>
    <col min="18" max="20" width="16" customWidth="1"/>
    <col min="21" max="30" width="16.85546875" customWidth="1"/>
    <col min="31" max="31" width="13.28515625" customWidth="1"/>
    <col min="32" max="32" width="15.7109375" bestFit="1" customWidth="1"/>
    <col min="33" max="33" width="8.140625" customWidth="1"/>
    <col min="35" max="35" width="9.28515625" bestFit="1" customWidth="1"/>
  </cols>
  <sheetData>
    <row r="2" spans="1:34" ht="15.75" x14ac:dyDescent="0.25">
      <c r="C2" s="62" t="s">
        <v>128</v>
      </c>
      <c r="AD2" s="81" t="s">
        <v>186</v>
      </c>
      <c r="AE2" s="173">
        <f>SRECPrice!C29</f>
        <v>9.6699999999999994E-2</v>
      </c>
    </row>
    <row r="3" spans="1:34" ht="15.75" x14ac:dyDescent="0.25">
      <c r="C3" s="62" t="s">
        <v>129</v>
      </c>
      <c r="AD3" s="81" t="s">
        <v>187</v>
      </c>
      <c r="AE3" s="49">
        <f>ROUND(AE2/12,6)</f>
        <v>8.0579999999999992E-3</v>
      </c>
    </row>
    <row r="5" spans="1:34" x14ac:dyDescent="0.2">
      <c r="J5" t="s">
        <v>130</v>
      </c>
      <c r="K5" s="137" t="str">
        <f>'PS INPUT'!C16</f>
        <v>Q</v>
      </c>
      <c r="AF5" s="63"/>
      <c r="AG5" s="63"/>
    </row>
    <row r="6" spans="1:34" x14ac:dyDescent="0.2">
      <c r="E6" s="64"/>
      <c r="F6" s="64"/>
      <c r="J6" s="55"/>
      <c r="K6" s="95"/>
      <c r="L6" s="64"/>
      <c r="M6" s="64"/>
      <c r="O6" s="64"/>
      <c r="P6" s="64"/>
      <c r="Q6" s="64"/>
      <c r="R6" s="64"/>
      <c r="S6" s="64"/>
      <c r="T6" s="64"/>
      <c r="U6" s="64"/>
      <c r="V6" s="64"/>
      <c r="W6" s="64"/>
      <c r="X6" s="64"/>
      <c r="AF6" s="65"/>
      <c r="AG6" s="65"/>
    </row>
    <row r="7" spans="1:34" x14ac:dyDescent="0.2">
      <c r="D7" s="4"/>
      <c r="E7" s="4"/>
      <c r="F7" s="4"/>
      <c r="H7" s="9"/>
      <c r="J7" s="98"/>
      <c r="K7" s="151"/>
      <c r="L7" s="4"/>
      <c r="M7" s="4"/>
      <c r="N7" s="4"/>
      <c r="O7" s="4"/>
      <c r="P7" s="4"/>
      <c r="Q7" s="78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152"/>
      <c r="AG7" s="67"/>
    </row>
    <row r="8" spans="1:34" x14ac:dyDescent="0.2">
      <c r="D8" s="4"/>
      <c r="E8" s="4"/>
      <c r="F8" s="4"/>
      <c r="H8" s="9"/>
      <c r="J8" s="98"/>
      <c r="K8" s="151"/>
      <c r="L8" s="4"/>
      <c r="M8" s="4"/>
      <c r="N8" s="4"/>
      <c r="O8" s="4"/>
      <c r="P8" s="4"/>
      <c r="Q8" s="78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</row>
    <row r="9" spans="1:34" ht="24" x14ac:dyDescent="0.2">
      <c r="D9" s="4"/>
      <c r="E9" s="4"/>
      <c r="F9" s="4"/>
      <c r="G9" s="146" t="s">
        <v>133</v>
      </c>
      <c r="H9" s="64" t="s">
        <v>134</v>
      </c>
      <c r="I9" s="64" t="s">
        <v>135</v>
      </c>
      <c r="J9" s="4"/>
      <c r="K9" s="4"/>
      <c r="L9" s="4"/>
      <c r="M9" s="4"/>
      <c r="N9" s="153" t="s">
        <v>132</v>
      </c>
      <c r="O9" s="4"/>
      <c r="P9" s="4"/>
      <c r="Q9" s="4"/>
      <c r="R9" s="4"/>
      <c r="S9" s="4"/>
      <c r="T9" s="4"/>
      <c r="U9" s="4"/>
      <c r="V9" s="4"/>
      <c r="W9" s="4"/>
      <c r="X9" s="4"/>
      <c r="Y9" s="153" t="s">
        <v>136</v>
      </c>
      <c r="Z9" s="153"/>
      <c r="AA9" s="153"/>
      <c r="AB9" s="153"/>
      <c r="AC9" s="153"/>
      <c r="AD9" s="153" t="s">
        <v>137</v>
      </c>
      <c r="AE9" s="4"/>
      <c r="AF9" s="4"/>
    </row>
    <row r="10" spans="1:34" x14ac:dyDescent="0.2">
      <c r="D10" s="138">
        <f>-1</f>
        <v>-1</v>
      </c>
      <c r="E10" s="138">
        <f t="shared" ref="E10:AF10" si="0">D10-1</f>
        <v>-2</v>
      </c>
      <c r="F10" s="138">
        <f t="shared" si="0"/>
        <v>-3</v>
      </c>
      <c r="G10" s="140">
        <f t="shared" si="0"/>
        <v>-4</v>
      </c>
      <c r="H10" s="68">
        <f t="shared" si="0"/>
        <v>-5</v>
      </c>
      <c r="I10" s="68">
        <f t="shared" si="0"/>
        <v>-6</v>
      </c>
      <c r="J10" s="138">
        <f t="shared" si="0"/>
        <v>-7</v>
      </c>
      <c r="K10" s="138">
        <f t="shared" si="0"/>
        <v>-8</v>
      </c>
      <c r="L10" s="138">
        <f t="shared" si="0"/>
        <v>-9</v>
      </c>
      <c r="M10" s="138">
        <f t="shared" si="0"/>
        <v>-10</v>
      </c>
      <c r="N10" s="138">
        <f t="shared" si="0"/>
        <v>-11</v>
      </c>
      <c r="O10" s="138">
        <f t="shared" si="0"/>
        <v>-12</v>
      </c>
      <c r="P10" s="138">
        <f t="shared" si="0"/>
        <v>-13</v>
      </c>
      <c r="Q10" s="138">
        <f t="shared" si="0"/>
        <v>-14</v>
      </c>
      <c r="R10" s="138">
        <f t="shared" si="0"/>
        <v>-15</v>
      </c>
      <c r="S10" s="138">
        <f t="shared" si="0"/>
        <v>-16</v>
      </c>
      <c r="T10" s="138">
        <f t="shared" si="0"/>
        <v>-17</v>
      </c>
      <c r="U10" s="138">
        <f t="shared" si="0"/>
        <v>-18</v>
      </c>
      <c r="V10" s="138">
        <f t="shared" si="0"/>
        <v>-19</v>
      </c>
      <c r="W10" s="138">
        <f t="shared" si="0"/>
        <v>-20</v>
      </c>
      <c r="X10" s="138">
        <f t="shared" si="0"/>
        <v>-21</v>
      </c>
      <c r="Y10" s="138">
        <f t="shared" si="0"/>
        <v>-22</v>
      </c>
      <c r="Z10" s="138">
        <f t="shared" si="0"/>
        <v>-23</v>
      </c>
      <c r="AA10" s="138">
        <f t="shared" si="0"/>
        <v>-24</v>
      </c>
      <c r="AB10" s="138">
        <f t="shared" si="0"/>
        <v>-25</v>
      </c>
      <c r="AC10" s="138">
        <f t="shared" si="0"/>
        <v>-26</v>
      </c>
      <c r="AD10" s="138">
        <f t="shared" si="0"/>
        <v>-27</v>
      </c>
      <c r="AE10" s="138">
        <f t="shared" si="0"/>
        <v>-28</v>
      </c>
      <c r="AF10" s="138">
        <f t="shared" si="0"/>
        <v>-29</v>
      </c>
    </row>
    <row r="11" spans="1:34" ht="14.25" customHeight="1" x14ac:dyDescent="0.2">
      <c r="D11" s="139" t="s">
        <v>138</v>
      </c>
      <c r="E11" s="139" t="s">
        <v>139</v>
      </c>
      <c r="F11" s="139" t="s">
        <v>139</v>
      </c>
      <c r="G11" s="141" t="s">
        <v>140</v>
      </c>
      <c r="H11" s="69" t="s">
        <v>139</v>
      </c>
      <c r="I11" s="69" t="s">
        <v>141</v>
      </c>
      <c r="J11" s="139" t="s">
        <v>142</v>
      </c>
      <c r="K11" s="139"/>
      <c r="L11" s="139"/>
      <c r="M11" s="139" t="s">
        <v>143</v>
      </c>
      <c r="N11" s="139" t="s">
        <v>144</v>
      </c>
      <c r="O11" s="139" t="s">
        <v>145</v>
      </c>
      <c r="P11" s="139" t="s">
        <v>146</v>
      </c>
      <c r="Q11" s="4"/>
      <c r="R11" s="139" t="s">
        <v>147</v>
      </c>
      <c r="S11" s="139" t="s">
        <v>148</v>
      </c>
      <c r="T11" s="139" t="s">
        <v>147</v>
      </c>
      <c r="U11" s="139"/>
      <c r="V11" s="139" t="s">
        <v>145</v>
      </c>
      <c r="W11" s="154" t="s">
        <v>138</v>
      </c>
      <c r="X11" s="154" t="s">
        <v>138</v>
      </c>
      <c r="Y11" s="154" t="s">
        <v>142</v>
      </c>
      <c r="Z11" s="139" t="s">
        <v>149</v>
      </c>
      <c r="AA11" s="139" t="s">
        <v>150</v>
      </c>
      <c r="AB11" s="139" t="s">
        <v>151</v>
      </c>
      <c r="AC11" s="139"/>
      <c r="AD11" s="139" t="s">
        <v>145</v>
      </c>
      <c r="AE11" s="139" t="s">
        <v>152</v>
      </c>
      <c r="AF11" s="139" t="s">
        <v>152</v>
      </c>
      <c r="AG11" s="69"/>
      <c r="AH11" s="69" t="s">
        <v>208</v>
      </c>
    </row>
    <row r="12" spans="1:34" x14ac:dyDescent="0.2">
      <c r="D12" s="139" t="s">
        <v>153</v>
      </c>
      <c r="E12" s="139" t="s">
        <v>154</v>
      </c>
      <c r="F12" s="139" t="s">
        <v>155</v>
      </c>
      <c r="G12" s="141" t="s">
        <v>156</v>
      </c>
      <c r="H12" s="69" t="s">
        <v>157</v>
      </c>
      <c r="I12" s="69" t="s">
        <v>156</v>
      </c>
      <c r="J12" s="139" t="s">
        <v>50</v>
      </c>
      <c r="K12" s="139" t="s">
        <v>158</v>
      </c>
      <c r="L12" s="139" t="s">
        <v>159</v>
      </c>
      <c r="M12" s="139" t="s">
        <v>160</v>
      </c>
      <c r="N12" s="139" t="s">
        <v>161</v>
      </c>
      <c r="O12" s="139" t="s">
        <v>107</v>
      </c>
      <c r="P12" s="139" t="s">
        <v>162</v>
      </c>
      <c r="Q12" s="139" t="s">
        <v>147</v>
      </c>
      <c r="R12" s="139" t="s">
        <v>163</v>
      </c>
      <c r="S12" s="139" t="s">
        <v>164</v>
      </c>
      <c r="T12" s="139" t="s">
        <v>163</v>
      </c>
      <c r="U12" s="139" t="s">
        <v>147</v>
      </c>
      <c r="V12" s="139" t="s">
        <v>107</v>
      </c>
      <c r="W12" s="154" t="s">
        <v>165</v>
      </c>
      <c r="X12" s="154" t="s">
        <v>166</v>
      </c>
      <c r="Y12" s="154" t="s">
        <v>167</v>
      </c>
      <c r="Z12" s="139" t="s">
        <v>165</v>
      </c>
      <c r="AA12" s="139" t="s">
        <v>166</v>
      </c>
      <c r="AB12" s="139" t="s">
        <v>166</v>
      </c>
      <c r="AC12" s="139" t="s">
        <v>144</v>
      </c>
      <c r="AD12" s="139" t="s">
        <v>107</v>
      </c>
      <c r="AE12" s="139" t="s">
        <v>168</v>
      </c>
      <c r="AF12" s="139" t="s">
        <v>169</v>
      </c>
      <c r="AG12" s="69"/>
      <c r="AH12" s="69" t="s">
        <v>209</v>
      </c>
    </row>
    <row r="13" spans="1:34" x14ac:dyDescent="0.2">
      <c r="D13" s="139" t="s">
        <v>170</v>
      </c>
      <c r="E13" s="139" t="s">
        <v>171</v>
      </c>
      <c r="F13" s="139" t="s">
        <v>171</v>
      </c>
      <c r="G13" s="141" t="s">
        <v>170</v>
      </c>
      <c r="H13" s="69" t="s">
        <v>172</v>
      </c>
      <c r="I13" s="69" t="s">
        <v>170</v>
      </c>
      <c r="J13" s="139" t="s">
        <v>173</v>
      </c>
      <c r="K13" s="139" t="s">
        <v>174</v>
      </c>
      <c r="L13" s="139" t="s">
        <v>175</v>
      </c>
      <c r="M13" s="139" t="s">
        <v>176</v>
      </c>
      <c r="N13" s="139" t="s">
        <v>173</v>
      </c>
      <c r="O13" s="139" t="s">
        <v>143</v>
      </c>
      <c r="P13" s="139" t="s">
        <v>147</v>
      </c>
      <c r="Q13" s="139" t="s">
        <v>177</v>
      </c>
      <c r="R13" s="139" t="s">
        <v>178</v>
      </c>
      <c r="S13" s="139" t="s">
        <v>179</v>
      </c>
      <c r="T13" s="139" t="s">
        <v>180</v>
      </c>
      <c r="U13" s="139" t="s">
        <v>181</v>
      </c>
      <c r="V13" s="139" t="s">
        <v>143</v>
      </c>
      <c r="W13" s="154" t="s">
        <v>182</v>
      </c>
      <c r="X13" s="154" t="s">
        <v>182</v>
      </c>
      <c r="Y13" s="154" t="s">
        <v>168</v>
      </c>
      <c r="Z13" s="139" t="s">
        <v>182</v>
      </c>
      <c r="AA13" s="139" t="s">
        <v>182</v>
      </c>
      <c r="AB13" s="139" t="s">
        <v>182</v>
      </c>
      <c r="AC13" s="139" t="s">
        <v>183</v>
      </c>
      <c r="AD13" s="139" t="s">
        <v>143</v>
      </c>
      <c r="AE13" s="139" t="s">
        <v>184</v>
      </c>
      <c r="AF13" s="139" t="s">
        <v>185</v>
      </c>
      <c r="AG13" s="69"/>
      <c r="AH13" s="162" t="s">
        <v>210</v>
      </c>
    </row>
    <row r="14" spans="1:34" x14ac:dyDescent="0.2">
      <c r="S14" s="69"/>
      <c r="T14" s="69"/>
      <c r="W14" s="55"/>
      <c r="X14" s="55"/>
      <c r="Y14" s="55"/>
    </row>
    <row r="15" spans="1:34" ht="12.75" hidden="1" customHeight="1" outlineLevel="1" x14ac:dyDescent="0.2">
      <c r="A15">
        <f t="shared" ref="A15:A78" si="1">MONTH(C15)</f>
        <v>1</v>
      </c>
      <c r="B15" s="70">
        <f t="shared" ref="B15:B78" si="2">EOMONTH(C15,0)</f>
        <v>39844</v>
      </c>
      <c r="C15" s="70">
        <v>39814</v>
      </c>
      <c r="G15" s="71"/>
      <c r="P15" s="72"/>
      <c r="Q15" s="72"/>
      <c r="R15" s="73"/>
      <c r="S15" s="72"/>
      <c r="T15" s="72"/>
      <c r="U15" s="71"/>
      <c r="V15" s="71"/>
      <c r="W15" s="74"/>
      <c r="X15" s="74"/>
      <c r="Y15" s="55"/>
      <c r="AH15">
        <f t="array" ref="AH15:AH266">TRANSPOSE('PS INPUT'!C6:IT6)</f>
        <v>1</v>
      </c>
    </row>
    <row r="16" spans="1:34" ht="12.75" hidden="1" customHeight="1" outlineLevel="1" x14ac:dyDescent="0.2">
      <c r="A16">
        <f t="shared" si="1"/>
        <v>2</v>
      </c>
      <c r="B16" s="70">
        <f t="shared" si="2"/>
        <v>39872</v>
      </c>
      <c r="C16" s="70">
        <v>39845</v>
      </c>
      <c r="G16" s="71"/>
      <c r="P16" s="72"/>
      <c r="Q16" s="72"/>
      <c r="R16" s="73"/>
      <c r="S16" s="72"/>
      <c r="T16" s="72"/>
      <c r="U16" s="71"/>
      <c r="V16" s="71"/>
      <c r="W16" s="74"/>
      <c r="X16" s="74"/>
      <c r="Y16" s="144"/>
      <c r="Z16" s="75"/>
      <c r="AA16" s="75"/>
      <c r="AB16" s="75"/>
      <c r="AC16" s="75"/>
      <c r="AE16" s="46"/>
      <c r="AH16">
        <v>1</v>
      </c>
    </row>
    <row r="17" spans="1:39" ht="12.75" hidden="1" customHeight="1" outlineLevel="1" x14ac:dyDescent="0.2">
      <c r="A17">
        <f t="shared" si="1"/>
        <v>3</v>
      </c>
      <c r="B17" s="70">
        <f t="shared" si="2"/>
        <v>39903</v>
      </c>
      <c r="C17" s="70">
        <v>39873</v>
      </c>
      <c r="D17" s="142">
        <v>108</v>
      </c>
      <c r="E17" s="82">
        <v>462.37</v>
      </c>
      <c r="F17" s="143">
        <v>475</v>
      </c>
      <c r="G17" s="82">
        <v>49935.96</v>
      </c>
      <c r="H17" s="71">
        <f>IF(F17&gt;E17,F17*D17,E17*D17)</f>
        <v>51300</v>
      </c>
      <c r="I17" s="71">
        <f t="shared" ref="I17:I77" si="3">G17-H17</f>
        <v>-1364.0400000000009</v>
      </c>
      <c r="J17" s="147">
        <v>0</v>
      </c>
      <c r="K17" s="148">
        <v>0</v>
      </c>
      <c r="L17" s="82">
        <f>ROUND(J17*K17,2)</f>
        <v>0</v>
      </c>
      <c r="M17" s="82">
        <v>0</v>
      </c>
      <c r="N17" s="9">
        <f>L17-M17</f>
        <v>0</v>
      </c>
      <c r="O17" s="9">
        <f>O16+G17-M17</f>
        <v>49935.96</v>
      </c>
      <c r="P17" s="84">
        <v>0</v>
      </c>
      <c r="Q17" s="82">
        <v>0</v>
      </c>
      <c r="R17" s="149">
        <v>0</v>
      </c>
      <c r="S17" s="82">
        <v>0</v>
      </c>
      <c r="T17" s="82">
        <v>0</v>
      </c>
      <c r="U17" s="71">
        <f t="shared" ref="U17:U77" si="4">T17-S17</f>
        <v>0</v>
      </c>
      <c r="V17" s="71">
        <f t="shared" ref="V17:V77" si="5">V16+Q17-S17</f>
        <v>0</v>
      </c>
      <c r="W17" s="76">
        <f t="shared" ref="W17:W77" si="6">D17+P17</f>
        <v>108</v>
      </c>
      <c r="X17" s="76">
        <f t="shared" ref="X17:X77" si="7">J17+R17</f>
        <v>0</v>
      </c>
      <c r="Y17" s="144">
        <f>ROUNDDOWN(Y16+W17-X17,0)</f>
        <v>108</v>
      </c>
      <c r="Z17" s="75">
        <f t="shared" ref="Z17:Z77" si="8">G17+Q17</f>
        <v>49935.96</v>
      </c>
      <c r="AA17" s="75">
        <f t="shared" ref="AA17:AA77" si="9">M17+S17</f>
        <v>0</v>
      </c>
      <c r="AB17" s="75">
        <f>L17+R17</f>
        <v>0</v>
      </c>
      <c r="AC17" s="75">
        <f t="shared" ref="AC17:AC77" si="10">AB17-AA17</f>
        <v>0</v>
      </c>
      <c r="AD17" s="11">
        <f t="shared" ref="AD17:AD77" si="11">AD16+Z17-AA17</f>
        <v>49935.96</v>
      </c>
      <c r="AE17" s="150">
        <v>15.199685358904111</v>
      </c>
      <c r="AF17" s="150">
        <v>49790.42</v>
      </c>
      <c r="AH17">
        <v>1</v>
      </c>
      <c r="AL17" s="170"/>
      <c r="AM17" s="170"/>
    </row>
    <row r="18" spans="1:39" ht="12.75" hidden="1" customHeight="1" outlineLevel="1" x14ac:dyDescent="0.2">
      <c r="A18">
        <f t="shared" si="1"/>
        <v>4</v>
      </c>
      <c r="B18" s="70">
        <f t="shared" si="2"/>
        <v>39933</v>
      </c>
      <c r="C18" s="70">
        <v>39904</v>
      </c>
      <c r="D18" s="142">
        <v>262</v>
      </c>
      <c r="E18" s="82">
        <v>466.85</v>
      </c>
      <c r="F18" s="143">
        <v>475</v>
      </c>
      <c r="G18" s="82">
        <v>122314.7</v>
      </c>
      <c r="H18" s="71">
        <f t="shared" ref="H18:H77" si="12">IF(F18&gt;E18,F18*D18,E18*D18)</f>
        <v>124450</v>
      </c>
      <c r="I18" s="71">
        <f t="shared" si="3"/>
        <v>-2135.3000000000029</v>
      </c>
      <c r="J18" s="147">
        <v>0</v>
      </c>
      <c r="K18" s="148">
        <v>0</v>
      </c>
      <c r="L18" s="82">
        <f t="shared" ref="L18:L81" si="13">ROUND(J18*K18,2)</f>
        <v>0</v>
      </c>
      <c r="M18" s="82">
        <v>0</v>
      </c>
      <c r="N18" s="9">
        <f t="shared" ref="N18:N77" si="14">L18-M18</f>
        <v>0</v>
      </c>
      <c r="O18" s="9">
        <f t="shared" ref="O18:O77" si="15">O17+G18-M18</f>
        <v>172250.66</v>
      </c>
      <c r="P18" s="84">
        <v>0</v>
      </c>
      <c r="Q18" s="82">
        <v>0</v>
      </c>
      <c r="R18" s="149">
        <v>0</v>
      </c>
      <c r="S18" s="82">
        <v>0</v>
      </c>
      <c r="T18" s="82">
        <v>0</v>
      </c>
      <c r="U18" s="71">
        <f t="shared" si="4"/>
        <v>0</v>
      </c>
      <c r="V18" s="71">
        <f t="shared" si="5"/>
        <v>0</v>
      </c>
      <c r="W18" s="76">
        <f t="shared" si="6"/>
        <v>262</v>
      </c>
      <c r="X18" s="76">
        <f t="shared" si="7"/>
        <v>0</v>
      </c>
      <c r="Y18" s="144">
        <f t="shared" ref="Y18:Y77" si="16">Y17+W18-X18</f>
        <v>370</v>
      </c>
      <c r="Z18" s="75">
        <f t="shared" si="8"/>
        <v>122314.7</v>
      </c>
      <c r="AA18" s="75">
        <f t="shared" si="9"/>
        <v>0</v>
      </c>
      <c r="AB18" s="75">
        <f t="shared" ref="AB18:AB77" si="17">L18+T18</f>
        <v>0</v>
      </c>
      <c r="AC18" s="75">
        <f t="shared" si="10"/>
        <v>0</v>
      </c>
      <c r="AD18" s="11">
        <f t="shared" si="11"/>
        <v>172250.66</v>
      </c>
      <c r="AE18" s="150">
        <v>493.22114479452057</v>
      </c>
      <c r="AF18" s="150">
        <v>0</v>
      </c>
      <c r="AH18">
        <v>1</v>
      </c>
      <c r="AL18" s="170"/>
      <c r="AM18" s="170"/>
    </row>
    <row r="19" spans="1:39" ht="12.75" hidden="1" customHeight="1" outlineLevel="1" x14ac:dyDescent="0.2">
      <c r="A19">
        <f t="shared" si="1"/>
        <v>5</v>
      </c>
      <c r="B19" s="70">
        <f t="shared" si="2"/>
        <v>39964</v>
      </c>
      <c r="C19" s="70">
        <v>39934</v>
      </c>
      <c r="D19" s="142">
        <v>395</v>
      </c>
      <c r="E19" s="82">
        <v>490.55</v>
      </c>
      <c r="F19" s="143">
        <v>475</v>
      </c>
      <c r="G19" s="82">
        <v>193767.25</v>
      </c>
      <c r="H19" s="71">
        <f t="shared" si="12"/>
        <v>193767.25</v>
      </c>
      <c r="I19" s="71">
        <f t="shared" si="3"/>
        <v>0</v>
      </c>
      <c r="J19" s="147">
        <v>0</v>
      </c>
      <c r="K19" s="148">
        <v>0</v>
      </c>
      <c r="L19" s="82">
        <f t="shared" si="13"/>
        <v>0</v>
      </c>
      <c r="M19" s="82">
        <v>0</v>
      </c>
      <c r="N19" s="9">
        <f t="shared" si="14"/>
        <v>0</v>
      </c>
      <c r="O19" s="9">
        <f t="shared" si="15"/>
        <v>366017.91000000003</v>
      </c>
      <c r="P19" s="84">
        <v>0</v>
      </c>
      <c r="Q19" s="82">
        <v>0</v>
      </c>
      <c r="R19" s="149">
        <v>0</v>
      </c>
      <c r="S19" s="82">
        <v>0</v>
      </c>
      <c r="T19" s="82">
        <v>0</v>
      </c>
      <c r="U19" s="71">
        <f t="shared" si="4"/>
        <v>0</v>
      </c>
      <c r="V19" s="71">
        <f t="shared" si="5"/>
        <v>0</v>
      </c>
      <c r="W19" s="76">
        <f t="shared" si="6"/>
        <v>395</v>
      </c>
      <c r="X19" s="76">
        <f t="shared" si="7"/>
        <v>0</v>
      </c>
      <c r="Y19" s="144">
        <f t="shared" si="16"/>
        <v>765</v>
      </c>
      <c r="Z19" s="75">
        <f t="shared" si="8"/>
        <v>193767.25</v>
      </c>
      <c r="AA19" s="75">
        <f t="shared" si="9"/>
        <v>0</v>
      </c>
      <c r="AB19" s="75">
        <f t="shared" si="17"/>
        <v>0</v>
      </c>
      <c r="AC19" s="75">
        <f t="shared" si="10"/>
        <v>0</v>
      </c>
      <c r="AD19" s="11">
        <f t="shared" si="11"/>
        <v>366017.91000000003</v>
      </c>
      <c r="AE19" s="150">
        <v>1684.317916660274</v>
      </c>
      <c r="AF19" s="150">
        <v>0</v>
      </c>
      <c r="AH19">
        <v>1</v>
      </c>
      <c r="AL19" s="170"/>
      <c r="AM19" s="170"/>
    </row>
    <row r="20" spans="1:39" ht="12.75" hidden="1" customHeight="1" outlineLevel="1" x14ac:dyDescent="0.2">
      <c r="A20">
        <f t="shared" si="1"/>
        <v>6</v>
      </c>
      <c r="B20" s="70">
        <f t="shared" si="2"/>
        <v>39994</v>
      </c>
      <c r="C20" s="70">
        <v>39965</v>
      </c>
      <c r="D20" s="142">
        <v>587</v>
      </c>
      <c r="E20" s="82">
        <v>500.18</v>
      </c>
      <c r="F20" s="143">
        <v>475</v>
      </c>
      <c r="G20" s="82">
        <v>293605.65999999997</v>
      </c>
      <c r="H20" s="71">
        <f t="shared" si="12"/>
        <v>293605.66000000003</v>
      </c>
      <c r="I20" s="71">
        <f t="shared" si="3"/>
        <v>0</v>
      </c>
      <c r="J20" s="147">
        <v>0</v>
      </c>
      <c r="K20" s="148">
        <v>0</v>
      </c>
      <c r="L20" s="82">
        <f t="shared" si="13"/>
        <v>0</v>
      </c>
      <c r="M20" s="82">
        <v>0</v>
      </c>
      <c r="N20" s="9">
        <f t="shared" si="14"/>
        <v>0</v>
      </c>
      <c r="O20" s="9">
        <f t="shared" si="15"/>
        <v>659623.57000000007</v>
      </c>
      <c r="P20" s="84">
        <v>0</v>
      </c>
      <c r="Q20" s="82">
        <v>0</v>
      </c>
      <c r="R20" s="149">
        <v>0</v>
      </c>
      <c r="S20" s="82">
        <v>0</v>
      </c>
      <c r="T20" s="82">
        <v>0</v>
      </c>
      <c r="U20" s="71">
        <f t="shared" si="4"/>
        <v>0</v>
      </c>
      <c r="V20" s="71">
        <f t="shared" si="5"/>
        <v>0</v>
      </c>
      <c r="W20" s="76">
        <f t="shared" si="6"/>
        <v>587</v>
      </c>
      <c r="X20" s="76">
        <f t="shared" si="7"/>
        <v>0</v>
      </c>
      <c r="Y20" s="144">
        <f t="shared" si="16"/>
        <v>1352</v>
      </c>
      <c r="Z20" s="75">
        <f t="shared" si="8"/>
        <v>293605.65999999997</v>
      </c>
      <c r="AA20" s="75">
        <f t="shared" si="9"/>
        <v>0</v>
      </c>
      <c r="AB20" s="75">
        <f t="shared" si="17"/>
        <v>0</v>
      </c>
      <c r="AC20" s="75">
        <f t="shared" si="10"/>
        <v>0</v>
      </c>
      <c r="AD20" s="11">
        <f t="shared" si="11"/>
        <v>659623.57000000007</v>
      </c>
      <c r="AE20" s="150">
        <v>3431.6637886465755</v>
      </c>
      <c r="AF20" s="150">
        <v>0</v>
      </c>
      <c r="AH20">
        <v>1</v>
      </c>
      <c r="AL20" s="170"/>
      <c r="AM20" s="170"/>
    </row>
    <row r="21" spans="1:39" ht="12.75" hidden="1" customHeight="1" outlineLevel="1" x14ac:dyDescent="0.2">
      <c r="A21">
        <f t="shared" si="1"/>
        <v>7</v>
      </c>
      <c r="B21" s="70">
        <f t="shared" si="2"/>
        <v>40025</v>
      </c>
      <c r="C21" s="70">
        <v>39995</v>
      </c>
      <c r="D21" s="142">
        <v>391</v>
      </c>
      <c r="E21" s="82">
        <v>513.67999999999995</v>
      </c>
      <c r="F21" s="143">
        <v>475</v>
      </c>
      <c r="G21" s="82">
        <v>200848.88</v>
      </c>
      <c r="H21" s="71">
        <f t="shared" si="12"/>
        <v>200848.87999999998</v>
      </c>
      <c r="I21" s="71">
        <f t="shared" si="3"/>
        <v>0</v>
      </c>
      <c r="J21" s="147">
        <v>0</v>
      </c>
      <c r="K21" s="148">
        <v>0</v>
      </c>
      <c r="L21" s="82">
        <f t="shared" si="13"/>
        <v>0</v>
      </c>
      <c r="M21" s="82">
        <v>0</v>
      </c>
      <c r="N21" s="9">
        <f t="shared" si="14"/>
        <v>0</v>
      </c>
      <c r="O21" s="9">
        <f t="shared" si="15"/>
        <v>860472.45000000007</v>
      </c>
      <c r="P21" s="84">
        <v>0</v>
      </c>
      <c r="Q21" s="82">
        <v>0</v>
      </c>
      <c r="R21" s="149">
        <v>0</v>
      </c>
      <c r="S21" s="82">
        <v>0</v>
      </c>
      <c r="T21" s="82">
        <v>0</v>
      </c>
      <c r="U21" s="71">
        <f t="shared" si="4"/>
        <v>0</v>
      </c>
      <c r="V21" s="71">
        <f t="shared" si="5"/>
        <v>0</v>
      </c>
      <c r="W21" s="76">
        <f t="shared" si="6"/>
        <v>391</v>
      </c>
      <c r="X21" s="76">
        <f t="shared" si="7"/>
        <v>0</v>
      </c>
      <c r="Y21" s="144">
        <f t="shared" si="16"/>
        <v>1743</v>
      </c>
      <c r="Z21" s="75">
        <f t="shared" si="8"/>
        <v>200848.88</v>
      </c>
      <c r="AA21" s="75">
        <f t="shared" si="9"/>
        <v>0</v>
      </c>
      <c r="AB21" s="75">
        <f t="shared" si="17"/>
        <v>0</v>
      </c>
      <c r="AC21" s="75">
        <f t="shared" si="10"/>
        <v>0</v>
      </c>
      <c r="AD21" s="11">
        <f t="shared" si="11"/>
        <v>860472.45000000007</v>
      </c>
      <c r="AE21" s="150">
        <v>6285.2708164520554</v>
      </c>
      <c r="AF21" s="150">
        <v>0</v>
      </c>
      <c r="AH21">
        <v>1</v>
      </c>
      <c r="AL21" s="170"/>
      <c r="AM21" s="170"/>
    </row>
    <row r="22" spans="1:39" ht="12.75" hidden="1" customHeight="1" outlineLevel="1" x14ac:dyDescent="0.2">
      <c r="A22">
        <f t="shared" si="1"/>
        <v>8</v>
      </c>
      <c r="B22" s="70">
        <f t="shared" si="2"/>
        <v>40056</v>
      </c>
      <c r="C22" s="70">
        <v>40026</v>
      </c>
      <c r="D22" s="142">
        <v>516</v>
      </c>
      <c r="E22" s="82">
        <v>527.12</v>
      </c>
      <c r="F22" s="143">
        <v>475</v>
      </c>
      <c r="G22" s="82">
        <v>271993.92</v>
      </c>
      <c r="H22" s="71">
        <f t="shared" si="12"/>
        <v>271993.92</v>
      </c>
      <c r="I22" s="71">
        <f t="shared" si="3"/>
        <v>0</v>
      </c>
      <c r="J22" s="147">
        <v>1352</v>
      </c>
      <c r="K22" s="148">
        <v>466.85</v>
      </c>
      <c r="L22" s="82">
        <f t="shared" si="13"/>
        <v>631181.19999999995</v>
      </c>
      <c r="M22" s="82">
        <v>659623.56999999995</v>
      </c>
      <c r="N22" s="9">
        <f t="shared" si="14"/>
        <v>-28442.369999999995</v>
      </c>
      <c r="O22" s="9">
        <f t="shared" si="15"/>
        <v>472842.80000000016</v>
      </c>
      <c r="P22" s="84">
        <v>0</v>
      </c>
      <c r="Q22" s="82">
        <v>0</v>
      </c>
      <c r="R22" s="149">
        <v>0</v>
      </c>
      <c r="S22" s="82">
        <v>0</v>
      </c>
      <c r="T22" s="82">
        <v>0</v>
      </c>
      <c r="U22" s="71">
        <f t="shared" si="4"/>
        <v>0</v>
      </c>
      <c r="V22" s="71">
        <f t="shared" si="5"/>
        <v>0</v>
      </c>
      <c r="W22" s="76">
        <f t="shared" si="6"/>
        <v>516</v>
      </c>
      <c r="X22" s="76">
        <f t="shared" si="7"/>
        <v>1352</v>
      </c>
      <c r="Y22" s="144">
        <f t="shared" si="16"/>
        <v>907</v>
      </c>
      <c r="Z22" s="75">
        <f t="shared" si="8"/>
        <v>271993.92</v>
      </c>
      <c r="AA22" s="75">
        <f t="shared" si="9"/>
        <v>659623.56999999995</v>
      </c>
      <c r="AB22" s="75">
        <f t="shared" si="17"/>
        <v>631181.19999999995</v>
      </c>
      <c r="AC22" s="75">
        <f t="shared" si="10"/>
        <v>-28442.369999999995</v>
      </c>
      <c r="AD22" s="11">
        <f t="shared" si="11"/>
        <v>472842.80000000016</v>
      </c>
      <c r="AE22" s="150">
        <v>4387.3197873095905</v>
      </c>
      <c r="AF22" s="150">
        <v>0</v>
      </c>
      <c r="AG22" s="9"/>
      <c r="AH22">
        <v>1</v>
      </c>
      <c r="AL22" s="170"/>
      <c r="AM22" s="170"/>
    </row>
    <row r="23" spans="1:39" ht="12.75" hidden="1" customHeight="1" outlineLevel="1" x14ac:dyDescent="0.2">
      <c r="A23">
        <f t="shared" si="1"/>
        <v>9</v>
      </c>
      <c r="B23" s="70">
        <f t="shared" si="2"/>
        <v>40086</v>
      </c>
      <c r="C23" s="70">
        <v>40057</v>
      </c>
      <c r="D23" s="142">
        <v>603</v>
      </c>
      <c r="E23" s="82">
        <v>492.18</v>
      </c>
      <c r="F23" s="143">
        <v>475</v>
      </c>
      <c r="G23" s="82">
        <v>296784.53999999998</v>
      </c>
      <c r="H23" s="71">
        <f t="shared" si="12"/>
        <v>296784.53999999998</v>
      </c>
      <c r="I23" s="71">
        <f t="shared" si="3"/>
        <v>0</v>
      </c>
      <c r="J23" s="147">
        <v>0</v>
      </c>
      <c r="K23" s="148">
        <v>0</v>
      </c>
      <c r="L23" s="82">
        <f t="shared" si="13"/>
        <v>0</v>
      </c>
      <c r="M23" s="82">
        <v>0</v>
      </c>
      <c r="N23" s="9">
        <f t="shared" si="14"/>
        <v>0</v>
      </c>
      <c r="O23" s="9">
        <f t="shared" si="15"/>
        <v>769627.34000000008</v>
      </c>
      <c r="P23" s="84">
        <v>0</v>
      </c>
      <c r="Q23" s="82">
        <v>0</v>
      </c>
      <c r="R23" s="149">
        <v>0</v>
      </c>
      <c r="S23" s="82">
        <v>0</v>
      </c>
      <c r="T23" s="82">
        <v>0</v>
      </c>
      <c r="U23" s="71">
        <f t="shared" si="4"/>
        <v>0</v>
      </c>
      <c r="V23" s="71">
        <f t="shared" si="5"/>
        <v>0</v>
      </c>
      <c r="W23" s="76">
        <f t="shared" si="6"/>
        <v>603</v>
      </c>
      <c r="X23" s="76">
        <f t="shared" si="7"/>
        <v>0</v>
      </c>
      <c r="Y23" s="144">
        <f t="shared" si="16"/>
        <v>1510</v>
      </c>
      <c r="Z23" s="75">
        <f t="shared" si="8"/>
        <v>296784.53999999998</v>
      </c>
      <c r="AA23" s="75">
        <f t="shared" si="9"/>
        <v>0</v>
      </c>
      <c r="AB23" s="75">
        <f t="shared" si="17"/>
        <v>0</v>
      </c>
      <c r="AC23" s="75">
        <f t="shared" si="10"/>
        <v>0</v>
      </c>
      <c r="AD23" s="11">
        <f t="shared" si="11"/>
        <v>769627.34000000008</v>
      </c>
      <c r="AE23" s="150">
        <v>4408.0576706958918</v>
      </c>
      <c r="AF23" s="150">
        <v>0</v>
      </c>
      <c r="AH23">
        <v>1</v>
      </c>
      <c r="AL23" s="170"/>
      <c r="AM23" s="170"/>
    </row>
    <row r="24" spans="1:39" ht="12.75" hidden="1" customHeight="1" outlineLevel="1" x14ac:dyDescent="0.2">
      <c r="A24">
        <f t="shared" si="1"/>
        <v>10</v>
      </c>
      <c r="B24" s="70">
        <f t="shared" si="2"/>
        <v>40117</v>
      </c>
      <c r="C24" s="70">
        <v>40087</v>
      </c>
      <c r="D24" s="142">
        <v>593</v>
      </c>
      <c r="E24" s="82">
        <v>524.9</v>
      </c>
      <c r="F24" s="143">
        <v>475</v>
      </c>
      <c r="G24" s="82">
        <v>311265.7</v>
      </c>
      <c r="H24" s="71">
        <f t="shared" si="12"/>
        <v>311265.7</v>
      </c>
      <c r="I24" s="71">
        <f t="shared" si="3"/>
        <v>0</v>
      </c>
      <c r="J24" s="147">
        <v>0</v>
      </c>
      <c r="K24" s="148">
        <v>0</v>
      </c>
      <c r="L24" s="82">
        <f t="shared" si="13"/>
        <v>0</v>
      </c>
      <c r="M24" s="82">
        <v>0</v>
      </c>
      <c r="N24" s="9">
        <f t="shared" si="14"/>
        <v>0</v>
      </c>
      <c r="O24" s="9">
        <f t="shared" si="15"/>
        <v>1080893.04</v>
      </c>
      <c r="P24" s="84">
        <v>0</v>
      </c>
      <c r="Q24" s="82">
        <v>0</v>
      </c>
      <c r="R24" s="149">
        <v>0</v>
      </c>
      <c r="S24" s="82">
        <v>0</v>
      </c>
      <c r="T24" s="82">
        <v>0</v>
      </c>
      <c r="U24" s="71">
        <f t="shared" si="4"/>
        <v>0</v>
      </c>
      <c r="V24" s="71">
        <f t="shared" si="5"/>
        <v>0</v>
      </c>
      <c r="W24" s="76">
        <f t="shared" si="6"/>
        <v>593</v>
      </c>
      <c r="X24" s="76">
        <f t="shared" si="7"/>
        <v>0</v>
      </c>
      <c r="Y24" s="144">
        <f t="shared" si="16"/>
        <v>2103</v>
      </c>
      <c r="Z24" s="75">
        <f t="shared" si="8"/>
        <v>311265.7</v>
      </c>
      <c r="AA24" s="75">
        <f t="shared" si="9"/>
        <v>0</v>
      </c>
      <c r="AB24" s="75">
        <f t="shared" si="17"/>
        <v>0</v>
      </c>
      <c r="AC24" s="75">
        <f t="shared" si="10"/>
        <v>0</v>
      </c>
      <c r="AD24" s="11">
        <f t="shared" si="11"/>
        <v>1080893.04</v>
      </c>
      <c r="AE24" s="150">
        <v>7451.596427934247</v>
      </c>
      <c r="AF24" s="150">
        <v>0</v>
      </c>
      <c r="AH24">
        <v>1</v>
      </c>
      <c r="AL24" s="170"/>
      <c r="AM24" s="170"/>
    </row>
    <row r="25" spans="1:39" ht="12.75" hidden="1" customHeight="1" outlineLevel="1" x14ac:dyDescent="0.2">
      <c r="A25">
        <f t="shared" si="1"/>
        <v>11</v>
      </c>
      <c r="B25" s="70">
        <f t="shared" si="2"/>
        <v>40147</v>
      </c>
      <c r="C25" s="70">
        <v>40118</v>
      </c>
      <c r="D25" s="142">
        <v>430</v>
      </c>
      <c r="E25" s="82">
        <v>549.84</v>
      </c>
      <c r="F25" s="143">
        <v>475</v>
      </c>
      <c r="G25" s="82">
        <v>236431.2</v>
      </c>
      <c r="H25" s="71">
        <f t="shared" si="12"/>
        <v>236431.2</v>
      </c>
      <c r="I25" s="71">
        <f t="shared" si="3"/>
        <v>0</v>
      </c>
      <c r="J25" s="147">
        <v>0</v>
      </c>
      <c r="K25" s="148">
        <v>0</v>
      </c>
      <c r="L25" s="82">
        <f t="shared" si="13"/>
        <v>0</v>
      </c>
      <c r="M25" s="82">
        <v>0</v>
      </c>
      <c r="N25" s="9">
        <f t="shared" si="14"/>
        <v>0</v>
      </c>
      <c r="O25" s="9">
        <f t="shared" si="15"/>
        <v>1317324.24</v>
      </c>
      <c r="P25" s="84">
        <v>0</v>
      </c>
      <c r="Q25" s="82">
        <v>0</v>
      </c>
      <c r="R25" s="149">
        <v>0</v>
      </c>
      <c r="S25" s="82">
        <v>0</v>
      </c>
      <c r="T25" s="82">
        <v>0</v>
      </c>
      <c r="U25" s="71">
        <f t="shared" si="4"/>
        <v>0</v>
      </c>
      <c r="V25" s="71">
        <f t="shared" si="5"/>
        <v>0</v>
      </c>
      <c r="W25" s="76">
        <f t="shared" si="6"/>
        <v>430</v>
      </c>
      <c r="X25" s="76">
        <f t="shared" si="7"/>
        <v>0</v>
      </c>
      <c r="Y25" s="144">
        <f t="shared" si="16"/>
        <v>2533</v>
      </c>
      <c r="Z25" s="75">
        <f t="shared" si="8"/>
        <v>236431.2</v>
      </c>
      <c r="AA25" s="75">
        <f t="shared" si="9"/>
        <v>0</v>
      </c>
      <c r="AB25" s="75">
        <f t="shared" si="17"/>
        <v>0</v>
      </c>
      <c r="AC25" s="75">
        <f t="shared" si="10"/>
        <v>0</v>
      </c>
      <c r="AD25" s="11">
        <f t="shared" si="11"/>
        <v>1317324.24</v>
      </c>
      <c r="AE25" s="150">
        <v>9942.1477892904131</v>
      </c>
      <c r="AF25" s="150">
        <v>85300.81</v>
      </c>
      <c r="AH25">
        <v>1</v>
      </c>
      <c r="AL25" s="170"/>
      <c r="AM25" s="170"/>
    </row>
    <row r="26" spans="1:39" ht="12.75" hidden="1" customHeight="1" outlineLevel="1" x14ac:dyDescent="0.2">
      <c r="A26">
        <f t="shared" si="1"/>
        <v>12</v>
      </c>
      <c r="B26" s="70">
        <f t="shared" si="2"/>
        <v>40178</v>
      </c>
      <c r="C26" s="70">
        <v>40148</v>
      </c>
      <c r="D26" s="142">
        <v>297</v>
      </c>
      <c r="E26" s="82">
        <v>559.45000000000005</v>
      </c>
      <c r="F26" s="143">
        <v>475</v>
      </c>
      <c r="G26" s="82">
        <v>166156.65</v>
      </c>
      <c r="H26" s="71">
        <f t="shared" si="12"/>
        <v>166156.65000000002</v>
      </c>
      <c r="I26" s="71">
        <f t="shared" si="3"/>
        <v>0</v>
      </c>
      <c r="J26" s="147">
        <v>0</v>
      </c>
      <c r="K26" s="148">
        <v>0</v>
      </c>
      <c r="L26" s="82">
        <f t="shared" si="13"/>
        <v>0</v>
      </c>
      <c r="M26" s="82">
        <v>0</v>
      </c>
      <c r="N26" s="9">
        <f t="shared" si="14"/>
        <v>0</v>
      </c>
      <c r="O26" s="9">
        <f t="shared" si="15"/>
        <v>1483480.89</v>
      </c>
      <c r="P26" s="84">
        <v>0</v>
      </c>
      <c r="Q26" s="82">
        <v>0</v>
      </c>
      <c r="R26" s="149">
        <v>0</v>
      </c>
      <c r="S26" s="82">
        <v>0</v>
      </c>
      <c r="T26" s="82">
        <v>0</v>
      </c>
      <c r="U26" s="71">
        <f t="shared" si="4"/>
        <v>0</v>
      </c>
      <c r="V26" s="71">
        <f t="shared" si="5"/>
        <v>0</v>
      </c>
      <c r="W26" s="76">
        <f t="shared" si="6"/>
        <v>297</v>
      </c>
      <c r="X26" s="76">
        <f t="shared" si="7"/>
        <v>0</v>
      </c>
      <c r="Y26" s="144">
        <f t="shared" si="16"/>
        <v>2830</v>
      </c>
      <c r="Z26" s="75">
        <f t="shared" si="8"/>
        <v>166156.65</v>
      </c>
      <c r="AA26" s="75">
        <f t="shared" si="9"/>
        <v>0</v>
      </c>
      <c r="AB26" s="75">
        <f t="shared" si="17"/>
        <v>0</v>
      </c>
      <c r="AC26" s="75">
        <f t="shared" si="10"/>
        <v>0</v>
      </c>
      <c r="AD26" s="11">
        <f t="shared" si="11"/>
        <v>1483480.89</v>
      </c>
      <c r="AE26" s="150">
        <v>12480.70242289863</v>
      </c>
      <c r="AF26" s="150">
        <v>0</v>
      </c>
      <c r="AH26">
        <v>1</v>
      </c>
      <c r="AL26" s="170"/>
      <c r="AM26" s="170"/>
    </row>
    <row r="27" spans="1:39" ht="12.75" hidden="1" customHeight="1" outlineLevel="1" x14ac:dyDescent="0.2">
      <c r="A27">
        <f t="shared" si="1"/>
        <v>1</v>
      </c>
      <c r="B27" s="70">
        <f t="shared" si="2"/>
        <v>40209</v>
      </c>
      <c r="C27" s="77">
        <v>40179</v>
      </c>
      <c r="D27" s="142">
        <v>269</v>
      </c>
      <c r="E27" s="82">
        <v>566.91</v>
      </c>
      <c r="F27" s="143">
        <v>475</v>
      </c>
      <c r="G27" s="82">
        <v>152498.79</v>
      </c>
      <c r="H27" s="71">
        <f t="shared" si="12"/>
        <v>152498.78999999998</v>
      </c>
      <c r="I27" s="71">
        <f t="shared" si="3"/>
        <v>0</v>
      </c>
      <c r="J27" s="147">
        <v>0</v>
      </c>
      <c r="K27" s="148">
        <v>0</v>
      </c>
      <c r="L27" s="82">
        <f t="shared" si="13"/>
        <v>0</v>
      </c>
      <c r="M27" s="82">
        <v>0</v>
      </c>
      <c r="N27" s="78">
        <f t="shared" si="14"/>
        <v>0</v>
      </c>
      <c r="O27" s="9">
        <f t="shared" si="15"/>
        <v>1635979.68</v>
      </c>
      <c r="P27" s="84">
        <v>0</v>
      </c>
      <c r="Q27" s="82">
        <v>0</v>
      </c>
      <c r="R27" s="149">
        <v>0</v>
      </c>
      <c r="S27" s="82">
        <v>0</v>
      </c>
      <c r="T27" s="82">
        <v>0</v>
      </c>
      <c r="U27" s="71">
        <f t="shared" si="4"/>
        <v>0</v>
      </c>
      <c r="V27" s="71">
        <f t="shared" si="5"/>
        <v>0</v>
      </c>
      <c r="W27" s="76">
        <f t="shared" si="6"/>
        <v>269</v>
      </c>
      <c r="X27" s="76">
        <f t="shared" si="7"/>
        <v>0</v>
      </c>
      <c r="Y27" s="144">
        <f t="shared" si="16"/>
        <v>3099</v>
      </c>
      <c r="Z27" s="75">
        <f t="shared" si="8"/>
        <v>152498.79</v>
      </c>
      <c r="AA27" s="75">
        <f t="shared" si="9"/>
        <v>0</v>
      </c>
      <c r="AB27" s="75">
        <f t="shared" si="17"/>
        <v>0</v>
      </c>
      <c r="AC27" s="75">
        <f t="shared" si="10"/>
        <v>0</v>
      </c>
      <c r="AD27" s="11">
        <f t="shared" si="11"/>
        <v>1635979.68</v>
      </c>
      <c r="AE27" s="150">
        <v>14044.381135279453</v>
      </c>
      <c r="AF27" s="150">
        <v>35329.550000000003</v>
      </c>
      <c r="AH27">
        <v>1</v>
      </c>
      <c r="AL27" s="170"/>
      <c r="AM27" s="170"/>
    </row>
    <row r="28" spans="1:39" ht="12.75" hidden="1" customHeight="1" outlineLevel="1" x14ac:dyDescent="0.2">
      <c r="A28">
        <f t="shared" si="1"/>
        <v>2</v>
      </c>
      <c r="B28" s="70">
        <f t="shared" si="2"/>
        <v>40237</v>
      </c>
      <c r="C28" s="77">
        <v>40210</v>
      </c>
      <c r="D28" s="142">
        <v>652</v>
      </c>
      <c r="E28" s="82">
        <v>533.15</v>
      </c>
      <c r="F28" s="143">
        <v>475</v>
      </c>
      <c r="G28" s="82">
        <v>347613.8</v>
      </c>
      <c r="H28" s="71">
        <f t="shared" si="12"/>
        <v>347613.8</v>
      </c>
      <c r="I28" s="71">
        <f t="shared" si="3"/>
        <v>0</v>
      </c>
      <c r="J28" s="147">
        <v>2800</v>
      </c>
      <c r="K28" s="148">
        <v>685.06</v>
      </c>
      <c r="L28" s="82">
        <f t="shared" si="13"/>
        <v>1918168</v>
      </c>
      <c r="M28" s="82">
        <v>1466697.39</v>
      </c>
      <c r="N28" s="78">
        <f t="shared" si="14"/>
        <v>451470.6100000001</v>
      </c>
      <c r="O28" s="9">
        <f t="shared" si="15"/>
        <v>516896.09000000008</v>
      </c>
      <c r="P28" s="84">
        <v>0</v>
      </c>
      <c r="Q28" s="82">
        <v>0</v>
      </c>
      <c r="R28" s="149">
        <v>0</v>
      </c>
      <c r="S28" s="82">
        <v>0</v>
      </c>
      <c r="T28" s="82">
        <v>0</v>
      </c>
      <c r="U28" s="71">
        <f t="shared" si="4"/>
        <v>0</v>
      </c>
      <c r="V28" s="71">
        <f t="shared" si="5"/>
        <v>0</v>
      </c>
      <c r="W28" s="76">
        <f t="shared" si="6"/>
        <v>652</v>
      </c>
      <c r="X28" s="76">
        <f t="shared" si="7"/>
        <v>2800</v>
      </c>
      <c r="Y28" s="144">
        <f t="shared" si="16"/>
        <v>951</v>
      </c>
      <c r="Z28" s="75">
        <f t="shared" si="8"/>
        <v>347613.8</v>
      </c>
      <c r="AA28" s="75">
        <f t="shared" si="9"/>
        <v>1466697.39</v>
      </c>
      <c r="AB28" s="75">
        <f t="shared" si="17"/>
        <v>1918168</v>
      </c>
      <c r="AC28" s="75">
        <f t="shared" si="10"/>
        <v>451470.6100000001</v>
      </c>
      <c r="AD28" s="11">
        <f t="shared" si="11"/>
        <v>516896.09000000008</v>
      </c>
      <c r="AE28" s="150">
        <v>6472.456251287671</v>
      </c>
      <c r="AF28" s="150">
        <v>0</v>
      </c>
      <c r="AH28">
        <v>1</v>
      </c>
      <c r="AL28" s="170"/>
      <c r="AM28" s="170"/>
    </row>
    <row r="29" spans="1:39" ht="12.75" hidden="1" customHeight="1" outlineLevel="1" x14ac:dyDescent="0.2">
      <c r="A29">
        <f t="shared" si="1"/>
        <v>3</v>
      </c>
      <c r="B29" s="70">
        <f t="shared" si="2"/>
        <v>40268</v>
      </c>
      <c r="C29" s="77">
        <v>40238</v>
      </c>
      <c r="D29" s="142">
        <v>381</v>
      </c>
      <c r="E29" s="82">
        <v>552.69000000000005</v>
      </c>
      <c r="F29" s="143">
        <v>475</v>
      </c>
      <c r="G29" s="82">
        <v>210574.89</v>
      </c>
      <c r="H29" s="71">
        <f t="shared" si="12"/>
        <v>210574.89</v>
      </c>
      <c r="I29" s="71">
        <f t="shared" si="3"/>
        <v>0</v>
      </c>
      <c r="J29" s="147">
        <v>0</v>
      </c>
      <c r="K29" s="148">
        <v>0</v>
      </c>
      <c r="L29" s="82">
        <f t="shared" si="13"/>
        <v>0</v>
      </c>
      <c r="M29" s="82">
        <v>0</v>
      </c>
      <c r="N29" s="78">
        <f t="shared" si="14"/>
        <v>0</v>
      </c>
      <c r="O29" s="9">
        <f t="shared" si="15"/>
        <v>727470.9800000001</v>
      </c>
      <c r="P29" s="84">
        <v>0</v>
      </c>
      <c r="Q29" s="82">
        <v>0</v>
      </c>
      <c r="R29" s="149">
        <v>0</v>
      </c>
      <c r="S29" s="82">
        <v>0</v>
      </c>
      <c r="T29" s="82">
        <v>0</v>
      </c>
      <c r="U29" s="71">
        <f t="shared" si="4"/>
        <v>0</v>
      </c>
      <c r="V29" s="71">
        <f t="shared" si="5"/>
        <v>0</v>
      </c>
      <c r="W29" s="76">
        <f t="shared" si="6"/>
        <v>381</v>
      </c>
      <c r="X29" s="76">
        <f t="shared" si="7"/>
        <v>0</v>
      </c>
      <c r="Y29" s="144">
        <f t="shared" si="16"/>
        <v>1332</v>
      </c>
      <c r="Z29" s="75">
        <f t="shared" si="8"/>
        <v>210574.89</v>
      </c>
      <c r="AA29" s="75">
        <f t="shared" si="9"/>
        <v>0</v>
      </c>
      <c r="AB29" s="75">
        <f t="shared" si="17"/>
        <v>0</v>
      </c>
      <c r="AC29" s="75">
        <f t="shared" si="10"/>
        <v>0</v>
      </c>
      <c r="AD29" s="11">
        <f t="shared" si="11"/>
        <v>727470.9800000001</v>
      </c>
      <c r="AE29" s="150">
        <v>4941.4703941041089</v>
      </c>
      <c r="AF29" s="150">
        <v>130406.01</v>
      </c>
      <c r="AH29">
        <v>1</v>
      </c>
      <c r="AL29" s="170"/>
      <c r="AM29" s="170"/>
    </row>
    <row r="30" spans="1:39" ht="12.75" hidden="1" customHeight="1" outlineLevel="1" x14ac:dyDescent="0.2">
      <c r="A30">
        <f t="shared" si="1"/>
        <v>4</v>
      </c>
      <c r="B30" s="70">
        <f t="shared" si="2"/>
        <v>40298</v>
      </c>
      <c r="C30" s="77">
        <v>40269</v>
      </c>
      <c r="D30" s="142">
        <v>995</v>
      </c>
      <c r="E30" s="82">
        <v>568.66</v>
      </c>
      <c r="F30" s="143">
        <v>475</v>
      </c>
      <c r="G30" s="82">
        <v>565816.69999999995</v>
      </c>
      <c r="H30" s="71">
        <f t="shared" si="12"/>
        <v>565816.69999999995</v>
      </c>
      <c r="I30" s="71">
        <f t="shared" si="3"/>
        <v>0</v>
      </c>
      <c r="J30" s="147">
        <v>0</v>
      </c>
      <c r="K30" s="148">
        <v>0</v>
      </c>
      <c r="L30" s="82">
        <f t="shared" si="13"/>
        <v>0</v>
      </c>
      <c r="M30" s="82">
        <v>0</v>
      </c>
      <c r="N30" s="78">
        <f t="shared" si="14"/>
        <v>0</v>
      </c>
      <c r="O30" s="9">
        <f t="shared" si="15"/>
        <v>1293287.6800000002</v>
      </c>
      <c r="P30" s="84">
        <v>0</v>
      </c>
      <c r="Q30" s="82">
        <v>0</v>
      </c>
      <c r="R30" s="149">
        <v>0</v>
      </c>
      <c r="S30" s="82">
        <v>0</v>
      </c>
      <c r="T30" s="82">
        <v>0</v>
      </c>
      <c r="U30" s="71">
        <f t="shared" si="4"/>
        <v>0</v>
      </c>
      <c r="V30" s="71">
        <f t="shared" si="5"/>
        <v>0</v>
      </c>
      <c r="W30" s="76">
        <f t="shared" si="6"/>
        <v>995</v>
      </c>
      <c r="X30" s="76">
        <f t="shared" si="7"/>
        <v>0</v>
      </c>
      <c r="Y30" s="144">
        <f t="shared" si="16"/>
        <v>2327</v>
      </c>
      <c r="Z30" s="75">
        <f t="shared" si="8"/>
        <v>565816.69999999995</v>
      </c>
      <c r="AA30" s="75">
        <f t="shared" si="9"/>
        <v>0</v>
      </c>
      <c r="AB30" s="75">
        <f t="shared" si="17"/>
        <v>0</v>
      </c>
      <c r="AC30" s="75">
        <f t="shared" si="10"/>
        <v>0</v>
      </c>
      <c r="AD30" s="11">
        <f t="shared" si="11"/>
        <v>1293287.6800000002</v>
      </c>
      <c r="AE30" s="150">
        <v>6815.1315389315068</v>
      </c>
      <c r="AF30" s="150">
        <v>0</v>
      </c>
      <c r="AH30">
        <v>1</v>
      </c>
      <c r="AL30" s="170"/>
      <c r="AM30" s="170"/>
    </row>
    <row r="31" spans="1:39" ht="12.75" hidden="1" customHeight="1" outlineLevel="1" x14ac:dyDescent="0.2">
      <c r="A31">
        <f t="shared" si="1"/>
        <v>5</v>
      </c>
      <c r="B31" s="70">
        <f t="shared" si="2"/>
        <v>40329</v>
      </c>
      <c r="C31" s="77">
        <v>40299</v>
      </c>
      <c r="D31" s="142">
        <v>1579</v>
      </c>
      <c r="E31" s="82">
        <v>573.95000000000005</v>
      </c>
      <c r="F31" s="143">
        <v>475</v>
      </c>
      <c r="G31" s="82">
        <v>906267.05</v>
      </c>
      <c r="H31" s="71">
        <f t="shared" si="12"/>
        <v>906267.05</v>
      </c>
      <c r="I31" s="71">
        <f t="shared" si="3"/>
        <v>0</v>
      </c>
      <c r="J31" s="147">
        <v>0</v>
      </c>
      <c r="K31" s="148">
        <v>0</v>
      </c>
      <c r="L31" s="82">
        <f t="shared" si="13"/>
        <v>0</v>
      </c>
      <c r="M31" s="82">
        <v>0</v>
      </c>
      <c r="N31" s="78">
        <f t="shared" si="14"/>
        <v>0</v>
      </c>
      <c r="O31" s="9">
        <f t="shared" si="15"/>
        <v>2199554.7300000004</v>
      </c>
      <c r="P31" s="84">
        <v>0</v>
      </c>
      <c r="Q31" s="82">
        <v>0</v>
      </c>
      <c r="R31" s="149">
        <v>0</v>
      </c>
      <c r="S31" s="82">
        <v>0</v>
      </c>
      <c r="T31" s="82">
        <v>0</v>
      </c>
      <c r="U31" s="71">
        <f t="shared" si="4"/>
        <v>0</v>
      </c>
      <c r="V31" s="71">
        <f t="shared" si="5"/>
        <v>0</v>
      </c>
      <c r="W31" s="76">
        <f t="shared" si="6"/>
        <v>1579</v>
      </c>
      <c r="X31" s="76">
        <f t="shared" si="7"/>
        <v>0</v>
      </c>
      <c r="Y31" s="144">
        <f t="shared" si="16"/>
        <v>3906</v>
      </c>
      <c r="Z31" s="75">
        <f t="shared" si="8"/>
        <v>906267.05</v>
      </c>
      <c r="AA31" s="75">
        <f t="shared" si="9"/>
        <v>0</v>
      </c>
      <c r="AB31" s="75">
        <f t="shared" si="17"/>
        <v>0</v>
      </c>
      <c r="AC31" s="75">
        <f t="shared" si="10"/>
        <v>0</v>
      </c>
      <c r="AD31" s="11">
        <f t="shared" si="11"/>
        <v>2199554.7300000004</v>
      </c>
      <c r="AE31" s="150">
        <v>12479.08709890685</v>
      </c>
      <c r="AF31" s="150">
        <v>0</v>
      </c>
      <c r="AH31">
        <v>1</v>
      </c>
      <c r="AL31" s="170"/>
      <c r="AM31" s="170"/>
    </row>
    <row r="32" spans="1:39" ht="12.75" hidden="1" customHeight="1" outlineLevel="1" x14ac:dyDescent="0.2">
      <c r="A32">
        <f t="shared" si="1"/>
        <v>6</v>
      </c>
      <c r="B32" s="70">
        <f t="shared" si="2"/>
        <v>40359</v>
      </c>
      <c r="C32" s="77">
        <v>40330</v>
      </c>
      <c r="D32" s="142">
        <v>1855</v>
      </c>
      <c r="E32" s="82">
        <v>578.79999999999995</v>
      </c>
      <c r="F32" s="143">
        <v>475</v>
      </c>
      <c r="G32" s="82">
        <v>1073674</v>
      </c>
      <c r="H32" s="71">
        <f t="shared" si="12"/>
        <v>1073674</v>
      </c>
      <c r="I32" s="71">
        <f t="shared" si="3"/>
        <v>0</v>
      </c>
      <c r="J32" s="147">
        <v>0</v>
      </c>
      <c r="K32" s="148">
        <v>0</v>
      </c>
      <c r="L32" s="82">
        <f t="shared" si="13"/>
        <v>0</v>
      </c>
      <c r="M32" s="82">
        <v>0</v>
      </c>
      <c r="N32" s="78">
        <f t="shared" si="14"/>
        <v>0</v>
      </c>
      <c r="O32" s="9">
        <f t="shared" si="15"/>
        <v>3273228.7300000004</v>
      </c>
      <c r="P32" s="84">
        <v>0</v>
      </c>
      <c r="Q32" s="82">
        <v>0</v>
      </c>
      <c r="R32" s="149">
        <v>0</v>
      </c>
      <c r="S32" s="82">
        <v>0</v>
      </c>
      <c r="T32" s="82">
        <v>0</v>
      </c>
      <c r="U32" s="71">
        <f t="shared" si="4"/>
        <v>0</v>
      </c>
      <c r="V32" s="71">
        <f t="shared" si="5"/>
        <v>0</v>
      </c>
      <c r="W32" s="76">
        <f t="shared" si="6"/>
        <v>1855</v>
      </c>
      <c r="X32" s="76">
        <f t="shared" si="7"/>
        <v>0</v>
      </c>
      <c r="Y32" s="144">
        <f t="shared" si="16"/>
        <v>5761</v>
      </c>
      <c r="Z32" s="75">
        <f t="shared" si="8"/>
        <v>1073674</v>
      </c>
      <c r="AA32" s="75">
        <f t="shared" si="9"/>
        <v>0</v>
      </c>
      <c r="AB32" s="75">
        <f t="shared" si="17"/>
        <v>0</v>
      </c>
      <c r="AC32" s="75">
        <f t="shared" si="10"/>
        <v>0</v>
      </c>
      <c r="AD32" s="11">
        <f t="shared" si="11"/>
        <v>3273228.7300000004</v>
      </c>
      <c r="AE32" s="150">
        <v>20412.057798602742</v>
      </c>
      <c r="AF32" s="150">
        <v>4072.22</v>
      </c>
      <c r="AH32">
        <v>1</v>
      </c>
      <c r="AL32" s="170"/>
      <c r="AM32" s="170"/>
    </row>
    <row r="33" spans="1:39" ht="12.75" hidden="1" customHeight="1" outlineLevel="1" x14ac:dyDescent="0.2">
      <c r="A33">
        <f t="shared" si="1"/>
        <v>7</v>
      </c>
      <c r="B33" s="70">
        <f t="shared" si="2"/>
        <v>40390</v>
      </c>
      <c r="C33" s="77">
        <v>40360</v>
      </c>
      <c r="D33" s="142">
        <v>2069</v>
      </c>
      <c r="E33" s="82">
        <v>588.96</v>
      </c>
      <c r="F33" s="143">
        <v>475</v>
      </c>
      <c r="G33" s="82">
        <v>1218558.24</v>
      </c>
      <c r="H33" s="71">
        <f t="shared" si="12"/>
        <v>1218558.24</v>
      </c>
      <c r="I33" s="71">
        <f t="shared" si="3"/>
        <v>0</v>
      </c>
      <c r="J33" s="147">
        <v>5750</v>
      </c>
      <c r="K33" s="148">
        <v>688.03</v>
      </c>
      <c r="L33" s="82">
        <f t="shared" si="13"/>
        <v>3956172.5</v>
      </c>
      <c r="M33" s="82">
        <v>3266861.93</v>
      </c>
      <c r="N33" s="78">
        <f t="shared" si="14"/>
        <v>689310.56999999983</v>
      </c>
      <c r="O33" s="9">
        <f t="shared" si="15"/>
        <v>1224925.0400000005</v>
      </c>
      <c r="P33" s="84">
        <v>1</v>
      </c>
      <c r="Q33" s="82">
        <v>0</v>
      </c>
      <c r="R33" s="149">
        <v>0</v>
      </c>
      <c r="S33" s="82">
        <v>0</v>
      </c>
      <c r="T33" s="82">
        <v>0</v>
      </c>
      <c r="U33" s="71">
        <f t="shared" si="4"/>
        <v>0</v>
      </c>
      <c r="V33" s="71">
        <f t="shared" si="5"/>
        <v>0</v>
      </c>
      <c r="W33" s="76">
        <f t="shared" si="6"/>
        <v>2070</v>
      </c>
      <c r="X33" s="76">
        <f t="shared" si="7"/>
        <v>5750</v>
      </c>
      <c r="Y33" s="144">
        <f t="shared" si="16"/>
        <v>2081</v>
      </c>
      <c r="Z33" s="75">
        <f t="shared" si="8"/>
        <v>1218558.24</v>
      </c>
      <c r="AA33" s="75">
        <f t="shared" si="9"/>
        <v>3266861.93</v>
      </c>
      <c r="AB33" s="75">
        <f t="shared" si="17"/>
        <v>3956172.5</v>
      </c>
      <c r="AC33" s="75">
        <f t="shared" si="10"/>
        <v>689310.56999999983</v>
      </c>
      <c r="AD33" s="11">
        <f t="shared" si="11"/>
        <v>1224925.0400000005</v>
      </c>
      <c r="AE33" s="150">
        <v>26575.948157663013</v>
      </c>
      <c r="AF33" s="150">
        <v>0</v>
      </c>
      <c r="AH33">
        <v>1</v>
      </c>
      <c r="AL33" s="170"/>
      <c r="AM33" s="170"/>
    </row>
    <row r="34" spans="1:39" ht="12.75" hidden="1" customHeight="1" outlineLevel="1" x14ac:dyDescent="0.2">
      <c r="A34">
        <f t="shared" si="1"/>
        <v>8</v>
      </c>
      <c r="B34" s="70">
        <f t="shared" si="2"/>
        <v>40421</v>
      </c>
      <c r="C34" s="77">
        <v>40391</v>
      </c>
      <c r="D34" s="142">
        <v>2080</v>
      </c>
      <c r="E34" s="82">
        <v>605.97</v>
      </c>
      <c r="F34" s="143">
        <v>475</v>
      </c>
      <c r="G34" s="82">
        <v>1260417.6000000001</v>
      </c>
      <c r="H34" s="71">
        <f t="shared" si="12"/>
        <v>1260417.6000000001</v>
      </c>
      <c r="I34" s="71">
        <f t="shared" si="3"/>
        <v>0</v>
      </c>
      <c r="J34" s="147">
        <v>0</v>
      </c>
      <c r="K34" s="148">
        <v>0</v>
      </c>
      <c r="L34" s="82">
        <f t="shared" si="13"/>
        <v>0</v>
      </c>
      <c r="M34" s="82">
        <v>0</v>
      </c>
      <c r="N34" s="78">
        <f t="shared" si="14"/>
        <v>0</v>
      </c>
      <c r="O34" s="9">
        <f t="shared" si="15"/>
        <v>2485342.6400000006</v>
      </c>
      <c r="P34" s="84">
        <v>1</v>
      </c>
      <c r="Q34" s="82">
        <v>0</v>
      </c>
      <c r="R34" s="149">
        <v>0</v>
      </c>
      <c r="S34" s="82">
        <v>0</v>
      </c>
      <c r="T34" s="82">
        <v>0</v>
      </c>
      <c r="U34" s="71">
        <f t="shared" si="4"/>
        <v>0</v>
      </c>
      <c r="V34" s="71">
        <f t="shared" si="5"/>
        <v>0</v>
      </c>
      <c r="W34" s="76">
        <f t="shared" si="6"/>
        <v>2081</v>
      </c>
      <c r="X34" s="76">
        <f t="shared" si="7"/>
        <v>0</v>
      </c>
      <c r="Y34" s="144">
        <f t="shared" si="16"/>
        <v>4162</v>
      </c>
      <c r="Z34" s="75">
        <f t="shared" si="8"/>
        <v>1260417.6000000001</v>
      </c>
      <c r="AA34" s="75">
        <f t="shared" si="9"/>
        <v>0</v>
      </c>
      <c r="AB34" s="75">
        <f t="shared" si="17"/>
        <v>0</v>
      </c>
      <c r="AC34" s="75">
        <f t="shared" si="10"/>
        <v>0</v>
      </c>
      <c r="AD34" s="11">
        <f t="shared" si="11"/>
        <v>2485342.6400000006</v>
      </c>
      <c r="AE34" s="150">
        <v>11941.386655150685</v>
      </c>
      <c r="AF34" s="150">
        <v>20142.87</v>
      </c>
      <c r="AH34">
        <v>1</v>
      </c>
      <c r="AL34" s="170"/>
      <c r="AM34" s="170"/>
    </row>
    <row r="35" spans="1:39" ht="12.75" hidden="1" customHeight="1" outlineLevel="1" x14ac:dyDescent="0.2">
      <c r="A35">
        <f t="shared" si="1"/>
        <v>9</v>
      </c>
      <c r="B35" s="70">
        <f t="shared" si="2"/>
        <v>40451</v>
      </c>
      <c r="C35" s="77">
        <v>40422</v>
      </c>
      <c r="D35" s="142">
        <v>1971</v>
      </c>
      <c r="E35" s="82">
        <v>617.01</v>
      </c>
      <c r="F35" s="143">
        <v>475</v>
      </c>
      <c r="G35" s="82">
        <v>1216126.71</v>
      </c>
      <c r="H35" s="71">
        <f t="shared" si="12"/>
        <v>1216126.71</v>
      </c>
      <c r="I35" s="71">
        <f t="shared" si="3"/>
        <v>0</v>
      </c>
      <c r="J35" s="147">
        <v>0</v>
      </c>
      <c r="K35" s="148">
        <v>0</v>
      </c>
      <c r="L35" s="82">
        <f t="shared" si="13"/>
        <v>0</v>
      </c>
      <c r="M35" s="82">
        <v>0</v>
      </c>
      <c r="N35" s="78">
        <f t="shared" si="14"/>
        <v>0</v>
      </c>
      <c r="O35" s="9">
        <f t="shared" si="15"/>
        <v>3701469.3500000006</v>
      </c>
      <c r="P35" s="84">
        <v>2</v>
      </c>
      <c r="Q35" s="82">
        <v>0</v>
      </c>
      <c r="R35" s="149">
        <v>0</v>
      </c>
      <c r="S35" s="82">
        <v>0</v>
      </c>
      <c r="T35" s="82">
        <v>0</v>
      </c>
      <c r="U35" s="71">
        <f t="shared" si="4"/>
        <v>0</v>
      </c>
      <c r="V35" s="71">
        <f t="shared" si="5"/>
        <v>0</v>
      </c>
      <c r="W35" s="76">
        <f t="shared" si="6"/>
        <v>1973</v>
      </c>
      <c r="X35" s="76">
        <f t="shared" si="7"/>
        <v>0</v>
      </c>
      <c r="Y35" s="144">
        <f t="shared" si="16"/>
        <v>6135</v>
      </c>
      <c r="Z35" s="75">
        <f t="shared" si="8"/>
        <v>1216126.71</v>
      </c>
      <c r="AA35" s="75">
        <f t="shared" si="9"/>
        <v>0</v>
      </c>
      <c r="AB35" s="75">
        <f t="shared" si="17"/>
        <v>0</v>
      </c>
      <c r="AC35" s="75">
        <f t="shared" si="10"/>
        <v>0</v>
      </c>
      <c r="AD35" s="11">
        <f t="shared" si="11"/>
        <v>3701469.3500000006</v>
      </c>
      <c r="AE35" s="150">
        <v>23064.586981865752</v>
      </c>
      <c r="AF35" s="150">
        <v>0</v>
      </c>
      <c r="AH35">
        <v>1</v>
      </c>
      <c r="AL35" s="170"/>
      <c r="AM35" s="170"/>
    </row>
    <row r="36" spans="1:39" ht="12.75" hidden="1" customHeight="1" outlineLevel="1" x14ac:dyDescent="0.2">
      <c r="A36">
        <f t="shared" si="1"/>
        <v>10</v>
      </c>
      <c r="B36" s="70">
        <f t="shared" si="2"/>
        <v>40482</v>
      </c>
      <c r="C36" s="77">
        <v>40452</v>
      </c>
      <c r="D36" s="142">
        <v>1667</v>
      </c>
      <c r="E36" s="82">
        <v>603.55999999999995</v>
      </c>
      <c r="F36" s="143">
        <v>475</v>
      </c>
      <c r="G36" s="82">
        <v>1006134.52</v>
      </c>
      <c r="H36" s="71">
        <f t="shared" si="12"/>
        <v>1006134.5199999999</v>
      </c>
      <c r="I36" s="71">
        <f t="shared" si="3"/>
        <v>0</v>
      </c>
      <c r="J36" s="147">
        <v>0</v>
      </c>
      <c r="K36" s="148">
        <v>0</v>
      </c>
      <c r="L36" s="82">
        <f t="shared" si="13"/>
        <v>0</v>
      </c>
      <c r="M36" s="82">
        <v>0</v>
      </c>
      <c r="N36" s="78">
        <f t="shared" si="14"/>
        <v>0</v>
      </c>
      <c r="O36" s="9">
        <f t="shared" si="15"/>
        <v>4707603.870000001</v>
      </c>
      <c r="P36" s="84">
        <v>0</v>
      </c>
      <c r="Q36" s="82">
        <v>0</v>
      </c>
      <c r="R36" s="149">
        <v>0</v>
      </c>
      <c r="S36" s="82">
        <v>0</v>
      </c>
      <c r="T36" s="82">
        <v>0</v>
      </c>
      <c r="U36" s="71">
        <f t="shared" si="4"/>
        <v>0</v>
      </c>
      <c r="V36" s="71">
        <f t="shared" si="5"/>
        <v>0</v>
      </c>
      <c r="W36" s="76">
        <f t="shared" si="6"/>
        <v>1667</v>
      </c>
      <c r="X36" s="76">
        <f t="shared" si="7"/>
        <v>0</v>
      </c>
      <c r="Y36" s="144">
        <f t="shared" si="16"/>
        <v>7802</v>
      </c>
      <c r="Z36" s="75">
        <f t="shared" si="8"/>
        <v>1006134.52</v>
      </c>
      <c r="AA36" s="75">
        <f t="shared" si="9"/>
        <v>0</v>
      </c>
      <c r="AB36" s="75">
        <f t="shared" si="17"/>
        <v>0</v>
      </c>
      <c r="AC36" s="75">
        <f t="shared" si="10"/>
        <v>0</v>
      </c>
      <c r="AD36" s="11">
        <f t="shared" si="11"/>
        <v>4707603.870000001</v>
      </c>
      <c r="AE36" s="150">
        <v>35232.387775682197</v>
      </c>
      <c r="AF36" s="150">
        <v>13450</v>
      </c>
      <c r="AH36">
        <v>1</v>
      </c>
      <c r="AL36" s="170"/>
      <c r="AM36" s="170"/>
    </row>
    <row r="37" spans="1:39" ht="12.75" hidden="1" customHeight="1" outlineLevel="1" x14ac:dyDescent="0.2">
      <c r="A37">
        <f t="shared" si="1"/>
        <v>11</v>
      </c>
      <c r="B37" s="70">
        <f t="shared" si="2"/>
        <v>40512</v>
      </c>
      <c r="C37" s="77">
        <v>40483</v>
      </c>
      <c r="D37" s="142">
        <v>1407</v>
      </c>
      <c r="E37" s="82">
        <v>599.75</v>
      </c>
      <c r="F37" s="143">
        <v>475</v>
      </c>
      <c r="G37" s="82">
        <v>843848.25</v>
      </c>
      <c r="H37" s="71">
        <f t="shared" si="12"/>
        <v>843848.25</v>
      </c>
      <c r="I37" s="71">
        <f t="shared" si="3"/>
        <v>0</v>
      </c>
      <c r="J37" s="147">
        <v>5838</v>
      </c>
      <c r="K37" s="148">
        <v>664.77838726245511</v>
      </c>
      <c r="L37" s="82">
        <f t="shared" si="13"/>
        <v>3880976.22</v>
      </c>
      <c r="M37" s="82">
        <v>3524874.3</v>
      </c>
      <c r="N37" s="78">
        <f t="shared" si="14"/>
        <v>356101.92000000039</v>
      </c>
      <c r="O37" s="9">
        <f t="shared" si="15"/>
        <v>2026577.8200000012</v>
      </c>
      <c r="P37" s="84">
        <v>0</v>
      </c>
      <c r="Q37" s="82">
        <v>1380</v>
      </c>
      <c r="R37" s="149">
        <v>3</v>
      </c>
      <c r="S37" s="82">
        <v>1380</v>
      </c>
      <c r="T37" s="82">
        <v>1995.3600000000001</v>
      </c>
      <c r="U37" s="71">
        <f t="shared" si="4"/>
        <v>615.36000000000013</v>
      </c>
      <c r="V37" s="71">
        <f t="shared" si="5"/>
        <v>0</v>
      </c>
      <c r="W37" s="76">
        <f t="shared" si="6"/>
        <v>1407</v>
      </c>
      <c r="X37" s="76">
        <f t="shared" si="7"/>
        <v>5841</v>
      </c>
      <c r="Y37" s="144">
        <f t="shared" si="16"/>
        <v>3368</v>
      </c>
      <c r="Z37" s="75">
        <f t="shared" si="8"/>
        <v>845228.25</v>
      </c>
      <c r="AA37" s="75">
        <f t="shared" si="9"/>
        <v>3526254.3</v>
      </c>
      <c r="AB37" s="75">
        <f t="shared" si="17"/>
        <v>3882971.58</v>
      </c>
      <c r="AC37" s="75">
        <f t="shared" si="10"/>
        <v>356717.28000000026</v>
      </c>
      <c r="AD37" s="11">
        <f t="shared" si="11"/>
        <v>2026577.8200000012</v>
      </c>
      <c r="AE37" s="150">
        <v>11553.736915630139</v>
      </c>
      <c r="AF37" s="150">
        <v>0</v>
      </c>
      <c r="AH37">
        <v>1</v>
      </c>
      <c r="AL37" s="170"/>
      <c r="AM37" s="170"/>
    </row>
    <row r="38" spans="1:39" ht="12.75" hidden="1" customHeight="1" outlineLevel="1" x14ac:dyDescent="0.2">
      <c r="A38">
        <f t="shared" si="1"/>
        <v>12</v>
      </c>
      <c r="B38" s="70">
        <f t="shared" si="2"/>
        <v>40543</v>
      </c>
      <c r="C38" s="77">
        <v>40513</v>
      </c>
      <c r="D38" s="142">
        <v>990</v>
      </c>
      <c r="E38" s="82">
        <v>615.88</v>
      </c>
      <c r="F38" s="143">
        <v>475</v>
      </c>
      <c r="G38" s="82">
        <v>609721.19999999995</v>
      </c>
      <c r="H38" s="71">
        <f t="shared" si="12"/>
        <v>609721.19999999995</v>
      </c>
      <c r="I38" s="71">
        <f t="shared" si="3"/>
        <v>0</v>
      </c>
      <c r="J38" s="147">
        <v>0</v>
      </c>
      <c r="K38" s="148">
        <v>0</v>
      </c>
      <c r="L38" s="82">
        <f t="shared" si="13"/>
        <v>0</v>
      </c>
      <c r="M38" s="82">
        <v>0</v>
      </c>
      <c r="N38" s="78">
        <f t="shared" si="14"/>
        <v>0</v>
      </c>
      <c r="O38" s="9">
        <f t="shared" si="15"/>
        <v>2636299.0200000014</v>
      </c>
      <c r="P38" s="84">
        <v>2</v>
      </c>
      <c r="Q38" s="82">
        <v>0</v>
      </c>
      <c r="R38" s="149">
        <v>0</v>
      </c>
      <c r="S38" s="82">
        <v>0</v>
      </c>
      <c r="T38" s="82">
        <v>0</v>
      </c>
      <c r="U38" s="71">
        <f t="shared" si="4"/>
        <v>0</v>
      </c>
      <c r="V38" s="71">
        <f t="shared" si="5"/>
        <v>0</v>
      </c>
      <c r="W38" s="76">
        <f t="shared" si="6"/>
        <v>992</v>
      </c>
      <c r="X38" s="76">
        <f t="shared" si="7"/>
        <v>0</v>
      </c>
      <c r="Y38" s="144">
        <f t="shared" si="16"/>
        <v>4360</v>
      </c>
      <c r="Z38" s="75">
        <f t="shared" si="8"/>
        <v>609721.19999999995</v>
      </c>
      <c r="AA38" s="75">
        <f t="shared" si="9"/>
        <v>0</v>
      </c>
      <c r="AB38" s="75">
        <f t="shared" si="17"/>
        <v>0</v>
      </c>
      <c r="AC38" s="75">
        <f t="shared" si="10"/>
        <v>0</v>
      </c>
      <c r="AD38" s="11">
        <f t="shared" si="11"/>
        <v>2636299.0200000014</v>
      </c>
      <c r="AE38" s="150">
        <v>19308.155329265755</v>
      </c>
      <c r="AF38" s="150">
        <v>0</v>
      </c>
      <c r="AH38">
        <v>1</v>
      </c>
      <c r="AL38" s="170"/>
      <c r="AM38" s="170"/>
    </row>
    <row r="39" spans="1:39" ht="12.75" hidden="1" customHeight="1" outlineLevel="1" x14ac:dyDescent="0.2">
      <c r="A39">
        <f t="shared" si="1"/>
        <v>1</v>
      </c>
      <c r="B39" s="70">
        <f t="shared" si="2"/>
        <v>40574</v>
      </c>
      <c r="C39" s="77">
        <v>40544</v>
      </c>
      <c r="D39" s="142">
        <v>712</v>
      </c>
      <c r="E39" s="82">
        <v>612.16</v>
      </c>
      <c r="F39" s="143">
        <v>475</v>
      </c>
      <c r="G39" s="82">
        <v>435245.76</v>
      </c>
      <c r="H39" s="71">
        <f t="shared" si="12"/>
        <v>435857.91999999998</v>
      </c>
      <c r="I39" s="71">
        <f t="shared" si="3"/>
        <v>-612.15999999997439</v>
      </c>
      <c r="J39" s="147">
        <v>0</v>
      </c>
      <c r="K39" s="148">
        <v>0</v>
      </c>
      <c r="L39" s="82">
        <f t="shared" si="13"/>
        <v>0</v>
      </c>
      <c r="M39" s="82">
        <v>0</v>
      </c>
      <c r="N39" s="78">
        <f t="shared" si="14"/>
        <v>0</v>
      </c>
      <c r="O39" s="9">
        <f t="shared" si="15"/>
        <v>3071544.7800000012</v>
      </c>
      <c r="P39" s="84">
        <v>0</v>
      </c>
      <c r="Q39" s="82">
        <v>1365.54</v>
      </c>
      <c r="R39" s="149">
        <v>0</v>
      </c>
      <c r="S39" s="82">
        <v>0</v>
      </c>
      <c r="T39" s="82">
        <v>0</v>
      </c>
      <c r="U39" s="71">
        <f t="shared" si="4"/>
        <v>0</v>
      </c>
      <c r="V39" s="71">
        <f t="shared" si="5"/>
        <v>1365.54</v>
      </c>
      <c r="W39" s="76">
        <f t="shared" si="6"/>
        <v>712</v>
      </c>
      <c r="X39" s="76">
        <f t="shared" si="7"/>
        <v>0</v>
      </c>
      <c r="Y39" s="144">
        <f t="shared" si="16"/>
        <v>5072</v>
      </c>
      <c r="Z39" s="75">
        <f t="shared" si="8"/>
        <v>436611.3</v>
      </c>
      <c r="AA39" s="75">
        <f t="shared" si="9"/>
        <v>0</v>
      </c>
      <c r="AB39" s="75">
        <f t="shared" si="17"/>
        <v>0</v>
      </c>
      <c r="AC39" s="75">
        <f t="shared" si="10"/>
        <v>0</v>
      </c>
      <c r="AD39" s="11">
        <f t="shared" si="11"/>
        <v>3072910.3200000012</v>
      </c>
      <c r="AE39" s="150">
        <v>25008.310297857533</v>
      </c>
      <c r="AF39" s="150">
        <v>0</v>
      </c>
      <c r="AH39">
        <v>1</v>
      </c>
      <c r="AL39" s="170"/>
      <c r="AM39" s="170"/>
    </row>
    <row r="40" spans="1:39" ht="12.75" hidden="1" customHeight="1" outlineLevel="1" x14ac:dyDescent="0.2">
      <c r="A40">
        <f t="shared" si="1"/>
        <v>2</v>
      </c>
      <c r="B40" s="70">
        <f t="shared" si="2"/>
        <v>40602</v>
      </c>
      <c r="C40" s="77">
        <v>40575</v>
      </c>
      <c r="D40" s="142">
        <v>605</v>
      </c>
      <c r="E40" s="82">
        <v>604.29999999999995</v>
      </c>
      <c r="F40" s="143">
        <v>475</v>
      </c>
      <c r="G40" s="82">
        <v>365601.5</v>
      </c>
      <c r="H40" s="71">
        <f t="shared" si="12"/>
        <v>365601.5</v>
      </c>
      <c r="I40" s="71">
        <f t="shared" si="3"/>
        <v>0</v>
      </c>
      <c r="J40" s="147">
        <v>0</v>
      </c>
      <c r="K40" s="148">
        <v>0</v>
      </c>
      <c r="L40" s="82">
        <f t="shared" si="13"/>
        <v>0</v>
      </c>
      <c r="M40" s="82">
        <v>0</v>
      </c>
      <c r="N40" s="78">
        <f t="shared" si="14"/>
        <v>0</v>
      </c>
      <c r="O40" s="9">
        <f t="shared" si="15"/>
        <v>3437146.2800000012</v>
      </c>
      <c r="P40" s="84">
        <v>0</v>
      </c>
      <c r="Q40" s="82">
        <v>0</v>
      </c>
      <c r="R40" s="149">
        <v>0</v>
      </c>
      <c r="S40" s="82">
        <v>0</v>
      </c>
      <c r="T40" s="82">
        <v>0</v>
      </c>
      <c r="U40" s="71">
        <f t="shared" si="4"/>
        <v>0</v>
      </c>
      <c r="V40" s="71">
        <f t="shared" si="5"/>
        <v>1365.54</v>
      </c>
      <c r="W40" s="76">
        <f t="shared" si="6"/>
        <v>605</v>
      </c>
      <c r="X40" s="76">
        <f t="shared" si="7"/>
        <v>0</v>
      </c>
      <c r="Y40" s="144">
        <f t="shared" si="16"/>
        <v>5677</v>
      </c>
      <c r="Z40" s="75">
        <f t="shared" si="8"/>
        <v>365601.5</v>
      </c>
      <c r="AA40" s="75">
        <f t="shared" si="9"/>
        <v>0</v>
      </c>
      <c r="AB40" s="75">
        <f t="shared" si="17"/>
        <v>0</v>
      </c>
      <c r="AC40" s="75">
        <f t="shared" si="10"/>
        <v>0</v>
      </c>
      <c r="AD40" s="11">
        <f t="shared" si="11"/>
        <v>3438511.8200000012</v>
      </c>
      <c r="AE40" s="150">
        <v>26289.259803490415</v>
      </c>
      <c r="AF40" s="150">
        <v>0</v>
      </c>
      <c r="AH40">
        <v>1</v>
      </c>
      <c r="AL40" s="170"/>
      <c r="AM40" s="170"/>
    </row>
    <row r="41" spans="1:39" s="4" customFormat="1" ht="12.75" hidden="1" customHeight="1" outlineLevel="1" x14ac:dyDescent="0.2">
      <c r="A41" s="4">
        <f t="shared" si="1"/>
        <v>3</v>
      </c>
      <c r="B41" s="70">
        <f t="shared" si="2"/>
        <v>40633</v>
      </c>
      <c r="C41" s="77">
        <v>40603</v>
      </c>
      <c r="D41" s="142">
        <v>852</v>
      </c>
      <c r="E41" s="82">
        <v>605.63</v>
      </c>
      <c r="F41" s="143">
        <v>475</v>
      </c>
      <c r="G41" s="82">
        <v>515996.76</v>
      </c>
      <c r="H41" s="11">
        <f t="shared" si="12"/>
        <v>515996.76</v>
      </c>
      <c r="I41" s="11">
        <f t="shared" si="3"/>
        <v>0</v>
      </c>
      <c r="J41" s="147">
        <v>0</v>
      </c>
      <c r="K41" s="148">
        <v>0</v>
      </c>
      <c r="L41" s="82">
        <f t="shared" si="13"/>
        <v>0</v>
      </c>
      <c r="M41" s="82">
        <v>0</v>
      </c>
      <c r="N41" s="78">
        <f t="shared" si="14"/>
        <v>0</v>
      </c>
      <c r="O41" s="9">
        <f t="shared" si="15"/>
        <v>3953143.040000001</v>
      </c>
      <c r="P41" s="84">
        <v>1</v>
      </c>
      <c r="Q41" s="82">
        <v>0</v>
      </c>
      <c r="R41" s="149">
        <v>0</v>
      </c>
      <c r="S41" s="82">
        <v>0</v>
      </c>
      <c r="T41" s="82">
        <v>0</v>
      </c>
      <c r="U41" s="11">
        <f t="shared" si="4"/>
        <v>0</v>
      </c>
      <c r="V41" s="71">
        <f t="shared" si="5"/>
        <v>1365.54</v>
      </c>
      <c r="W41" s="76">
        <f t="shared" si="6"/>
        <v>853</v>
      </c>
      <c r="X41" s="76">
        <f t="shared" si="7"/>
        <v>0</v>
      </c>
      <c r="Y41" s="144">
        <f t="shared" si="16"/>
        <v>6530</v>
      </c>
      <c r="Z41" s="75">
        <f t="shared" si="8"/>
        <v>515996.76</v>
      </c>
      <c r="AA41" s="75">
        <f t="shared" si="9"/>
        <v>0</v>
      </c>
      <c r="AB41" s="75">
        <f t="shared" si="17"/>
        <v>0</v>
      </c>
      <c r="AC41" s="75">
        <f t="shared" si="10"/>
        <v>0</v>
      </c>
      <c r="AD41" s="11">
        <f t="shared" si="11"/>
        <v>3954508.580000001</v>
      </c>
      <c r="AE41" s="150">
        <v>32589.596556120552</v>
      </c>
      <c r="AF41" s="150">
        <v>218337.91</v>
      </c>
      <c r="AH41" s="4">
        <v>1</v>
      </c>
      <c r="AL41" s="170"/>
      <c r="AM41" s="170"/>
    </row>
    <row r="42" spans="1:39" s="4" customFormat="1" ht="12.75" hidden="1" customHeight="1" outlineLevel="1" x14ac:dyDescent="0.2">
      <c r="A42" s="4">
        <f t="shared" si="1"/>
        <v>4</v>
      </c>
      <c r="B42" s="70">
        <f t="shared" si="2"/>
        <v>40663</v>
      </c>
      <c r="C42" s="77">
        <v>40634</v>
      </c>
      <c r="D42" s="142">
        <v>2061</v>
      </c>
      <c r="E42" s="82">
        <v>609.53</v>
      </c>
      <c r="F42" s="143">
        <v>475</v>
      </c>
      <c r="G42" s="82">
        <v>1256241.33</v>
      </c>
      <c r="H42" s="11">
        <f t="shared" si="12"/>
        <v>1256241.3299999998</v>
      </c>
      <c r="I42" s="11">
        <f t="shared" si="3"/>
        <v>0</v>
      </c>
      <c r="J42" s="147">
        <v>5425</v>
      </c>
      <c r="K42" s="148">
        <v>669.4432006633499</v>
      </c>
      <c r="L42" s="82">
        <f t="shared" si="13"/>
        <v>3631729.36</v>
      </c>
      <c r="M42" s="82">
        <v>3288417.71</v>
      </c>
      <c r="N42" s="78">
        <f t="shared" si="14"/>
        <v>343311.64999999991</v>
      </c>
      <c r="O42" s="9">
        <f t="shared" si="15"/>
        <v>1920966.6600000011</v>
      </c>
      <c r="P42" s="84">
        <v>0</v>
      </c>
      <c r="Q42" s="82">
        <v>454.22</v>
      </c>
      <c r="R42" s="149">
        <v>2</v>
      </c>
      <c r="S42" s="82">
        <v>923.82</v>
      </c>
      <c r="T42" s="82">
        <v>1339.38</v>
      </c>
      <c r="U42" s="11">
        <f t="shared" si="4"/>
        <v>415.56000000000006</v>
      </c>
      <c r="V42" s="71">
        <f t="shared" si="5"/>
        <v>895.93999999999994</v>
      </c>
      <c r="W42" s="76">
        <f t="shared" si="6"/>
        <v>2061</v>
      </c>
      <c r="X42" s="76">
        <f t="shared" si="7"/>
        <v>5427</v>
      </c>
      <c r="Y42" s="144">
        <f t="shared" si="16"/>
        <v>3164</v>
      </c>
      <c r="Z42" s="75">
        <f t="shared" si="8"/>
        <v>1256695.55</v>
      </c>
      <c r="AA42" s="75">
        <f t="shared" si="9"/>
        <v>3289341.53</v>
      </c>
      <c r="AB42" s="75">
        <f t="shared" si="17"/>
        <v>3633068.7399999998</v>
      </c>
      <c r="AC42" s="75">
        <f t="shared" si="10"/>
        <v>343727.20999999996</v>
      </c>
      <c r="AD42" s="11">
        <f t="shared" si="11"/>
        <v>1921862.600000001</v>
      </c>
      <c r="AE42" s="150">
        <v>31029.521422463018</v>
      </c>
      <c r="AF42" s="150">
        <v>0</v>
      </c>
      <c r="AH42" s="4">
        <v>1</v>
      </c>
      <c r="AL42" s="170"/>
      <c r="AM42" s="170"/>
    </row>
    <row r="43" spans="1:39" s="4" customFormat="1" ht="12.75" hidden="1" customHeight="1" outlineLevel="1" x14ac:dyDescent="0.2">
      <c r="A43" s="4">
        <f t="shared" si="1"/>
        <v>5</v>
      </c>
      <c r="B43" s="70">
        <f t="shared" si="2"/>
        <v>40694</v>
      </c>
      <c r="C43" s="77">
        <v>40664</v>
      </c>
      <c r="D43" s="142">
        <v>2050</v>
      </c>
      <c r="E43" s="82">
        <v>614.28</v>
      </c>
      <c r="F43" s="143">
        <v>475</v>
      </c>
      <c r="G43" s="82">
        <v>1259274</v>
      </c>
      <c r="H43" s="11">
        <f t="shared" si="12"/>
        <v>1259274</v>
      </c>
      <c r="I43" s="11">
        <f t="shared" si="3"/>
        <v>0</v>
      </c>
      <c r="J43" s="147">
        <v>0</v>
      </c>
      <c r="K43" s="148">
        <v>0</v>
      </c>
      <c r="L43" s="82">
        <f t="shared" si="13"/>
        <v>0</v>
      </c>
      <c r="M43" s="82">
        <v>0</v>
      </c>
      <c r="N43" s="78">
        <f t="shared" si="14"/>
        <v>0</v>
      </c>
      <c r="O43" s="9">
        <f t="shared" si="15"/>
        <v>3180240.6600000011</v>
      </c>
      <c r="P43" s="84">
        <v>1</v>
      </c>
      <c r="Q43" s="82">
        <v>0</v>
      </c>
      <c r="R43" s="149">
        <v>0</v>
      </c>
      <c r="S43" s="82">
        <v>0</v>
      </c>
      <c r="T43" s="82">
        <v>0</v>
      </c>
      <c r="U43" s="11">
        <f t="shared" si="4"/>
        <v>0</v>
      </c>
      <c r="V43" s="71">
        <f t="shared" si="5"/>
        <v>895.93999999999994</v>
      </c>
      <c r="W43" s="76">
        <f t="shared" si="6"/>
        <v>2051</v>
      </c>
      <c r="X43" s="76">
        <f t="shared" si="7"/>
        <v>0</v>
      </c>
      <c r="Y43" s="144">
        <f t="shared" si="16"/>
        <v>5215</v>
      </c>
      <c r="Z43" s="75">
        <f t="shared" si="8"/>
        <v>1259274</v>
      </c>
      <c r="AA43" s="75">
        <f t="shared" si="9"/>
        <v>0</v>
      </c>
      <c r="AB43" s="75">
        <f t="shared" si="17"/>
        <v>0</v>
      </c>
      <c r="AC43" s="75">
        <f t="shared" si="10"/>
        <v>0</v>
      </c>
      <c r="AD43" s="11">
        <f t="shared" si="11"/>
        <v>3181136.600000001</v>
      </c>
      <c r="AE43" s="150">
        <v>18509.333192071233</v>
      </c>
      <c r="AF43" s="150">
        <v>0</v>
      </c>
      <c r="AH43" s="4">
        <v>1</v>
      </c>
      <c r="AL43" s="170"/>
      <c r="AM43" s="170"/>
    </row>
    <row r="44" spans="1:39" s="4" customFormat="1" ht="12.75" hidden="1" customHeight="1" outlineLevel="1" x14ac:dyDescent="0.2">
      <c r="A44" s="4">
        <f t="shared" si="1"/>
        <v>6</v>
      </c>
      <c r="B44" s="70">
        <f t="shared" si="2"/>
        <v>40724</v>
      </c>
      <c r="C44" s="77">
        <v>40695</v>
      </c>
      <c r="D44" s="142">
        <v>2514</v>
      </c>
      <c r="E44" s="82">
        <v>617.21</v>
      </c>
      <c r="F44" s="143">
        <v>475</v>
      </c>
      <c r="G44" s="82">
        <v>1551665.94</v>
      </c>
      <c r="H44" s="11">
        <f t="shared" si="12"/>
        <v>1551665.9400000002</v>
      </c>
      <c r="I44" s="11">
        <f t="shared" si="3"/>
        <v>0</v>
      </c>
      <c r="J44" s="147">
        <v>0</v>
      </c>
      <c r="K44" s="148">
        <v>0</v>
      </c>
      <c r="L44" s="82">
        <f t="shared" si="13"/>
        <v>0</v>
      </c>
      <c r="M44" s="82">
        <v>0</v>
      </c>
      <c r="N44" s="78">
        <f t="shared" si="14"/>
        <v>0</v>
      </c>
      <c r="O44" s="9">
        <f t="shared" si="15"/>
        <v>4731906.6000000015</v>
      </c>
      <c r="P44" s="84">
        <v>0</v>
      </c>
      <c r="Q44" s="82">
        <v>460.71</v>
      </c>
      <c r="R44" s="149">
        <v>0</v>
      </c>
      <c r="S44" s="82">
        <v>0</v>
      </c>
      <c r="T44" s="82">
        <v>0</v>
      </c>
      <c r="U44" s="11">
        <f t="shared" si="4"/>
        <v>0</v>
      </c>
      <c r="V44" s="71">
        <f t="shared" si="5"/>
        <v>1356.6499999999999</v>
      </c>
      <c r="W44" s="76">
        <f t="shared" si="6"/>
        <v>2514</v>
      </c>
      <c r="X44" s="76">
        <f t="shared" si="7"/>
        <v>0</v>
      </c>
      <c r="Y44" s="144">
        <f t="shared" si="16"/>
        <v>7729</v>
      </c>
      <c r="Z44" s="75">
        <f t="shared" si="8"/>
        <v>1552126.65</v>
      </c>
      <c r="AA44" s="75">
        <f t="shared" si="9"/>
        <v>0</v>
      </c>
      <c r="AB44" s="75">
        <f t="shared" si="17"/>
        <v>0</v>
      </c>
      <c r="AC44" s="75">
        <f t="shared" si="10"/>
        <v>0</v>
      </c>
      <c r="AD44" s="11">
        <f t="shared" si="11"/>
        <v>4733263.2500000009</v>
      </c>
      <c r="AE44" s="150">
        <v>29512.690974558907</v>
      </c>
      <c r="AF44" s="150">
        <v>0</v>
      </c>
      <c r="AH44" s="4">
        <v>1</v>
      </c>
      <c r="AL44" s="170"/>
      <c r="AM44" s="170"/>
    </row>
    <row r="45" spans="1:39" s="4" customFormat="1" ht="12.75" hidden="1" customHeight="1" outlineLevel="1" x14ac:dyDescent="0.2">
      <c r="A45" s="4">
        <f t="shared" si="1"/>
        <v>7</v>
      </c>
      <c r="B45" s="70">
        <f t="shared" si="2"/>
        <v>40755</v>
      </c>
      <c r="C45" s="77">
        <v>40725</v>
      </c>
      <c r="D45" s="142">
        <v>2737</v>
      </c>
      <c r="E45" s="82">
        <v>616.1</v>
      </c>
      <c r="F45" s="143">
        <v>475</v>
      </c>
      <c r="G45" s="82">
        <v>1686265.7</v>
      </c>
      <c r="H45" s="11">
        <f t="shared" si="12"/>
        <v>1686265.7</v>
      </c>
      <c r="I45" s="11">
        <f t="shared" si="3"/>
        <v>0</v>
      </c>
      <c r="J45" s="147">
        <v>5711</v>
      </c>
      <c r="K45" s="148">
        <v>475.21716287215401</v>
      </c>
      <c r="L45" s="82">
        <f t="shared" si="13"/>
        <v>2713965.22</v>
      </c>
      <c r="M45" s="82">
        <v>3488228.45</v>
      </c>
      <c r="N45" s="78">
        <f t="shared" si="14"/>
        <v>-774263.23</v>
      </c>
      <c r="O45" s="9">
        <f t="shared" si="15"/>
        <v>2929943.8500000015</v>
      </c>
      <c r="P45" s="84">
        <v>1</v>
      </c>
      <c r="Q45" s="82">
        <v>0</v>
      </c>
      <c r="R45" s="149">
        <v>3</v>
      </c>
      <c r="S45" s="82">
        <v>1356.65</v>
      </c>
      <c r="T45" s="82">
        <v>1430</v>
      </c>
      <c r="U45" s="11">
        <f t="shared" si="4"/>
        <v>73.349999999999909</v>
      </c>
      <c r="V45" s="71">
        <f t="shared" si="5"/>
        <v>0</v>
      </c>
      <c r="W45" s="76">
        <f t="shared" si="6"/>
        <v>2738</v>
      </c>
      <c r="X45" s="76">
        <f t="shared" si="7"/>
        <v>5714</v>
      </c>
      <c r="Y45" s="144">
        <f t="shared" si="16"/>
        <v>4753</v>
      </c>
      <c r="Z45" s="75">
        <f t="shared" si="8"/>
        <v>1686265.7</v>
      </c>
      <c r="AA45" s="75">
        <f t="shared" si="9"/>
        <v>3489585.1</v>
      </c>
      <c r="AB45" s="75">
        <f t="shared" si="17"/>
        <v>2715395.22</v>
      </c>
      <c r="AC45" s="75">
        <f t="shared" si="10"/>
        <v>-774189.87999999989</v>
      </c>
      <c r="AD45" s="11">
        <f t="shared" si="11"/>
        <v>2929943.850000001</v>
      </c>
      <c r="AE45" s="150">
        <v>31196.386457273973</v>
      </c>
      <c r="AF45" s="150">
        <v>0</v>
      </c>
      <c r="AH45" s="4">
        <v>1</v>
      </c>
      <c r="AL45" s="170"/>
      <c r="AM45" s="170"/>
    </row>
    <row r="46" spans="1:39" ht="12.75" hidden="1" customHeight="1" outlineLevel="1" x14ac:dyDescent="0.2">
      <c r="A46">
        <f t="shared" si="1"/>
        <v>8</v>
      </c>
      <c r="B46" s="70">
        <f t="shared" si="2"/>
        <v>40786</v>
      </c>
      <c r="C46" s="77">
        <v>40756</v>
      </c>
      <c r="D46" s="142">
        <v>2976</v>
      </c>
      <c r="E46" s="82">
        <v>608.05999999999995</v>
      </c>
      <c r="F46" s="143">
        <v>475</v>
      </c>
      <c r="G46" s="82">
        <v>1809586.56</v>
      </c>
      <c r="H46" s="11">
        <f t="shared" si="12"/>
        <v>1809586.5599999998</v>
      </c>
      <c r="I46" s="11">
        <f t="shared" si="3"/>
        <v>0</v>
      </c>
      <c r="J46" s="147">
        <v>2111</v>
      </c>
      <c r="K46" s="148">
        <v>479.75</v>
      </c>
      <c r="L46" s="82">
        <f t="shared" si="13"/>
        <v>1012752.25</v>
      </c>
      <c r="M46" s="82">
        <v>1302207.6499999999</v>
      </c>
      <c r="N46" s="78">
        <f t="shared" si="14"/>
        <v>-289455.39999999991</v>
      </c>
      <c r="O46" s="9">
        <f t="shared" si="15"/>
        <v>3437322.7600000021</v>
      </c>
      <c r="P46" s="84">
        <v>1</v>
      </c>
      <c r="Q46" s="82">
        <v>462.08</v>
      </c>
      <c r="R46" s="149">
        <v>1</v>
      </c>
      <c r="S46" s="82">
        <v>462.08</v>
      </c>
      <c r="T46" s="82">
        <v>479.75</v>
      </c>
      <c r="U46" s="11">
        <f t="shared" si="4"/>
        <v>17.670000000000016</v>
      </c>
      <c r="V46" s="71">
        <f t="shared" si="5"/>
        <v>0</v>
      </c>
      <c r="W46" s="76">
        <f t="shared" si="6"/>
        <v>2977</v>
      </c>
      <c r="X46" s="76">
        <f t="shared" si="7"/>
        <v>2112</v>
      </c>
      <c r="Y46" s="144">
        <f t="shared" si="16"/>
        <v>5618</v>
      </c>
      <c r="Z46" s="75">
        <f t="shared" si="8"/>
        <v>1810048.6400000001</v>
      </c>
      <c r="AA46" s="75">
        <f t="shared" si="9"/>
        <v>1302669.73</v>
      </c>
      <c r="AB46" s="75">
        <f t="shared" si="17"/>
        <v>1013232</v>
      </c>
      <c r="AC46" s="75">
        <f t="shared" si="10"/>
        <v>-289437.73</v>
      </c>
      <c r="AD46" s="11">
        <f t="shared" si="11"/>
        <v>3437322.7600000012</v>
      </c>
      <c r="AE46" s="150">
        <v>23044.619648509586</v>
      </c>
      <c r="AF46" s="150">
        <v>0</v>
      </c>
      <c r="AH46">
        <v>1</v>
      </c>
      <c r="AL46" s="170"/>
      <c r="AM46" s="170"/>
    </row>
    <row r="47" spans="1:39" ht="12.75" hidden="1" customHeight="1" outlineLevel="1" x14ac:dyDescent="0.2">
      <c r="A47">
        <f t="shared" si="1"/>
        <v>9</v>
      </c>
      <c r="B47" s="70">
        <f t="shared" si="2"/>
        <v>40816</v>
      </c>
      <c r="C47" s="77">
        <v>40787</v>
      </c>
      <c r="D47" s="142">
        <v>2545</v>
      </c>
      <c r="E47" s="82">
        <v>411.15020825146075</v>
      </c>
      <c r="F47" s="143">
        <v>475.44204322200392</v>
      </c>
      <c r="G47" s="82">
        <v>1046377.28</v>
      </c>
      <c r="H47" s="11">
        <f>IF(F47&gt;E47,F47*D47,E47*D47)</f>
        <v>1210000</v>
      </c>
      <c r="I47" s="11">
        <f>G47-H47</f>
        <v>-163622.71999999997</v>
      </c>
      <c r="J47" s="147">
        <v>0</v>
      </c>
      <c r="K47" s="148">
        <v>0</v>
      </c>
      <c r="L47" s="82">
        <f t="shared" si="13"/>
        <v>0</v>
      </c>
      <c r="M47" s="82">
        <v>0</v>
      </c>
      <c r="N47" s="78">
        <f t="shared" si="14"/>
        <v>0</v>
      </c>
      <c r="O47" s="9">
        <f t="shared" si="15"/>
        <v>4483700.0400000019</v>
      </c>
      <c r="P47" s="84">
        <v>1</v>
      </c>
      <c r="Q47" s="82">
        <v>456.05</v>
      </c>
      <c r="R47" s="149">
        <v>0</v>
      </c>
      <c r="S47" s="82">
        <v>0</v>
      </c>
      <c r="T47" s="82">
        <v>0</v>
      </c>
      <c r="U47" s="11">
        <f t="shared" si="4"/>
        <v>0</v>
      </c>
      <c r="V47" s="71">
        <f t="shared" si="5"/>
        <v>456.05</v>
      </c>
      <c r="W47" s="76">
        <f t="shared" si="6"/>
        <v>2546</v>
      </c>
      <c r="X47" s="76">
        <f t="shared" si="7"/>
        <v>0</v>
      </c>
      <c r="Y47" s="144">
        <f t="shared" si="16"/>
        <v>8164</v>
      </c>
      <c r="Z47" s="75">
        <f t="shared" si="8"/>
        <v>1046833.3300000001</v>
      </c>
      <c r="AA47" s="75">
        <f t="shared" si="9"/>
        <v>0</v>
      </c>
      <c r="AB47" s="75">
        <f t="shared" si="17"/>
        <v>0</v>
      </c>
      <c r="AC47" s="75">
        <f t="shared" si="10"/>
        <v>0</v>
      </c>
      <c r="AD47" s="11">
        <f t="shared" si="11"/>
        <v>4484156.0900000017</v>
      </c>
      <c r="AE47" s="150">
        <v>31706.436369556166</v>
      </c>
      <c r="AF47" s="150">
        <v>0</v>
      </c>
      <c r="AH47">
        <v>1</v>
      </c>
      <c r="AL47" s="170"/>
      <c r="AM47" s="170"/>
    </row>
    <row r="48" spans="1:39" ht="12.75" hidden="1" customHeight="1" outlineLevel="1" x14ac:dyDescent="0.2">
      <c r="A48">
        <f t="shared" si="1"/>
        <v>10</v>
      </c>
      <c r="B48" s="70">
        <f t="shared" si="2"/>
        <v>40847</v>
      </c>
      <c r="C48" s="77">
        <v>40817</v>
      </c>
      <c r="D48" s="142">
        <v>1714</v>
      </c>
      <c r="E48" s="82">
        <v>402.6635472578763</v>
      </c>
      <c r="F48" s="143">
        <v>475.44257876312719</v>
      </c>
      <c r="G48" s="82">
        <v>690165.32</v>
      </c>
      <c r="H48" s="11">
        <f t="shared" si="12"/>
        <v>814908.58</v>
      </c>
      <c r="I48" s="11">
        <f t="shared" si="3"/>
        <v>-124743.26000000001</v>
      </c>
      <c r="J48" s="147">
        <v>0</v>
      </c>
      <c r="K48" s="148">
        <v>0</v>
      </c>
      <c r="L48" s="82">
        <f t="shared" si="13"/>
        <v>0</v>
      </c>
      <c r="M48" s="82">
        <v>0</v>
      </c>
      <c r="N48" s="78">
        <f t="shared" si="14"/>
        <v>0</v>
      </c>
      <c r="O48" s="78">
        <f t="shared" si="15"/>
        <v>5173865.3600000022</v>
      </c>
      <c r="P48" s="84">
        <v>1</v>
      </c>
      <c r="Q48" s="82">
        <v>307.86</v>
      </c>
      <c r="R48" s="149">
        <v>0</v>
      </c>
      <c r="S48" s="82">
        <v>0</v>
      </c>
      <c r="T48" s="82">
        <v>0</v>
      </c>
      <c r="U48" s="11">
        <f t="shared" si="4"/>
        <v>0</v>
      </c>
      <c r="V48" s="11">
        <f t="shared" si="5"/>
        <v>763.91000000000008</v>
      </c>
      <c r="W48" s="79">
        <f t="shared" si="6"/>
        <v>1715</v>
      </c>
      <c r="X48" s="79">
        <f t="shared" si="7"/>
        <v>0</v>
      </c>
      <c r="Y48" s="145">
        <f t="shared" si="16"/>
        <v>9879</v>
      </c>
      <c r="Z48" s="80">
        <f t="shared" si="8"/>
        <v>690473.17999999993</v>
      </c>
      <c r="AA48" s="80">
        <f t="shared" si="9"/>
        <v>0</v>
      </c>
      <c r="AB48" s="80">
        <f t="shared" si="17"/>
        <v>0</v>
      </c>
      <c r="AC48" s="80">
        <f t="shared" si="10"/>
        <v>0</v>
      </c>
      <c r="AD48" s="11">
        <f t="shared" si="11"/>
        <v>5174629.2700000014</v>
      </c>
      <c r="AE48" s="150">
        <v>42517.777191276706</v>
      </c>
      <c r="AF48" s="150">
        <v>0</v>
      </c>
      <c r="AG48" s="35"/>
      <c r="AH48">
        <v>1</v>
      </c>
      <c r="AL48" s="170"/>
      <c r="AM48" s="170"/>
    </row>
    <row r="49" spans="1:39" ht="12.75" hidden="1" customHeight="1" outlineLevel="1" x14ac:dyDescent="0.2">
      <c r="A49">
        <f t="shared" si="1"/>
        <v>11</v>
      </c>
      <c r="B49" s="70">
        <f t="shared" si="2"/>
        <v>40877</v>
      </c>
      <c r="C49" s="77">
        <v>40848</v>
      </c>
      <c r="D49" s="142">
        <v>1611</v>
      </c>
      <c r="E49" s="82">
        <v>404.17988826815167</v>
      </c>
      <c r="F49" s="143">
        <v>475.70804469273747</v>
      </c>
      <c r="G49" s="82">
        <v>651133.80000000005</v>
      </c>
      <c r="H49" s="11">
        <f t="shared" si="12"/>
        <v>766365.66</v>
      </c>
      <c r="I49" s="11">
        <f t="shared" si="3"/>
        <v>-115231.85999999999</v>
      </c>
      <c r="J49" s="147">
        <v>8165</v>
      </c>
      <c r="K49" s="148">
        <v>227.67957256585302</v>
      </c>
      <c r="L49" s="82">
        <f t="shared" si="13"/>
        <v>1859003.71</v>
      </c>
      <c r="M49" s="82">
        <v>4483700.0400001379</v>
      </c>
      <c r="N49" s="78">
        <f t="shared" si="14"/>
        <v>-2624696.3300001379</v>
      </c>
      <c r="O49" s="78">
        <f t="shared" si="15"/>
        <v>1341299.1199998641</v>
      </c>
      <c r="P49" s="84">
        <v>1</v>
      </c>
      <c r="Q49" s="82">
        <v>301.43</v>
      </c>
      <c r="R49" s="149">
        <v>2</v>
      </c>
      <c r="S49" s="82">
        <v>763.91</v>
      </c>
      <c r="T49" s="82">
        <v>454.06</v>
      </c>
      <c r="U49" s="11">
        <f t="shared" si="4"/>
        <v>-309.84999999999997</v>
      </c>
      <c r="V49" s="11">
        <f t="shared" si="5"/>
        <v>301.43000000000018</v>
      </c>
      <c r="W49" s="79">
        <f t="shared" si="6"/>
        <v>1612</v>
      </c>
      <c r="X49" s="79">
        <f t="shared" si="7"/>
        <v>8167</v>
      </c>
      <c r="Y49" s="145">
        <f t="shared" si="16"/>
        <v>3324</v>
      </c>
      <c r="Z49" s="80">
        <f t="shared" si="8"/>
        <v>651435.2300000001</v>
      </c>
      <c r="AA49" s="80">
        <f t="shared" si="9"/>
        <v>4484463.950000138</v>
      </c>
      <c r="AB49" s="80">
        <f t="shared" si="17"/>
        <v>1859457.77</v>
      </c>
      <c r="AC49" s="80">
        <f t="shared" si="10"/>
        <v>-2625006.180000138</v>
      </c>
      <c r="AD49" s="11">
        <f t="shared" si="11"/>
        <v>1341600.5499998638</v>
      </c>
      <c r="AE49" s="150">
        <v>46078.616809906809</v>
      </c>
      <c r="AF49" s="150">
        <v>4146.46</v>
      </c>
      <c r="AG49" s="52"/>
      <c r="AH49">
        <v>1</v>
      </c>
      <c r="AL49" s="170"/>
      <c r="AM49" s="170"/>
    </row>
    <row r="50" spans="1:39" ht="12.75" hidden="1" customHeight="1" outlineLevel="1" x14ac:dyDescent="0.2">
      <c r="A50">
        <f t="shared" si="1"/>
        <v>12</v>
      </c>
      <c r="B50" s="70">
        <f t="shared" si="2"/>
        <v>40908</v>
      </c>
      <c r="C50" s="77">
        <v>40878</v>
      </c>
      <c r="D50" s="142">
        <v>1282</v>
      </c>
      <c r="E50" s="82">
        <v>353.59967238690274</v>
      </c>
      <c r="F50" s="143">
        <v>475.2</v>
      </c>
      <c r="G50" s="82">
        <v>453314.78</v>
      </c>
      <c r="H50" s="11">
        <f t="shared" si="12"/>
        <v>609206.4</v>
      </c>
      <c r="I50" s="11">
        <f t="shared" si="3"/>
        <v>-155891.62</v>
      </c>
      <c r="J50" s="147">
        <v>0</v>
      </c>
      <c r="K50" s="148">
        <v>0</v>
      </c>
      <c r="L50" s="82">
        <f t="shared" si="13"/>
        <v>0</v>
      </c>
      <c r="M50" s="82">
        <v>0</v>
      </c>
      <c r="N50" s="78">
        <f t="shared" si="14"/>
        <v>0</v>
      </c>
      <c r="O50" s="78">
        <f t="shared" si="15"/>
        <v>1794613.8999998642</v>
      </c>
      <c r="P50" s="84">
        <v>0</v>
      </c>
      <c r="Q50" s="82">
        <v>302.3</v>
      </c>
      <c r="R50" s="149">
        <v>0</v>
      </c>
      <c r="S50" s="82">
        <v>0</v>
      </c>
      <c r="T50" s="82">
        <v>0</v>
      </c>
      <c r="U50" s="11">
        <f t="shared" si="4"/>
        <v>0</v>
      </c>
      <c r="V50" s="11">
        <f t="shared" si="5"/>
        <v>603.73000000000025</v>
      </c>
      <c r="W50" s="79">
        <f t="shared" si="6"/>
        <v>1282</v>
      </c>
      <c r="X50" s="79">
        <f t="shared" si="7"/>
        <v>0</v>
      </c>
      <c r="Y50" s="145">
        <f t="shared" si="16"/>
        <v>4606</v>
      </c>
      <c r="Z50" s="80">
        <f t="shared" si="8"/>
        <v>453617.08</v>
      </c>
      <c r="AA50" s="80">
        <f t="shared" si="9"/>
        <v>0</v>
      </c>
      <c r="AB50" s="80">
        <f t="shared" si="17"/>
        <v>0</v>
      </c>
      <c r="AC50" s="80">
        <f t="shared" si="10"/>
        <v>0</v>
      </c>
      <c r="AD50" s="11">
        <f t="shared" si="11"/>
        <v>1795217.6299998639</v>
      </c>
      <c r="AE50" s="150">
        <v>12794.333071916511</v>
      </c>
      <c r="AF50" s="150">
        <v>62735.68</v>
      </c>
      <c r="AG50" s="52"/>
      <c r="AH50">
        <v>1</v>
      </c>
      <c r="AL50" s="170"/>
      <c r="AM50" s="170"/>
    </row>
    <row r="51" spans="1:39" ht="12.75" hidden="1" customHeight="1" outlineLevel="1" x14ac:dyDescent="0.2">
      <c r="A51">
        <f t="shared" si="1"/>
        <v>1</v>
      </c>
      <c r="B51" s="70">
        <f t="shared" si="2"/>
        <v>40939</v>
      </c>
      <c r="C51" s="77">
        <v>40909</v>
      </c>
      <c r="D51" s="142">
        <v>1401</v>
      </c>
      <c r="E51" s="82">
        <v>369.46</v>
      </c>
      <c r="F51" s="143">
        <v>475</v>
      </c>
      <c r="G51" s="82">
        <v>517613.46</v>
      </c>
      <c r="H51" s="11">
        <f t="shared" si="12"/>
        <v>665475</v>
      </c>
      <c r="I51" s="11">
        <f t="shared" si="3"/>
        <v>-147861.53999999998</v>
      </c>
      <c r="J51" s="147">
        <v>0</v>
      </c>
      <c r="K51" s="148">
        <v>0</v>
      </c>
      <c r="L51" s="82">
        <f t="shared" si="13"/>
        <v>0</v>
      </c>
      <c r="M51" s="82">
        <v>0</v>
      </c>
      <c r="N51" s="78">
        <f t="shared" si="14"/>
        <v>0</v>
      </c>
      <c r="O51" s="78">
        <f t="shared" si="15"/>
        <v>2312227.3599998644</v>
      </c>
      <c r="P51" s="84">
        <v>1</v>
      </c>
      <c r="Q51" s="82">
        <v>0</v>
      </c>
      <c r="R51" s="149">
        <v>0</v>
      </c>
      <c r="S51" s="82">
        <v>0</v>
      </c>
      <c r="T51" s="82">
        <v>0</v>
      </c>
      <c r="U51" s="11">
        <f t="shared" si="4"/>
        <v>0</v>
      </c>
      <c r="V51" s="11">
        <f t="shared" si="5"/>
        <v>603.73000000000025</v>
      </c>
      <c r="W51" s="79">
        <f t="shared" si="6"/>
        <v>1402</v>
      </c>
      <c r="X51" s="79">
        <f t="shared" si="7"/>
        <v>0</v>
      </c>
      <c r="Y51" s="145">
        <f t="shared" si="16"/>
        <v>6008</v>
      </c>
      <c r="Z51" s="80">
        <f t="shared" si="8"/>
        <v>517613.46</v>
      </c>
      <c r="AA51" s="80">
        <f t="shared" si="9"/>
        <v>0</v>
      </c>
      <c r="AB51" s="80">
        <f t="shared" si="17"/>
        <v>0</v>
      </c>
      <c r="AC51" s="80">
        <f t="shared" si="10"/>
        <v>0</v>
      </c>
      <c r="AD51" s="11">
        <f t="shared" si="11"/>
        <v>2312831.0899998639</v>
      </c>
      <c r="AE51" s="150">
        <v>17091.333118891853</v>
      </c>
      <c r="AF51" s="150">
        <v>0</v>
      </c>
      <c r="AG51" s="52"/>
      <c r="AH51">
        <v>1</v>
      </c>
      <c r="AL51" s="170"/>
      <c r="AM51" s="170"/>
    </row>
    <row r="52" spans="1:39" ht="12.75" hidden="1" customHeight="1" outlineLevel="1" x14ac:dyDescent="0.2">
      <c r="A52">
        <f t="shared" si="1"/>
        <v>2</v>
      </c>
      <c r="B52" s="70">
        <f t="shared" si="2"/>
        <v>40968</v>
      </c>
      <c r="C52" s="77">
        <v>40940</v>
      </c>
      <c r="D52" s="142">
        <v>1729</v>
      </c>
      <c r="E52" s="82">
        <v>373.66315789473668</v>
      </c>
      <c r="F52" s="143">
        <v>475</v>
      </c>
      <c r="G52" s="82">
        <v>646063.6</v>
      </c>
      <c r="H52" s="11">
        <f t="shared" si="12"/>
        <v>821275</v>
      </c>
      <c r="I52" s="11">
        <f t="shared" si="3"/>
        <v>-175211.40000000002</v>
      </c>
      <c r="J52" s="147">
        <v>4940</v>
      </c>
      <c r="K52" s="148">
        <v>171.63</v>
      </c>
      <c r="L52" s="82">
        <f t="shared" si="13"/>
        <v>847852.2</v>
      </c>
      <c r="M52" s="82">
        <v>1912955.76</v>
      </c>
      <c r="N52" s="78">
        <f t="shared" si="14"/>
        <v>-1065103.56</v>
      </c>
      <c r="O52" s="78">
        <f t="shared" si="15"/>
        <v>1045335.1999998644</v>
      </c>
      <c r="P52" s="84">
        <v>0</v>
      </c>
      <c r="Q52" s="82">
        <v>277.10000000000002</v>
      </c>
      <c r="R52" s="149">
        <v>2</v>
      </c>
      <c r="S52" s="82">
        <v>603.73</v>
      </c>
      <c r="T52" s="82">
        <v>343.26</v>
      </c>
      <c r="U52" s="11">
        <f t="shared" si="4"/>
        <v>-260.47000000000003</v>
      </c>
      <c r="V52" s="11">
        <f t="shared" si="5"/>
        <v>277.10000000000025</v>
      </c>
      <c r="W52" s="79">
        <f t="shared" si="6"/>
        <v>1729</v>
      </c>
      <c r="X52" s="79">
        <f t="shared" si="7"/>
        <v>4942</v>
      </c>
      <c r="Y52" s="145">
        <f t="shared" si="16"/>
        <v>2795</v>
      </c>
      <c r="Z52" s="80">
        <f t="shared" si="8"/>
        <v>646340.69999999995</v>
      </c>
      <c r="AA52" s="80">
        <f t="shared" si="9"/>
        <v>1913559.49</v>
      </c>
      <c r="AB52" s="80">
        <f t="shared" si="17"/>
        <v>848195.46</v>
      </c>
      <c r="AC52" s="80">
        <f t="shared" si="10"/>
        <v>-1065364.03</v>
      </c>
      <c r="AD52" s="11">
        <f t="shared" si="11"/>
        <v>1045612.2999998641</v>
      </c>
      <c r="AE52" s="150">
        <v>19877.526359070023</v>
      </c>
      <c r="AF52" s="150">
        <v>18184</v>
      </c>
      <c r="AG52" s="52"/>
      <c r="AH52">
        <v>1</v>
      </c>
      <c r="AL52" s="170"/>
      <c r="AM52" s="170"/>
    </row>
    <row r="53" spans="1:39" ht="12.75" hidden="1" customHeight="1" outlineLevel="1" x14ac:dyDescent="0.2">
      <c r="A53">
        <f t="shared" si="1"/>
        <v>3</v>
      </c>
      <c r="B53" s="70">
        <f t="shared" si="2"/>
        <v>40999</v>
      </c>
      <c r="C53" s="77">
        <v>40969</v>
      </c>
      <c r="D53" s="142">
        <v>1684</v>
      </c>
      <c r="E53" s="82">
        <v>361.67</v>
      </c>
      <c r="F53" s="143">
        <v>475</v>
      </c>
      <c r="G53" s="82">
        <v>609052.28</v>
      </c>
      <c r="H53" s="11">
        <f t="shared" si="12"/>
        <v>799900</v>
      </c>
      <c r="I53" s="11">
        <f t="shared" si="3"/>
        <v>-190847.71999999997</v>
      </c>
      <c r="J53" s="147">
        <v>1053</v>
      </c>
      <c r="K53" s="148">
        <v>171.63</v>
      </c>
      <c r="L53" s="82">
        <f t="shared" si="13"/>
        <v>180726.39</v>
      </c>
      <c r="M53" s="82">
        <v>388671.92</v>
      </c>
      <c r="N53" s="78">
        <f t="shared" si="14"/>
        <v>-207945.52999999997</v>
      </c>
      <c r="O53" s="78">
        <f t="shared" si="15"/>
        <v>1265715.5599998645</v>
      </c>
      <c r="P53" s="84">
        <v>1</v>
      </c>
      <c r="Q53" s="82">
        <v>0</v>
      </c>
      <c r="R53" s="149">
        <v>1</v>
      </c>
      <c r="S53" s="82">
        <v>277.10000000000002</v>
      </c>
      <c r="T53" s="82">
        <v>171.63</v>
      </c>
      <c r="U53" s="11">
        <f t="shared" si="4"/>
        <v>-105.47000000000003</v>
      </c>
      <c r="V53" s="11">
        <f t="shared" si="5"/>
        <v>0</v>
      </c>
      <c r="W53" s="79">
        <f t="shared" si="6"/>
        <v>1685</v>
      </c>
      <c r="X53" s="79">
        <f t="shared" si="7"/>
        <v>1054</v>
      </c>
      <c r="Y53" s="145">
        <f t="shared" si="16"/>
        <v>3426</v>
      </c>
      <c r="Z53" s="80">
        <f t="shared" si="8"/>
        <v>609052.28</v>
      </c>
      <c r="AA53" s="80">
        <f t="shared" si="9"/>
        <v>388949.01999999996</v>
      </c>
      <c r="AB53" s="80">
        <f t="shared" si="17"/>
        <v>180898.02000000002</v>
      </c>
      <c r="AC53" s="80">
        <f t="shared" si="10"/>
        <v>-208050.99999999994</v>
      </c>
      <c r="AD53" s="11">
        <f t="shared" si="11"/>
        <v>1265715.5599998641</v>
      </c>
      <c r="AE53" s="150">
        <v>6390.7254236644576</v>
      </c>
      <c r="AF53" s="150">
        <v>17466.22</v>
      </c>
      <c r="AG53" s="52"/>
      <c r="AH53">
        <v>1</v>
      </c>
      <c r="AL53" s="170"/>
      <c r="AM53" s="170"/>
    </row>
    <row r="54" spans="1:39" ht="12.75" hidden="1" customHeight="1" outlineLevel="1" x14ac:dyDescent="0.2">
      <c r="A54">
        <f t="shared" si="1"/>
        <v>4</v>
      </c>
      <c r="B54" s="70">
        <f t="shared" si="2"/>
        <v>41029</v>
      </c>
      <c r="C54" s="77">
        <v>41000</v>
      </c>
      <c r="D54" s="142">
        <v>2333</v>
      </c>
      <c r="E54" s="82">
        <v>342.56</v>
      </c>
      <c r="F54" s="143">
        <v>475</v>
      </c>
      <c r="G54" s="82">
        <v>799192.48</v>
      </c>
      <c r="H54" s="11">
        <f t="shared" si="12"/>
        <v>1108175</v>
      </c>
      <c r="I54" s="11">
        <f t="shared" si="3"/>
        <v>-308982.52</v>
      </c>
      <c r="J54" s="147">
        <v>0</v>
      </c>
      <c r="K54" s="148">
        <v>0</v>
      </c>
      <c r="L54" s="82">
        <f t="shared" si="13"/>
        <v>0</v>
      </c>
      <c r="M54" s="82">
        <v>0</v>
      </c>
      <c r="N54" s="78">
        <f t="shared" si="14"/>
        <v>0</v>
      </c>
      <c r="O54" s="78">
        <f t="shared" si="15"/>
        <v>2064908.0399998645</v>
      </c>
      <c r="P54" s="84">
        <v>0</v>
      </c>
      <c r="Q54" s="82">
        <v>271.25</v>
      </c>
      <c r="R54" s="149">
        <v>0</v>
      </c>
      <c r="S54" s="82">
        <v>0</v>
      </c>
      <c r="T54" s="82">
        <v>0</v>
      </c>
      <c r="U54" s="11">
        <f t="shared" si="4"/>
        <v>0</v>
      </c>
      <c r="V54" s="11">
        <f t="shared" si="5"/>
        <v>271.25</v>
      </c>
      <c r="W54" s="79">
        <f t="shared" si="6"/>
        <v>2333</v>
      </c>
      <c r="X54" s="79">
        <f t="shared" si="7"/>
        <v>0</v>
      </c>
      <c r="Y54" s="145">
        <f t="shared" si="16"/>
        <v>5759</v>
      </c>
      <c r="Z54" s="80">
        <f t="shared" si="8"/>
        <v>799463.73</v>
      </c>
      <c r="AA54" s="80">
        <f t="shared" si="9"/>
        <v>0</v>
      </c>
      <c r="AB54" s="80">
        <f t="shared" si="17"/>
        <v>0</v>
      </c>
      <c r="AC54" s="80">
        <f t="shared" si="10"/>
        <v>0</v>
      </c>
      <c r="AD54" s="11">
        <f t="shared" si="11"/>
        <v>2065179.2899998641</v>
      </c>
      <c r="AE54" s="150">
        <v>11801.151358924773</v>
      </c>
      <c r="AF54" s="150">
        <v>0</v>
      </c>
      <c r="AG54" s="52"/>
      <c r="AH54">
        <v>1</v>
      </c>
      <c r="AL54" s="170"/>
      <c r="AM54" s="170"/>
    </row>
    <row r="55" spans="1:39" ht="12.75" hidden="1" customHeight="1" outlineLevel="1" collapsed="1" x14ac:dyDescent="0.2">
      <c r="A55">
        <f t="shared" si="1"/>
        <v>5</v>
      </c>
      <c r="B55" s="70">
        <f t="shared" si="2"/>
        <v>41060</v>
      </c>
      <c r="C55" s="77">
        <v>41030</v>
      </c>
      <c r="D55" s="142">
        <v>2979</v>
      </c>
      <c r="E55" s="82">
        <v>346.55</v>
      </c>
      <c r="F55" s="143">
        <v>475</v>
      </c>
      <c r="G55" s="82">
        <v>1032372.45</v>
      </c>
      <c r="H55" s="11">
        <f t="shared" si="12"/>
        <v>1415025</v>
      </c>
      <c r="I55" s="11">
        <f t="shared" si="3"/>
        <v>-382652.55000000005</v>
      </c>
      <c r="J55" s="147">
        <v>5765</v>
      </c>
      <c r="K55" s="148">
        <v>154.94452290076299</v>
      </c>
      <c r="L55" s="82">
        <f t="shared" si="13"/>
        <v>893255.17</v>
      </c>
      <c r="M55" s="82">
        <v>2064908.04</v>
      </c>
      <c r="N55" s="78">
        <f t="shared" si="14"/>
        <v>-1171652.8700000001</v>
      </c>
      <c r="O55" s="78">
        <f t="shared" si="15"/>
        <v>1032372.4499998642</v>
      </c>
      <c r="P55" s="84">
        <v>1</v>
      </c>
      <c r="Q55" s="82">
        <v>0</v>
      </c>
      <c r="R55" s="149">
        <v>1</v>
      </c>
      <c r="S55" s="82">
        <v>271.25</v>
      </c>
      <c r="T55" s="82">
        <v>155</v>
      </c>
      <c r="U55" s="11">
        <f t="shared" si="4"/>
        <v>-116.25</v>
      </c>
      <c r="V55" s="11">
        <f t="shared" si="5"/>
        <v>0</v>
      </c>
      <c r="W55" s="79">
        <f t="shared" si="6"/>
        <v>2980</v>
      </c>
      <c r="X55" s="79">
        <f t="shared" si="7"/>
        <v>5766</v>
      </c>
      <c r="Y55" s="145">
        <f t="shared" si="16"/>
        <v>2973</v>
      </c>
      <c r="Z55" s="80">
        <f>G55+Q55</f>
        <v>1032372.45</v>
      </c>
      <c r="AA55" s="80">
        <f t="shared" si="9"/>
        <v>2065179.29</v>
      </c>
      <c r="AB55" s="80">
        <f t="shared" si="17"/>
        <v>893410.17</v>
      </c>
      <c r="AC55" s="80">
        <f t="shared" si="10"/>
        <v>-1171769.1200000001</v>
      </c>
      <c r="AD55" s="11">
        <f t="shared" si="11"/>
        <v>1032372.4499998642</v>
      </c>
      <c r="AE55" s="150">
        <v>14657.972844552127</v>
      </c>
      <c r="AF55" s="150">
        <v>22060</v>
      </c>
      <c r="AG55" s="52"/>
      <c r="AH55">
        <v>1</v>
      </c>
      <c r="AL55" s="170"/>
      <c r="AM55" s="170"/>
    </row>
    <row r="56" spans="1:39" ht="12.75" hidden="1" customHeight="1" outlineLevel="1" x14ac:dyDescent="0.2">
      <c r="A56">
        <f t="shared" si="1"/>
        <v>6</v>
      </c>
      <c r="B56" s="70">
        <f t="shared" si="2"/>
        <v>41090</v>
      </c>
      <c r="C56" s="77">
        <v>41061</v>
      </c>
      <c r="D56" s="142">
        <v>2692</v>
      </c>
      <c r="E56" s="82">
        <v>325.76</v>
      </c>
      <c r="F56" s="143">
        <v>475</v>
      </c>
      <c r="G56" s="82">
        <v>876945.92000000004</v>
      </c>
      <c r="H56" s="11">
        <f t="shared" si="12"/>
        <v>1278700</v>
      </c>
      <c r="I56" s="11">
        <f t="shared" si="3"/>
        <v>-401754.07999999996</v>
      </c>
      <c r="J56" s="147">
        <v>0</v>
      </c>
      <c r="K56" s="148">
        <v>0</v>
      </c>
      <c r="L56" s="82">
        <f t="shared" si="13"/>
        <v>0</v>
      </c>
      <c r="M56" s="82">
        <v>0</v>
      </c>
      <c r="N56" s="78">
        <f t="shared" si="14"/>
        <v>0</v>
      </c>
      <c r="O56" s="78">
        <f t="shared" si="15"/>
        <v>1909318.3699998641</v>
      </c>
      <c r="P56" s="84">
        <v>1</v>
      </c>
      <c r="Q56" s="82">
        <v>259.91000000000003</v>
      </c>
      <c r="R56" s="149">
        <v>0</v>
      </c>
      <c r="S56" s="82">
        <v>0</v>
      </c>
      <c r="T56" s="82">
        <v>0</v>
      </c>
      <c r="U56" s="11">
        <f t="shared" si="4"/>
        <v>0</v>
      </c>
      <c r="V56" s="11">
        <f t="shared" si="5"/>
        <v>259.91000000000003</v>
      </c>
      <c r="W56" s="79">
        <f t="shared" si="6"/>
        <v>2693</v>
      </c>
      <c r="X56" s="79">
        <f t="shared" si="7"/>
        <v>0</v>
      </c>
      <c r="Y56" s="145">
        <f t="shared" si="16"/>
        <v>5666</v>
      </c>
      <c r="Z56" s="80">
        <f t="shared" si="8"/>
        <v>877205.83000000007</v>
      </c>
      <c r="AA56" s="80">
        <f t="shared" si="9"/>
        <v>0</v>
      </c>
      <c r="AB56" s="80">
        <f t="shared" si="17"/>
        <v>0</v>
      </c>
      <c r="AC56" s="80">
        <f t="shared" si="10"/>
        <v>0</v>
      </c>
      <c r="AD56" s="11">
        <f t="shared" si="11"/>
        <v>1909578.2799998643</v>
      </c>
      <c r="AE56" s="150">
        <v>9694.0440207165539</v>
      </c>
      <c r="AF56" s="150">
        <v>0</v>
      </c>
      <c r="AG56" s="52"/>
      <c r="AH56">
        <v>1</v>
      </c>
      <c r="AL56" s="170"/>
      <c r="AM56" s="170"/>
    </row>
    <row r="57" spans="1:39" ht="12.75" hidden="1" customHeight="1" outlineLevel="1" x14ac:dyDescent="0.2">
      <c r="A57">
        <f t="shared" si="1"/>
        <v>7</v>
      </c>
      <c r="B57" s="70">
        <f t="shared" si="2"/>
        <v>41121</v>
      </c>
      <c r="C57" s="77">
        <v>41091</v>
      </c>
      <c r="D57" s="142">
        <v>3110</v>
      </c>
      <c r="E57" s="82">
        <v>316.19</v>
      </c>
      <c r="F57" s="143">
        <v>475</v>
      </c>
      <c r="G57" s="82">
        <v>983350.9</v>
      </c>
      <c r="H57" s="11">
        <f t="shared" si="12"/>
        <v>1477250</v>
      </c>
      <c r="I57" s="11">
        <f t="shared" si="3"/>
        <v>-493899.1</v>
      </c>
      <c r="J57" s="147">
        <v>5671</v>
      </c>
      <c r="K57" s="148">
        <v>135.68</v>
      </c>
      <c r="L57" s="82">
        <f t="shared" si="13"/>
        <v>769441.28000000003</v>
      </c>
      <c r="M57" s="82">
        <v>1908666.85</v>
      </c>
      <c r="N57" s="78">
        <f t="shared" si="14"/>
        <v>-1139225.57</v>
      </c>
      <c r="O57" s="78">
        <f t="shared" si="15"/>
        <v>984002.41999986395</v>
      </c>
      <c r="P57" s="84">
        <v>0</v>
      </c>
      <c r="Q57" s="82">
        <v>244.32</v>
      </c>
      <c r="R57" s="149">
        <v>2</v>
      </c>
      <c r="S57" s="82">
        <v>504.23</v>
      </c>
      <c r="T57" s="82">
        <v>271.36</v>
      </c>
      <c r="U57" s="11">
        <f t="shared" si="4"/>
        <v>-232.87</v>
      </c>
      <c r="V57" s="11">
        <f t="shared" si="5"/>
        <v>0</v>
      </c>
      <c r="W57" s="79">
        <f t="shared" si="6"/>
        <v>3110</v>
      </c>
      <c r="X57" s="79">
        <f t="shared" si="7"/>
        <v>5673</v>
      </c>
      <c r="Y57" s="145">
        <f t="shared" si="16"/>
        <v>3103</v>
      </c>
      <c r="Z57" s="80">
        <f t="shared" si="8"/>
        <v>983595.22</v>
      </c>
      <c r="AA57" s="80">
        <f t="shared" si="9"/>
        <v>1909171.08</v>
      </c>
      <c r="AB57" s="80">
        <f t="shared" si="17"/>
        <v>769712.64000000001</v>
      </c>
      <c r="AC57" s="80">
        <f t="shared" si="10"/>
        <v>-1139458.44</v>
      </c>
      <c r="AD57" s="11">
        <f t="shared" si="11"/>
        <v>984002.41999986395</v>
      </c>
      <c r="AE57" s="150">
        <v>12684.810761924731</v>
      </c>
      <c r="AF57" s="150">
        <v>22568.48</v>
      </c>
      <c r="AG57" s="52"/>
      <c r="AH57">
        <v>1</v>
      </c>
      <c r="AL57" s="170"/>
      <c r="AM57" s="170"/>
    </row>
    <row r="58" spans="1:39" ht="12.75" hidden="1" customHeight="1" outlineLevel="1" x14ac:dyDescent="0.2">
      <c r="A58">
        <f t="shared" si="1"/>
        <v>8</v>
      </c>
      <c r="B58" s="70">
        <f t="shared" si="2"/>
        <v>41152</v>
      </c>
      <c r="C58" s="77">
        <v>41122</v>
      </c>
      <c r="D58" s="142">
        <v>2921</v>
      </c>
      <c r="E58" s="82">
        <v>316.18</v>
      </c>
      <c r="F58" s="143">
        <v>475</v>
      </c>
      <c r="G58" s="82">
        <v>923561.78</v>
      </c>
      <c r="H58" s="11">
        <f t="shared" si="12"/>
        <v>1387475</v>
      </c>
      <c r="I58" s="11">
        <f t="shared" si="3"/>
        <v>-463913.22</v>
      </c>
      <c r="J58" s="147">
        <v>0</v>
      </c>
      <c r="K58" s="148">
        <v>0</v>
      </c>
      <c r="L58" s="82">
        <f t="shared" si="13"/>
        <v>0</v>
      </c>
      <c r="M58" s="82">
        <v>0</v>
      </c>
      <c r="N58" s="78">
        <f t="shared" si="14"/>
        <v>0</v>
      </c>
      <c r="O58" s="78">
        <f t="shared" si="15"/>
        <v>1907564.199999864</v>
      </c>
      <c r="P58" s="84">
        <v>0</v>
      </c>
      <c r="Q58" s="82">
        <v>0</v>
      </c>
      <c r="R58" s="149">
        <v>0</v>
      </c>
      <c r="S58" s="82">
        <v>0</v>
      </c>
      <c r="T58" s="82">
        <v>0</v>
      </c>
      <c r="U58" s="11">
        <f t="shared" si="4"/>
        <v>0</v>
      </c>
      <c r="V58" s="11">
        <f t="shared" si="5"/>
        <v>0</v>
      </c>
      <c r="W58" s="79">
        <f t="shared" si="6"/>
        <v>2921</v>
      </c>
      <c r="X58" s="79">
        <f t="shared" si="7"/>
        <v>0</v>
      </c>
      <c r="Y58" s="145">
        <f t="shared" si="16"/>
        <v>6024</v>
      </c>
      <c r="Z58" s="80">
        <f t="shared" si="8"/>
        <v>923561.78</v>
      </c>
      <c r="AA58" s="80">
        <f t="shared" si="9"/>
        <v>0</v>
      </c>
      <c r="AB58" s="80">
        <f t="shared" si="17"/>
        <v>0</v>
      </c>
      <c r="AC58" s="80">
        <f t="shared" si="10"/>
        <v>0</v>
      </c>
      <c r="AD58" s="11">
        <f t="shared" si="11"/>
        <v>1907564.199999864</v>
      </c>
      <c r="AE58" s="150">
        <v>9561.2981642096638</v>
      </c>
      <c r="AF58" s="150">
        <v>0</v>
      </c>
      <c r="AG58" s="52"/>
      <c r="AH58">
        <v>1</v>
      </c>
      <c r="AL58" s="170"/>
      <c r="AM58" s="170"/>
    </row>
    <row r="59" spans="1:39" ht="12.75" hidden="1" customHeight="1" outlineLevel="1" x14ac:dyDescent="0.2">
      <c r="A59">
        <f t="shared" si="1"/>
        <v>9</v>
      </c>
      <c r="B59" s="70">
        <f t="shared" si="2"/>
        <v>41182</v>
      </c>
      <c r="C59" s="77">
        <v>41153</v>
      </c>
      <c r="D59" s="142">
        <v>2743</v>
      </c>
      <c r="E59" s="82">
        <v>312.37</v>
      </c>
      <c r="F59" s="143">
        <v>475</v>
      </c>
      <c r="G59" s="82">
        <v>856830.91</v>
      </c>
      <c r="H59" s="11">
        <f t="shared" si="12"/>
        <v>1302925</v>
      </c>
      <c r="I59" s="11">
        <f t="shared" si="3"/>
        <v>-446094.08999999997</v>
      </c>
      <c r="J59" s="147">
        <v>0</v>
      </c>
      <c r="K59" s="148">
        <v>0</v>
      </c>
      <c r="L59" s="82">
        <f t="shared" si="13"/>
        <v>0</v>
      </c>
      <c r="M59" s="82">
        <v>0</v>
      </c>
      <c r="N59" s="78">
        <f t="shared" si="14"/>
        <v>0</v>
      </c>
      <c r="O59" s="78">
        <f t="shared" si="15"/>
        <v>2764395.1099998639</v>
      </c>
      <c r="P59" s="84">
        <v>0</v>
      </c>
      <c r="Q59" s="82">
        <v>0</v>
      </c>
      <c r="R59" s="149">
        <v>0</v>
      </c>
      <c r="S59" s="82">
        <v>0</v>
      </c>
      <c r="T59" s="82">
        <v>0</v>
      </c>
      <c r="U59" s="11">
        <f t="shared" si="4"/>
        <v>0</v>
      </c>
      <c r="V59" s="11">
        <f t="shared" si="5"/>
        <v>0</v>
      </c>
      <c r="W59" s="79">
        <f t="shared" si="6"/>
        <v>2743</v>
      </c>
      <c r="X59" s="79">
        <f t="shared" si="7"/>
        <v>0</v>
      </c>
      <c r="Y59" s="145">
        <f t="shared" si="16"/>
        <v>8767</v>
      </c>
      <c r="Z59" s="80">
        <f t="shared" si="8"/>
        <v>856830.91</v>
      </c>
      <c r="AA59" s="80">
        <f t="shared" si="9"/>
        <v>0</v>
      </c>
      <c r="AB59" s="80">
        <f t="shared" si="17"/>
        <v>0</v>
      </c>
      <c r="AC59" s="80">
        <f t="shared" si="10"/>
        <v>0</v>
      </c>
      <c r="AD59" s="11">
        <f t="shared" si="11"/>
        <v>2764395.1099998639</v>
      </c>
      <c r="AE59" s="150">
        <v>17675.136422220668</v>
      </c>
      <c r="AF59" s="150">
        <v>719.35000000000036</v>
      </c>
      <c r="AG59" s="52"/>
      <c r="AH59">
        <v>1</v>
      </c>
      <c r="AL59" s="170"/>
      <c r="AM59" s="170"/>
    </row>
    <row r="60" spans="1:39" ht="12.75" hidden="1" customHeight="1" outlineLevel="1" x14ac:dyDescent="0.2">
      <c r="A60">
        <f t="shared" si="1"/>
        <v>10</v>
      </c>
      <c r="B60" s="70">
        <f t="shared" si="2"/>
        <v>41213</v>
      </c>
      <c r="C60" s="77">
        <v>41183</v>
      </c>
      <c r="D60" s="142">
        <v>2231</v>
      </c>
      <c r="E60" s="82">
        <v>309.77</v>
      </c>
      <c r="F60" s="143">
        <v>475</v>
      </c>
      <c r="G60" s="82">
        <v>691096.87</v>
      </c>
      <c r="H60" s="11">
        <f t="shared" si="12"/>
        <v>1059725</v>
      </c>
      <c r="I60" s="11">
        <f t="shared" si="3"/>
        <v>-368628.13</v>
      </c>
      <c r="J60" s="147">
        <v>8774</v>
      </c>
      <c r="K60" s="148">
        <v>70.496225210850398</v>
      </c>
      <c r="L60" s="82">
        <f t="shared" si="13"/>
        <v>618533.88</v>
      </c>
      <c r="M60" s="82">
        <v>2763743.59</v>
      </c>
      <c r="N60" s="78">
        <f t="shared" si="14"/>
        <v>-2145209.71</v>
      </c>
      <c r="O60" s="78">
        <f t="shared" si="15"/>
        <v>691748.38999986416</v>
      </c>
      <c r="P60" s="84">
        <v>0</v>
      </c>
      <c r="Q60" s="82">
        <v>0</v>
      </c>
      <c r="R60" s="149">
        <v>0</v>
      </c>
      <c r="S60" s="82">
        <v>0</v>
      </c>
      <c r="T60" s="82">
        <v>0</v>
      </c>
      <c r="U60" s="11">
        <f t="shared" si="4"/>
        <v>0</v>
      </c>
      <c r="V60" s="11">
        <f t="shared" si="5"/>
        <v>0</v>
      </c>
      <c r="W60" s="79">
        <f t="shared" si="6"/>
        <v>2231</v>
      </c>
      <c r="X60" s="79">
        <f t="shared" si="7"/>
        <v>8774</v>
      </c>
      <c r="Y60" s="145">
        <f t="shared" si="16"/>
        <v>2224</v>
      </c>
      <c r="Z60" s="80">
        <f t="shared" si="8"/>
        <v>691096.87</v>
      </c>
      <c r="AA60" s="80">
        <f t="shared" si="9"/>
        <v>2763743.59</v>
      </c>
      <c r="AB60" s="80">
        <f t="shared" si="17"/>
        <v>618533.88</v>
      </c>
      <c r="AC60" s="80">
        <f t="shared" si="10"/>
        <v>-2145209.71</v>
      </c>
      <c r="AD60" s="11">
        <f t="shared" si="11"/>
        <v>691748.38999986416</v>
      </c>
      <c r="AE60" s="150">
        <v>20340.815514105554</v>
      </c>
      <c r="AF60" s="150">
        <v>0</v>
      </c>
      <c r="AG60" s="52"/>
      <c r="AH60">
        <v>1</v>
      </c>
      <c r="AL60" s="170"/>
      <c r="AM60" s="170"/>
    </row>
    <row r="61" spans="1:39" s="4" customFormat="1" ht="12.75" hidden="1" customHeight="1" outlineLevel="1" x14ac:dyDescent="0.2">
      <c r="A61" s="4">
        <f t="shared" si="1"/>
        <v>11</v>
      </c>
      <c r="B61" s="77">
        <f t="shared" si="2"/>
        <v>41243</v>
      </c>
      <c r="C61" s="77">
        <v>41214</v>
      </c>
      <c r="D61" s="142">
        <v>1468</v>
      </c>
      <c r="E61" s="82">
        <v>252.81</v>
      </c>
      <c r="F61" s="143">
        <v>475</v>
      </c>
      <c r="G61" s="82">
        <v>371125.08</v>
      </c>
      <c r="H61" s="11">
        <f t="shared" si="12"/>
        <v>697300</v>
      </c>
      <c r="I61" s="11">
        <f t="shared" si="3"/>
        <v>-326174.92</v>
      </c>
      <c r="J61" s="147">
        <v>0</v>
      </c>
      <c r="K61" s="148">
        <v>0</v>
      </c>
      <c r="L61" s="82">
        <f t="shared" si="13"/>
        <v>0</v>
      </c>
      <c r="M61" s="82">
        <v>0</v>
      </c>
      <c r="N61" s="78">
        <f t="shared" si="14"/>
        <v>0</v>
      </c>
      <c r="O61" s="78">
        <f t="shared" si="15"/>
        <v>1062873.4699998642</v>
      </c>
      <c r="P61" s="84">
        <v>0</v>
      </c>
      <c r="Q61" s="82">
        <v>0</v>
      </c>
      <c r="R61" s="149">
        <v>0</v>
      </c>
      <c r="S61" s="82">
        <v>0</v>
      </c>
      <c r="T61" s="82">
        <v>0</v>
      </c>
      <c r="U61" s="11">
        <f t="shared" si="4"/>
        <v>0</v>
      </c>
      <c r="V61" s="11">
        <f t="shared" si="5"/>
        <v>0</v>
      </c>
      <c r="W61" s="79">
        <f t="shared" si="6"/>
        <v>1468</v>
      </c>
      <c r="X61" s="79">
        <f t="shared" si="7"/>
        <v>0</v>
      </c>
      <c r="Y61" s="145">
        <f t="shared" si="16"/>
        <v>3692</v>
      </c>
      <c r="Z61" s="80">
        <f t="shared" si="8"/>
        <v>371125.08</v>
      </c>
      <c r="AA61" s="80">
        <f t="shared" si="9"/>
        <v>0</v>
      </c>
      <c r="AB61" s="80">
        <f t="shared" si="17"/>
        <v>0</v>
      </c>
      <c r="AC61" s="80">
        <f t="shared" si="10"/>
        <v>0</v>
      </c>
      <c r="AD61" s="11">
        <f t="shared" si="11"/>
        <v>1062873.4699998642</v>
      </c>
      <c r="AE61" s="150">
        <v>6425.0651552535401</v>
      </c>
      <c r="AF61" s="150">
        <v>0</v>
      </c>
      <c r="AG61" s="52"/>
      <c r="AH61" s="4">
        <v>1</v>
      </c>
      <c r="AL61" s="170"/>
      <c r="AM61" s="170"/>
    </row>
    <row r="62" spans="1:39" ht="12.75" hidden="1" customHeight="1" outlineLevel="1" collapsed="1" x14ac:dyDescent="0.2">
      <c r="A62">
        <f t="shared" si="1"/>
        <v>12</v>
      </c>
      <c r="B62" s="70">
        <f t="shared" si="2"/>
        <v>41274</v>
      </c>
      <c r="C62" s="77">
        <v>41244</v>
      </c>
      <c r="D62" s="142">
        <v>1025</v>
      </c>
      <c r="E62" s="82">
        <v>219.56</v>
      </c>
      <c r="F62" s="143">
        <v>475</v>
      </c>
      <c r="G62" s="82">
        <v>225049</v>
      </c>
      <c r="H62" s="11">
        <f t="shared" si="12"/>
        <v>486875</v>
      </c>
      <c r="I62" s="11">
        <f t="shared" si="3"/>
        <v>-261826</v>
      </c>
      <c r="J62" s="147">
        <v>0</v>
      </c>
      <c r="K62" s="148">
        <v>0</v>
      </c>
      <c r="L62" s="82">
        <f t="shared" si="13"/>
        <v>0</v>
      </c>
      <c r="M62" s="82">
        <v>0</v>
      </c>
      <c r="N62" s="78">
        <f t="shared" si="14"/>
        <v>0</v>
      </c>
      <c r="O62" s="78">
        <f t="shared" si="15"/>
        <v>1287922.4699998642</v>
      </c>
      <c r="P62" s="84">
        <v>0</v>
      </c>
      <c r="Q62" s="82">
        <v>0</v>
      </c>
      <c r="R62" s="149">
        <v>0</v>
      </c>
      <c r="S62" s="82">
        <v>0</v>
      </c>
      <c r="T62" s="82">
        <v>0</v>
      </c>
      <c r="U62" s="11">
        <f t="shared" si="4"/>
        <v>0</v>
      </c>
      <c r="V62" s="11">
        <f t="shared" si="5"/>
        <v>0</v>
      </c>
      <c r="W62" s="79">
        <f t="shared" si="6"/>
        <v>1025</v>
      </c>
      <c r="X62" s="79">
        <f t="shared" si="7"/>
        <v>0</v>
      </c>
      <c r="Y62" s="145">
        <f t="shared" si="16"/>
        <v>4717</v>
      </c>
      <c r="Z62" s="80">
        <f t="shared" si="8"/>
        <v>225049</v>
      </c>
      <c r="AA62" s="80">
        <f t="shared" si="9"/>
        <v>0</v>
      </c>
      <c r="AB62" s="80">
        <f t="shared" si="17"/>
        <v>0</v>
      </c>
      <c r="AC62" s="80">
        <f t="shared" si="10"/>
        <v>0</v>
      </c>
      <c r="AD62" s="11">
        <f t="shared" si="11"/>
        <v>1287922.4699998642</v>
      </c>
      <c r="AE62" s="150">
        <v>10092.900940776786</v>
      </c>
      <c r="AF62" s="150">
        <v>27513</v>
      </c>
      <c r="AG62" s="52"/>
      <c r="AH62">
        <v>1</v>
      </c>
      <c r="AL62" s="170"/>
      <c r="AM62" s="170"/>
    </row>
    <row r="63" spans="1:39" ht="12.75" hidden="1" customHeight="1" outlineLevel="1" x14ac:dyDescent="0.2">
      <c r="A63">
        <f t="shared" si="1"/>
        <v>1</v>
      </c>
      <c r="B63" s="70">
        <f t="shared" si="2"/>
        <v>41305</v>
      </c>
      <c r="C63" s="77">
        <v>41275</v>
      </c>
      <c r="D63" s="142">
        <v>857</v>
      </c>
      <c r="E63" s="82">
        <v>215.06</v>
      </c>
      <c r="F63" s="143">
        <v>475</v>
      </c>
      <c r="G63" s="82">
        <v>184306.42</v>
      </c>
      <c r="H63" s="11">
        <f t="shared" si="12"/>
        <v>407075</v>
      </c>
      <c r="I63" s="11">
        <f t="shared" si="3"/>
        <v>-222768.58</v>
      </c>
      <c r="J63" s="147">
        <v>0</v>
      </c>
      <c r="K63" s="148">
        <v>0</v>
      </c>
      <c r="L63" s="82">
        <f t="shared" si="13"/>
        <v>0</v>
      </c>
      <c r="M63" s="82">
        <v>0</v>
      </c>
      <c r="N63" s="78">
        <f t="shared" si="14"/>
        <v>0</v>
      </c>
      <c r="O63" s="78">
        <f t="shared" si="15"/>
        <v>1472228.8899998642</v>
      </c>
      <c r="P63" s="84">
        <v>0</v>
      </c>
      <c r="Q63" s="82">
        <v>0</v>
      </c>
      <c r="R63" s="149">
        <v>0</v>
      </c>
      <c r="S63" s="82">
        <v>0</v>
      </c>
      <c r="T63" s="82">
        <v>0</v>
      </c>
      <c r="U63" s="11">
        <f t="shared" si="4"/>
        <v>0</v>
      </c>
      <c r="V63" s="11">
        <f t="shared" si="5"/>
        <v>0</v>
      </c>
      <c r="W63" s="79">
        <f t="shared" si="6"/>
        <v>857</v>
      </c>
      <c r="X63" s="79">
        <f t="shared" si="7"/>
        <v>0</v>
      </c>
      <c r="Y63" s="145">
        <f t="shared" si="16"/>
        <v>5574</v>
      </c>
      <c r="Z63" s="80">
        <f t="shared" si="8"/>
        <v>184306.42</v>
      </c>
      <c r="AA63" s="80">
        <f t="shared" si="9"/>
        <v>0</v>
      </c>
      <c r="AB63" s="80">
        <f t="shared" si="17"/>
        <v>0</v>
      </c>
      <c r="AC63" s="80">
        <f t="shared" si="10"/>
        <v>0</v>
      </c>
      <c r="AD63" s="11">
        <f t="shared" si="11"/>
        <v>1472228.8899998642</v>
      </c>
      <c r="AE63" s="150">
        <v>12204.037270261717</v>
      </c>
      <c r="AF63" s="150">
        <v>0</v>
      </c>
      <c r="AG63" s="52"/>
      <c r="AH63">
        <v>1</v>
      </c>
      <c r="AL63" s="170"/>
      <c r="AM63" s="170"/>
    </row>
    <row r="64" spans="1:39" ht="12.75" hidden="1" customHeight="1" outlineLevel="1" x14ac:dyDescent="0.2">
      <c r="A64">
        <f t="shared" si="1"/>
        <v>2</v>
      </c>
      <c r="B64" s="70">
        <f t="shared" si="2"/>
        <v>41333</v>
      </c>
      <c r="C64" s="77">
        <v>41306</v>
      </c>
      <c r="D64" s="142">
        <v>959</v>
      </c>
      <c r="E64" s="82">
        <v>228.2</v>
      </c>
      <c r="F64" s="143">
        <v>475</v>
      </c>
      <c r="G64" s="82">
        <v>218843.8</v>
      </c>
      <c r="H64" s="11">
        <f t="shared" si="12"/>
        <v>455525</v>
      </c>
      <c r="I64" s="11">
        <f t="shared" si="3"/>
        <v>-236681.2</v>
      </c>
      <c r="J64" s="147">
        <v>0</v>
      </c>
      <c r="K64" s="148">
        <v>0</v>
      </c>
      <c r="L64" s="82">
        <f t="shared" si="13"/>
        <v>0</v>
      </c>
      <c r="M64" s="82">
        <v>0</v>
      </c>
      <c r="N64" s="78">
        <f t="shared" si="14"/>
        <v>0</v>
      </c>
      <c r="O64" s="78">
        <f t="shared" si="15"/>
        <v>1691072.6899998642</v>
      </c>
      <c r="P64" s="84">
        <v>0</v>
      </c>
      <c r="Q64" s="82">
        <v>0</v>
      </c>
      <c r="R64" s="149">
        <v>0</v>
      </c>
      <c r="S64" s="82">
        <v>0</v>
      </c>
      <c r="T64" s="82">
        <v>0</v>
      </c>
      <c r="U64" s="11">
        <f t="shared" si="4"/>
        <v>0</v>
      </c>
      <c r="V64" s="11">
        <f t="shared" si="5"/>
        <v>0</v>
      </c>
      <c r="W64" s="79">
        <f t="shared" si="6"/>
        <v>959</v>
      </c>
      <c r="X64" s="79">
        <f t="shared" si="7"/>
        <v>0</v>
      </c>
      <c r="Y64" s="145">
        <f t="shared" si="16"/>
        <v>6533</v>
      </c>
      <c r="Z64" s="80">
        <f t="shared" si="8"/>
        <v>218843.8</v>
      </c>
      <c r="AA64" s="80">
        <f t="shared" si="9"/>
        <v>0</v>
      </c>
      <c r="AB64" s="80">
        <f t="shared" si="17"/>
        <v>0</v>
      </c>
      <c r="AC64" s="80">
        <f t="shared" si="10"/>
        <v>0</v>
      </c>
      <c r="AD64" s="11">
        <f t="shared" si="11"/>
        <v>1691072.6899998642</v>
      </c>
      <c r="AE64" s="150">
        <v>12609.738680842665</v>
      </c>
      <c r="AF64" s="150">
        <v>0</v>
      </c>
      <c r="AG64" s="52"/>
      <c r="AH64">
        <v>1</v>
      </c>
      <c r="AL64" s="170"/>
      <c r="AM64" s="170"/>
    </row>
    <row r="65" spans="1:39" ht="12.75" hidden="1" customHeight="1" outlineLevel="1" x14ac:dyDescent="0.2">
      <c r="A65">
        <f t="shared" si="1"/>
        <v>3</v>
      </c>
      <c r="B65" s="70">
        <f t="shared" si="2"/>
        <v>41364</v>
      </c>
      <c r="C65" s="77">
        <v>41334</v>
      </c>
      <c r="D65" s="142">
        <v>1121</v>
      </c>
      <c r="E65" s="82">
        <v>208.88</v>
      </c>
      <c r="F65" s="143">
        <v>475</v>
      </c>
      <c r="G65" s="82">
        <v>234154.48</v>
      </c>
      <c r="H65" s="11">
        <f t="shared" si="12"/>
        <v>532475</v>
      </c>
      <c r="I65" s="11">
        <f t="shared" si="3"/>
        <v>-298320.52</v>
      </c>
      <c r="J65" s="147">
        <v>6540</v>
      </c>
      <c r="K65" s="148">
        <v>112.010000000007</v>
      </c>
      <c r="L65" s="82">
        <f t="shared" si="13"/>
        <v>732545.4</v>
      </c>
      <c r="M65" s="82">
        <v>1690421.17</v>
      </c>
      <c r="N65" s="78">
        <f t="shared" si="14"/>
        <v>-957875.7699999999</v>
      </c>
      <c r="O65" s="78">
        <f t="shared" si="15"/>
        <v>234805.99999986426</v>
      </c>
      <c r="P65" s="84">
        <v>0</v>
      </c>
      <c r="Q65" s="82">
        <v>0</v>
      </c>
      <c r="R65" s="149">
        <v>0</v>
      </c>
      <c r="S65" s="82">
        <v>0</v>
      </c>
      <c r="T65" s="82">
        <v>0</v>
      </c>
      <c r="U65" s="11">
        <f t="shared" si="4"/>
        <v>0</v>
      </c>
      <c r="V65" s="11">
        <f t="shared" si="5"/>
        <v>0</v>
      </c>
      <c r="W65" s="79">
        <f t="shared" si="6"/>
        <v>1121</v>
      </c>
      <c r="X65" s="79">
        <f t="shared" si="7"/>
        <v>6540</v>
      </c>
      <c r="Y65" s="145">
        <f t="shared" si="16"/>
        <v>1114</v>
      </c>
      <c r="Z65" s="80">
        <f t="shared" si="8"/>
        <v>234154.48</v>
      </c>
      <c r="AA65" s="80">
        <f t="shared" si="9"/>
        <v>1690421.17</v>
      </c>
      <c r="AB65" s="80">
        <f t="shared" si="17"/>
        <v>732545.4</v>
      </c>
      <c r="AC65" s="80">
        <f t="shared" si="10"/>
        <v>-957875.7699999999</v>
      </c>
      <c r="AD65" s="11">
        <f t="shared" si="11"/>
        <v>234805.99999986426</v>
      </c>
      <c r="AE65" s="150">
        <v>12365.908043513771</v>
      </c>
      <c r="AF65" s="150">
        <v>7360</v>
      </c>
      <c r="AG65" s="52"/>
      <c r="AH65">
        <v>1</v>
      </c>
      <c r="AL65" s="170"/>
      <c r="AM65" s="170"/>
    </row>
    <row r="66" spans="1:39" ht="12.75" hidden="1" customHeight="1" outlineLevel="1" x14ac:dyDescent="0.2">
      <c r="A66" s="4">
        <f t="shared" si="1"/>
        <v>4</v>
      </c>
      <c r="B66" s="70">
        <f t="shared" si="2"/>
        <v>41394</v>
      </c>
      <c r="C66" s="77">
        <v>41365</v>
      </c>
      <c r="D66" s="142">
        <v>2397</v>
      </c>
      <c r="E66" s="82">
        <v>195.57</v>
      </c>
      <c r="F66" s="143">
        <v>475</v>
      </c>
      <c r="G66" s="82">
        <v>468781.29</v>
      </c>
      <c r="H66" s="11">
        <f t="shared" si="12"/>
        <v>1138575</v>
      </c>
      <c r="I66" s="11">
        <f t="shared" si="3"/>
        <v>-669793.71</v>
      </c>
      <c r="J66" s="147">
        <v>0</v>
      </c>
      <c r="K66" s="148">
        <v>0</v>
      </c>
      <c r="L66" s="82">
        <f t="shared" si="13"/>
        <v>0</v>
      </c>
      <c r="M66" s="82">
        <v>0</v>
      </c>
      <c r="N66" s="78">
        <f t="shared" si="14"/>
        <v>0</v>
      </c>
      <c r="O66" s="78">
        <f t="shared" si="15"/>
        <v>703587.2899998643</v>
      </c>
      <c r="P66" s="84">
        <v>0</v>
      </c>
      <c r="Q66" s="82">
        <v>0</v>
      </c>
      <c r="R66" s="149">
        <v>0</v>
      </c>
      <c r="S66" s="82">
        <v>0</v>
      </c>
      <c r="T66" s="82">
        <v>0</v>
      </c>
      <c r="U66" s="11">
        <f t="shared" si="4"/>
        <v>0</v>
      </c>
      <c r="V66" s="11">
        <f t="shared" si="5"/>
        <v>0</v>
      </c>
      <c r="W66" s="79">
        <f t="shared" si="6"/>
        <v>2397</v>
      </c>
      <c r="X66" s="79">
        <f t="shared" si="7"/>
        <v>0</v>
      </c>
      <c r="Y66" s="145">
        <f t="shared" si="16"/>
        <v>3511</v>
      </c>
      <c r="Z66" s="80">
        <f t="shared" si="8"/>
        <v>468781.29</v>
      </c>
      <c r="AA66" s="80">
        <f t="shared" si="9"/>
        <v>0</v>
      </c>
      <c r="AB66" s="80">
        <f t="shared" si="17"/>
        <v>0</v>
      </c>
      <c r="AC66" s="80">
        <f t="shared" si="10"/>
        <v>0</v>
      </c>
      <c r="AD66" s="11">
        <f t="shared" si="11"/>
        <v>703587.2899998643</v>
      </c>
      <c r="AE66" s="150">
        <v>2282.2175362425801</v>
      </c>
      <c r="AF66" s="150">
        <v>0</v>
      </c>
      <c r="AG66" s="52"/>
      <c r="AH66">
        <v>1</v>
      </c>
      <c r="AL66" s="170"/>
      <c r="AM66" s="170"/>
    </row>
    <row r="67" spans="1:39" ht="12.75" hidden="1" customHeight="1" outlineLevel="1" x14ac:dyDescent="0.2">
      <c r="A67">
        <f t="shared" si="1"/>
        <v>5</v>
      </c>
      <c r="B67" s="70">
        <f t="shared" si="2"/>
        <v>41425</v>
      </c>
      <c r="C67" s="77">
        <v>41395</v>
      </c>
      <c r="D67" s="142">
        <v>2683</v>
      </c>
      <c r="E67" s="82">
        <v>190.31</v>
      </c>
      <c r="F67" s="143">
        <v>475</v>
      </c>
      <c r="G67" s="82">
        <v>510601.73</v>
      </c>
      <c r="H67" s="11">
        <f t="shared" si="12"/>
        <v>1274425</v>
      </c>
      <c r="I67" s="11">
        <f>G67-H67</f>
        <v>-763823.27</v>
      </c>
      <c r="J67" s="147">
        <v>3518</v>
      </c>
      <c r="K67" s="148">
        <v>143.79</v>
      </c>
      <c r="L67" s="82">
        <f t="shared" si="13"/>
        <v>505853.22</v>
      </c>
      <c r="M67" s="82">
        <v>702935.77000001608</v>
      </c>
      <c r="N67" s="78">
        <f t="shared" si="14"/>
        <v>-197082.55000001611</v>
      </c>
      <c r="O67" s="78">
        <f t="shared" si="15"/>
        <v>511253.24999984819</v>
      </c>
      <c r="P67" s="84">
        <v>0</v>
      </c>
      <c r="Q67" s="82">
        <v>0</v>
      </c>
      <c r="R67" s="149">
        <v>0</v>
      </c>
      <c r="S67" s="82">
        <v>0</v>
      </c>
      <c r="T67" s="82">
        <v>0</v>
      </c>
      <c r="U67" s="11">
        <f t="shared" si="4"/>
        <v>0</v>
      </c>
      <c r="V67" s="11">
        <f t="shared" si="5"/>
        <v>0</v>
      </c>
      <c r="W67" s="79">
        <f t="shared" si="6"/>
        <v>2683</v>
      </c>
      <c r="X67" s="79">
        <f t="shared" si="7"/>
        <v>3518</v>
      </c>
      <c r="Y67" s="145">
        <f t="shared" si="16"/>
        <v>2676</v>
      </c>
      <c r="Z67" s="80">
        <f t="shared" si="8"/>
        <v>510601.73</v>
      </c>
      <c r="AA67" s="80">
        <f t="shared" si="9"/>
        <v>702935.77000001608</v>
      </c>
      <c r="AB67" s="80">
        <f t="shared" si="17"/>
        <v>505853.22</v>
      </c>
      <c r="AC67" s="80">
        <f t="shared" si="10"/>
        <v>-197082.55000001611</v>
      </c>
      <c r="AD67" s="11">
        <f t="shared" si="11"/>
        <v>511253.24999984819</v>
      </c>
      <c r="AE67" s="150">
        <v>3295.0307896891131</v>
      </c>
      <c r="AF67" s="150">
        <v>7744</v>
      </c>
      <c r="AG67" s="52"/>
      <c r="AH67">
        <v>1</v>
      </c>
      <c r="AL67" s="170"/>
      <c r="AM67" s="170"/>
    </row>
    <row r="68" spans="1:39" ht="12.75" hidden="1" customHeight="1" outlineLevel="1" x14ac:dyDescent="0.2">
      <c r="A68">
        <f t="shared" si="1"/>
        <v>6</v>
      </c>
      <c r="B68" s="70">
        <f t="shared" si="2"/>
        <v>41455</v>
      </c>
      <c r="C68" s="77">
        <v>41426</v>
      </c>
      <c r="D68" s="142">
        <v>2874</v>
      </c>
      <c r="E68" s="82">
        <v>186.66</v>
      </c>
      <c r="F68" s="143">
        <v>475</v>
      </c>
      <c r="G68" s="82">
        <v>536460.84</v>
      </c>
      <c r="H68" s="11">
        <f t="shared" si="12"/>
        <v>1365150</v>
      </c>
      <c r="I68" s="11">
        <f t="shared" si="3"/>
        <v>-828689.16</v>
      </c>
      <c r="J68" s="147">
        <v>0</v>
      </c>
      <c r="K68" s="148">
        <v>0</v>
      </c>
      <c r="L68" s="82">
        <f t="shared" si="13"/>
        <v>0</v>
      </c>
      <c r="M68" s="82">
        <v>0</v>
      </c>
      <c r="N68" s="78">
        <f t="shared" si="14"/>
        <v>0</v>
      </c>
      <c r="O68" s="78">
        <f t="shared" si="15"/>
        <v>1047714.0899998482</v>
      </c>
      <c r="P68" s="84">
        <v>0</v>
      </c>
      <c r="Q68" s="82">
        <v>0</v>
      </c>
      <c r="R68" s="149">
        <v>0</v>
      </c>
      <c r="S68" s="82">
        <v>0</v>
      </c>
      <c r="T68" s="82">
        <v>0</v>
      </c>
      <c r="U68" s="11">
        <f t="shared" si="4"/>
        <v>0</v>
      </c>
      <c r="V68" s="11">
        <f t="shared" si="5"/>
        <v>0</v>
      </c>
      <c r="W68" s="79">
        <f t="shared" si="6"/>
        <v>2874</v>
      </c>
      <c r="X68" s="79">
        <f t="shared" si="7"/>
        <v>0</v>
      </c>
      <c r="Y68" s="145">
        <f t="shared" si="16"/>
        <v>5550</v>
      </c>
      <c r="Z68" s="80">
        <f t="shared" si="8"/>
        <v>536460.84</v>
      </c>
      <c r="AA68" s="80">
        <f t="shared" si="9"/>
        <v>0</v>
      </c>
      <c r="AB68" s="80">
        <f t="shared" si="17"/>
        <v>0</v>
      </c>
      <c r="AC68" s="80">
        <f t="shared" si="10"/>
        <v>0</v>
      </c>
      <c r="AD68" s="11">
        <f t="shared" si="11"/>
        <v>1047714.0899998482</v>
      </c>
      <c r="AE68" s="150">
        <v>4827.1980355713467</v>
      </c>
      <c r="AF68" s="150">
        <v>-393.3</v>
      </c>
      <c r="AG68" s="52"/>
      <c r="AH68">
        <v>1</v>
      </c>
      <c r="AL68" s="170"/>
      <c r="AM68" s="170"/>
    </row>
    <row r="69" spans="1:39" ht="12.75" hidden="1" customHeight="1" outlineLevel="1" x14ac:dyDescent="0.2">
      <c r="A69">
        <f t="shared" si="1"/>
        <v>7</v>
      </c>
      <c r="B69" s="70">
        <f t="shared" si="2"/>
        <v>41486</v>
      </c>
      <c r="C69" s="77">
        <v>41456</v>
      </c>
      <c r="D69" s="142">
        <v>2933</v>
      </c>
      <c r="E69" s="82">
        <v>184.28</v>
      </c>
      <c r="F69" s="143">
        <v>475</v>
      </c>
      <c r="G69" s="82">
        <v>540493.24</v>
      </c>
      <c r="H69" s="11">
        <f t="shared" si="12"/>
        <v>1393175</v>
      </c>
      <c r="I69" s="11">
        <f t="shared" si="3"/>
        <v>-852681.76</v>
      </c>
      <c r="J69" s="147">
        <v>5557</v>
      </c>
      <c r="K69" s="148">
        <v>127.4</v>
      </c>
      <c r="L69" s="82">
        <f t="shared" si="13"/>
        <v>707961.8</v>
      </c>
      <c r="M69" s="82">
        <v>1047062.57</v>
      </c>
      <c r="N69" s="78">
        <f t="shared" si="14"/>
        <v>-339100.7699999999</v>
      </c>
      <c r="O69" s="78">
        <f t="shared" si="15"/>
        <v>541144.75999984832</v>
      </c>
      <c r="P69" s="84">
        <v>0</v>
      </c>
      <c r="Q69" s="82">
        <v>0</v>
      </c>
      <c r="R69" s="149">
        <v>0</v>
      </c>
      <c r="S69" s="82">
        <v>0</v>
      </c>
      <c r="T69" s="82">
        <v>0</v>
      </c>
      <c r="U69" s="11">
        <f t="shared" si="4"/>
        <v>0</v>
      </c>
      <c r="V69" s="11">
        <f t="shared" si="5"/>
        <v>0</v>
      </c>
      <c r="W69" s="79">
        <f t="shared" si="6"/>
        <v>2933</v>
      </c>
      <c r="X69" s="79">
        <f t="shared" si="7"/>
        <v>5557</v>
      </c>
      <c r="Y69" s="145">
        <f t="shared" si="16"/>
        <v>2926</v>
      </c>
      <c r="Z69" s="80">
        <f t="shared" si="8"/>
        <v>540493.24</v>
      </c>
      <c r="AA69" s="80">
        <f t="shared" si="9"/>
        <v>1047062.57</v>
      </c>
      <c r="AB69" s="80">
        <f t="shared" si="17"/>
        <v>707961.8</v>
      </c>
      <c r="AC69" s="80">
        <f t="shared" si="10"/>
        <v>-339100.7699999999</v>
      </c>
      <c r="AD69" s="11">
        <f t="shared" si="11"/>
        <v>541144.75999984832</v>
      </c>
      <c r="AE69" s="150">
        <v>7341.7159437165119</v>
      </c>
      <c r="AF69" s="150">
        <v>7336</v>
      </c>
      <c r="AG69" s="52"/>
      <c r="AH69">
        <v>1</v>
      </c>
      <c r="AL69" s="170"/>
      <c r="AM69" s="170"/>
    </row>
    <row r="70" spans="1:39" ht="12.75" hidden="1" customHeight="1" outlineLevel="1" x14ac:dyDescent="0.2">
      <c r="A70">
        <f t="shared" si="1"/>
        <v>8</v>
      </c>
      <c r="B70" s="70">
        <f t="shared" si="2"/>
        <v>41517</v>
      </c>
      <c r="C70" s="77">
        <v>41487</v>
      </c>
      <c r="D70" s="142">
        <v>2791</v>
      </c>
      <c r="E70" s="82">
        <v>184.41</v>
      </c>
      <c r="F70" s="143">
        <v>475</v>
      </c>
      <c r="G70" s="82">
        <v>514688.31</v>
      </c>
      <c r="H70" s="11">
        <f t="shared" si="12"/>
        <v>1325725</v>
      </c>
      <c r="I70" s="11">
        <f t="shared" si="3"/>
        <v>-811036.69</v>
      </c>
      <c r="J70" s="147">
        <v>0</v>
      </c>
      <c r="K70" s="148">
        <v>0</v>
      </c>
      <c r="L70" s="82">
        <f t="shared" si="13"/>
        <v>0</v>
      </c>
      <c r="M70" s="82">
        <v>0</v>
      </c>
      <c r="N70" s="78">
        <f t="shared" si="14"/>
        <v>0</v>
      </c>
      <c r="O70" s="78">
        <f t="shared" si="15"/>
        <v>1055833.0699998483</v>
      </c>
      <c r="P70" s="84">
        <v>0</v>
      </c>
      <c r="Q70" s="82">
        <v>0</v>
      </c>
      <c r="R70" s="149">
        <v>0</v>
      </c>
      <c r="S70" s="82">
        <v>0</v>
      </c>
      <c r="T70" s="82">
        <v>0</v>
      </c>
      <c r="U70" s="11">
        <f t="shared" si="4"/>
        <v>0</v>
      </c>
      <c r="V70" s="11">
        <f t="shared" si="5"/>
        <v>0</v>
      </c>
      <c r="W70" s="79">
        <f t="shared" si="6"/>
        <v>2791</v>
      </c>
      <c r="X70" s="79">
        <f t="shared" si="7"/>
        <v>0</v>
      </c>
      <c r="Y70" s="145">
        <f t="shared" si="16"/>
        <v>5717</v>
      </c>
      <c r="Z70" s="80">
        <f t="shared" si="8"/>
        <v>514688.31</v>
      </c>
      <c r="AA70" s="80">
        <f t="shared" si="9"/>
        <v>0</v>
      </c>
      <c r="AB70" s="80">
        <f t="shared" si="17"/>
        <v>0</v>
      </c>
      <c r="AC70" s="80">
        <f t="shared" si="10"/>
        <v>0</v>
      </c>
      <c r="AD70" s="11">
        <f t="shared" si="11"/>
        <v>1055833.0699998483</v>
      </c>
      <c r="AE70" s="150">
        <v>5258.0874537356904</v>
      </c>
      <c r="AF70" s="150">
        <v>0</v>
      </c>
      <c r="AG70" s="52"/>
      <c r="AH70">
        <v>1</v>
      </c>
      <c r="AL70" s="170"/>
      <c r="AM70" s="170"/>
    </row>
    <row r="71" spans="1:39" ht="12.75" hidden="1" customHeight="1" outlineLevel="1" x14ac:dyDescent="0.2">
      <c r="A71">
        <f t="shared" si="1"/>
        <v>9</v>
      </c>
      <c r="B71" s="70">
        <f t="shared" si="2"/>
        <v>41547</v>
      </c>
      <c r="C71" s="77">
        <v>41518</v>
      </c>
      <c r="D71" s="142">
        <v>2674</v>
      </c>
      <c r="E71" s="82">
        <v>222.095362752445</v>
      </c>
      <c r="F71" s="143">
        <v>475</v>
      </c>
      <c r="G71" s="82">
        <v>593883</v>
      </c>
      <c r="H71" s="11">
        <f t="shared" si="12"/>
        <v>1270150</v>
      </c>
      <c r="I71" s="11">
        <f t="shared" si="3"/>
        <v>-676267</v>
      </c>
      <c r="J71" s="147">
        <v>0</v>
      </c>
      <c r="K71" s="148">
        <v>0</v>
      </c>
      <c r="L71" s="82">
        <f t="shared" si="13"/>
        <v>0</v>
      </c>
      <c r="M71" s="82">
        <v>0</v>
      </c>
      <c r="N71" s="78">
        <f t="shared" si="14"/>
        <v>0</v>
      </c>
      <c r="O71" s="78">
        <f t="shared" si="15"/>
        <v>1649716.0699998483</v>
      </c>
      <c r="P71" s="84">
        <v>0</v>
      </c>
      <c r="Q71" s="82">
        <v>0</v>
      </c>
      <c r="R71" s="149">
        <v>0</v>
      </c>
      <c r="S71" s="82">
        <v>0</v>
      </c>
      <c r="T71" s="82">
        <v>0</v>
      </c>
      <c r="U71" s="11">
        <f t="shared" si="4"/>
        <v>0</v>
      </c>
      <c r="V71" s="11">
        <f t="shared" si="5"/>
        <v>0</v>
      </c>
      <c r="W71" s="79">
        <f t="shared" si="6"/>
        <v>2674</v>
      </c>
      <c r="X71" s="79">
        <f t="shared" si="7"/>
        <v>0</v>
      </c>
      <c r="Y71" s="145">
        <f t="shared" si="16"/>
        <v>8391</v>
      </c>
      <c r="Z71" s="80">
        <f t="shared" si="8"/>
        <v>593883</v>
      </c>
      <c r="AA71" s="80">
        <f t="shared" si="9"/>
        <v>0</v>
      </c>
      <c r="AB71" s="80">
        <f t="shared" si="17"/>
        <v>0</v>
      </c>
      <c r="AC71" s="80">
        <f t="shared" si="10"/>
        <v>0</v>
      </c>
      <c r="AD71" s="11">
        <f t="shared" si="11"/>
        <v>1649716.0699998483</v>
      </c>
      <c r="AE71" s="150">
        <v>9817.5107534781964</v>
      </c>
      <c r="AF71" s="150">
        <v>2322.0100000000002</v>
      </c>
      <c r="AG71" s="52"/>
      <c r="AH71">
        <v>1</v>
      </c>
      <c r="AL71" s="170"/>
      <c r="AM71" s="170"/>
    </row>
    <row r="72" spans="1:39" ht="12.75" hidden="1" customHeight="1" outlineLevel="1" x14ac:dyDescent="0.2">
      <c r="A72">
        <f t="shared" si="1"/>
        <v>10</v>
      </c>
      <c r="B72" s="70">
        <f t="shared" si="2"/>
        <v>41578</v>
      </c>
      <c r="C72" s="77">
        <v>41548</v>
      </c>
      <c r="D72" s="142">
        <v>2587</v>
      </c>
      <c r="E72" s="82">
        <v>198.19</v>
      </c>
      <c r="F72" s="143">
        <v>475</v>
      </c>
      <c r="G72" s="82">
        <v>512717.53</v>
      </c>
      <c r="H72" s="11">
        <f t="shared" si="12"/>
        <v>1228825</v>
      </c>
      <c r="I72" s="11">
        <f t="shared" si="3"/>
        <v>-716107.47</v>
      </c>
      <c r="J72" s="147">
        <v>8400</v>
      </c>
      <c r="K72" s="148">
        <v>146.97030952380999</v>
      </c>
      <c r="L72" s="82">
        <f t="shared" si="13"/>
        <v>1234550.6000000001</v>
      </c>
      <c r="M72" s="82">
        <v>1649716.07</v>
      </c>
      <c r="N72" s="78">
        <f t="shared" si="14"/>
        <v>-415165.47</v>
      </c>
      <c r="O72" s="78">
        <f t="shared" si="15"/>
        <v>512717.52999984822</v>
      </c>
      <c r="P72" s="84">
        <v>0</v>
      </c>
      <c r="Q72" s="82">
        <v>0</v>
      </c>
      <c r="R72" s="149">
        <v>0</v>
      </c>
      <c r="S72" s="82">
        <v>0</v>
      </c>
      <c r="T72" s="82">
        <v>0</v>
      </c>
      <c r="U72" s="11">
        <f t="shared" si="4"/>
        <v>0</v>
      </c>
      <c r="V72" s="11">
        <f t="shared" si="5"/>
        <v>0</v>
      </c>
      <c r="W72" s="79">
        <f t="shared" si="6"/>
        <v>2587</v>
      </c>
      <c r="X72" s="79">
        <f t="shared" si="7"/>
        <v>8400</v>
      </c>
      <c r="Y72" s="145">
        <f t="shared" si="16"/>
        <v>2578</v>
      </c>
      <c r="Z72" s="80">
        <f t="shared" si="8"/>
        <v>512717.53</v>
      </c>
      <c r="AA72" s="80">
        <f t="shared" si="9"/>
        <v>1649716.07</v>
      </c>
      <c r="AB72" s="80">
        <f t="shared" si="17"/>
        <v>1234550.6000000001</v>
      </c>
      <c r="AC72" s="80">
        <f t="shared" si="10"/>
        <v>-415165.47</v>
      </c>
      <c r="AD72" s="11">
        <f t="shared" si="11"/>
        <v>512717.52999984822</v>
      </c>
      <c r="AE72" s="150">
        <v>11700.673349891853</v>
      </c>
      <c r="AF72" s="150">
        <v>7357</v>
      </c>
      <c r="AG72" s="52"/>
      <c r="AH72">
        <v>1</v>
      </c>
      <c r="AL72" s="170"/>
      <c r="AM72" s="170"/>
    </row>
    <row r="73" spans="1:39" ht="12.75" hidden="1" customHeight="1" outlineLevel="1" x14ac:dyDescent="0.2">
      <c r="A73">
        <f t="shared" si="1"/>
        <v>11</v>
      </c>
      <c r="B73" s="70">
        <f t="shared" si="2"/>
        <v>41608</v>
      </c>
      <c r="C73" s="77">
        <v>41579</v>
      </c>
      <c r="D73" s="142">
        <v>1776</v>
      </c>
      <c r="E73" s="82">
        <v>182.890000000008</v>
      </c>
      <c r="F73" s="143">
        <v>475</v>
      </c>
      <c r="G73" s="82">
        <v>324812.64</v>
      </c>
      <c r="H73" s="11">
        <f t="shared" si="12"/>
        <v>843600</v>
      </c>
      <c r="I73" s="11">
        <f t="shared" si="3"/>
        <v>-518787.36</v>
      </c>
      <c r="J73" s="147">
        <v>0</v>
      </c>
      <c r="K73" s="148">
        <v>0</v>
      </c>
      <c r="L73" s="82">
        <f t="shared" si="13"/>
        <v>0</v>
      </c>
      <c r="M73" s="82">
        <v>0</v>
      </c>
      <c r="N73" s="78">
        <f t="shared" si="14"/>
        <v>0</v>
      </c>
      <c r="O73" s="78">
        <f t="shared" si="15"/>
        <v>837530.16999984824</v>
      </c>
      <c r="P73" s="84">
        <v>0</v>
      </c>
      <c r="Q73" s="82">
        <v>0</v>
      </c>
      <c r="R73" s="149">
        <v>0</v>
      </c>
      <c r="S73" s="82">
        <v>0</v>
      </c>
      <c r="T73" s="82">
        <v>0</v>
      </c>
      <c r="U73" s="11">
        <f t="shared" si="4"/>
        <v>0</v>
      </c>
      <c r="V73" s="11">
        <f t="shared" si="5"/>
        <v>0</v>
      </c>
      <c r="W73" s="79">
        <f t="shared" si="6"/>
        <v>1776</v>
      </c>
      <c r="X73" s="79">
        <f t="shared" si="7"/>
        <v>0</v>
      </c>
      <c r="Y73" s="145">
        <f t="shared" si="16"/>
        <v>4354</v>
      </c>
      <c r="Z73" s="80">
        <f t="shared" si="8"/>
        <v>324812.64</v>
      </c>
      <c r="AA73" s="80">
        <f t="shared" si="9"/>
        <v>0</v>
      </c>
      <c r="AB73" s="80">
        <f t="shared" si="17"/>
        <v>0</v>
      </c>
      <c r="AC73" s="80">
        <f t="shared" si="10"/>
        <v>0</v>
      </c>
      <c r="AD73" s="11">
        <f t="shared" si="11"/>
        <v>837530.16999984824</v>
      </c>
      <c r="AE73" s="150">
        <v>4932.0561940644557</v>
      </c>
      <c r="AF73" s="150">
        <v>-1240.3600000000001</v>
      </c>
      <c r="AG73" s="52"/>
      <c r="AH73">
        <v>1</v>
      </c>
      <c r="AL73" s="170"/>
      <c r="AM73" s="170"/>
    </row>
    <row r="74" spans="1:39" ht="12.75" hidden="1" customHeight="1" outlineLevel="1" x14ac:dyDescent="0.2">
      <c r="A74">
        <f t="shared" si="1"/>
        <v>12</v>
      </c>
      <c r="B74" s="70">
        <f t="shared" si="2"/>
        <v>41639</v>
      </c>
      <c r="C74" s="77">
        <v>41609</v>
      </c>
      <c r="D74" s="142">
        <v>1478</v>
      </c>
      <c r="E74" s="82">
        <v>181.86</v>
      </c>
      <c r="F74" s="143">
        <v>475</v>
      </c>
      <c r="G74" s="82">
        <v>268789.08</v>
      </c>
      <c r="H74" s="11">
        <f t="shared" si="12"/>
        <v>702050</v>
      </c>
      <c r="I74" s="11">
        <f t="shared" si="3"/>
        <v>-433260.92</v>
      </c>
      <c r="J74" s="147">
        <v>4363</v>
      </c>
      <c r="K74" s="148">
        <v>148</v>
      </c>
      <c r="L74" s="82">
        <f t="shared" si="13"/>
        <v>645724</v>
      </c>
      <c r="M74" s="82">
        <v>837530.17000001762</v>
      </c>
      <c r="N74" s="78">
        <f t="shared" si="14"/>
        <v>-191806.17000001762</v>
      </c>
      <c r="O74" s="78">
        <f t="shared" si="15"/>
        <v>268789.07999983057</v>
      </c>
      <c r="P74" s="84">
        <v>0</v>
      </c>
      <c r="Q74" s="82">
        <v>0</v>
      </c>
      <c r="R74" s="149">
        <v>0</v>
      </c>
      <c r="S74" s="82">
        <v>0</v>
      </c>
      <c r="T74" s="82">
        <v>0</v>
      </c>
      <c r="U74" s="11">
        <f t="shared" si="4"/>
        <v>0</v>
      </c>
      <c r="V74" s="11">
        <f t="shared" si="5"/>
        <v>0</v>
      </c>
      <c r="W74" s="79">
        <f t="shared" si="6"/>
        <v>1478</v>
      </c>
      <c r="X74" s="79">
        <f t="shared" si="7"/>
        <v>4363</v>
      </c>
      <c r="Y74" s="145">
        <f t="shared" si="16"/>
        <v>1469</v>
      </c>
      <c r="Z74" s="80">
        <f t="shared" si="8"/>
        <v>268789.08</v>
      </c>
      <c r="AA74" s="80">
        <f t="shared" si="9"/>
        <v>837530.17000001762</v>
      </c>
      <c r="AB74" s="80">
        <f t="shared" si="17"/>
        <v>645724</v>
      </c>
      <c r="AC74" s="80">
        <f t="shared" si="10"/>
        <v>-191806.17000001762</v>
      </c>
      <c r="AD74" s="11">
        <f t="shared" si="11"/>
        <v>268789.07999983057</v>
      </c>
      <c r="AE74" s="150">
        <v>3136.2221120233598</v>
      </c>
      <c r="AF74" s="150">
        <v>6642</v>
      </c>
      <c r="AG74" s="52"/>
      <c r="AH74">
        <v>1</v>
      </c>
      <c r="AL74" s="170"/>
      <c r="AM74" s="170"/>
    </row>
    <row r="75" spans="1:39" ht="12.75" hidden="1" customHeight="1" outlineLevel="1" x14ac:dyDescent="0.2">
      <c r="A75">
        <f t="shared" si="1"/>
        <v>1</v>
      </c>
      <c r="B75" s="70">
        <f t="shared" si="2"/>
        <v>41670</v>
      </c>
      <c r="C75" s="77">
        <v>41640</v>
      </c>
      <c r="D75" s="142">
        <v>588</v>
      </c>
      <c r="E75" s="82">
        <v>176.45</v>
      </c>
      <c r="F75" s="143">
        <v>475</v>
      </c>
      <c r="G75" s="82">
        <v>103752.6</v>
      </c>
      <c r="H75" s="11">
        <f t="shared" si="12"/>
        <v>279300</v>
      </c>
      <c r="I75" s="11">
        <f t="shared" si="3"/>
        <v>-175547.4</v>
      </c>
      <c r="J75" s="147">
        <v>0</v>
      </c>
      <c r="K75" s="148">
        <v>0</v>
      </c>
      <c r="L75" s="82">
        <f t="shared" si="13"/>
        <v>0</v>
      </c>
      <c r="M75" s="82">
        <v>0</v>
      </c>
      <c r="N75" s="78">
        <f t="shared" si="14"/>
        <v>0</v>
      </c>
      <c r="O75" s="78">
        <f t="shared" si="15"/>
        <v>372541.67999983055</v>
      </c>
      <c r="P75" s="84">
        <v>0</v>
      </c>
      <c r="Q75" s="82">
        <v>0</v>
      </c>
      <c r="R75" s="149">
        <v>0</v>
      </c>
      <c r="S75" s="82">
        <v>0</v>
      </c>
      <c r="T75" s="82">
        <v>0</v>
      </c>
      <c r="U75" s="11">
        <f t="shared" si="4"/>
        <v>0</v>
      </c>
      <c r="V75" s="11">
        <f t="shared" si="5"/>
        <v>0</v>
      </c>
      <c r="W75" s="79">
        <f t="shared" si="6"/>
        <v>588</v>
      </c>
      <c r="X75" s="79">
        <f t="shared" si="7"/>
        <v>0</v>
      </c>
      <c r="Y75" s="145">
        <f t="shared" si="16"/>
        <v>2057</v>
      </c>
      <c r="Z75" s="80">
        <f t="shared" si="8"/>
        <v>103752.6</v>
      </c>
      <c r="AA75" s="80">
        <f t="shared" si="9"/>
        <v>0</v>
      </c>
      <c r="AB75" s="80">
        <f t="shared" si="17"/>
        <v>0</v>
      </c>
      <c r="AC75" s="80">
        <f t="shared" si="10"/>
        <v>0</v>
      </c>
      <c r="AD75" s="11">
        <f t="shared" si="11"/>
        <v>372541.67999983055</v>
      </c>
      <c r="AE75" s="150">
        <v>2563.0870294370584</v>
      </c>
      <c r="AF75" s="150">
        <v>-1.03</v>
      </c>
      <c r="AG75" s="52"/>
      <c r="AH75">
        <v>1</v>
      </c>
      <c r="AL75" s="170"/>
      <c r="AM75" s="170"/>
    </row>
    <row r="76" spans="1:39" ht="12.75" hidden="1" customHeight="1" outlineLevel="1" x14ac:dyDescent="0.2">
      <c r="A76">
        <f t="shared" si="1"/>
        <v>2</v>
      </c>
      <c r="B76" s="70">
        <f t="shared" si="2"/>
        <v>41698</v>
      </c>
      <c r="C76" s="77">
        <v>41671</v>
      </c>
      <c r="D76" s="142">
        <v>786</v>
      </c>
      <c r="E76" s="82">
        <v>183.26</v>
      </c>
      <c r="F76" s="143">
        <v>475</v>
      </c>
      <c r="G76" s="82">
        <v>144042.35999999999</v>
      </c>
      <c r="H76" s="11">
        <f t="shared" si="12"/>
        <v>373350</v>
      </c>
      <c r="I76" s="11">
        <f t="shared" si="3"/>
        <v>-229307.64</v>
      </c>
      <c r="J76" s="147">
        <v>0</v>
      </c>
      <c r="K76" s="148">
        <v>0</v>
      </c>
      <c r="L76" s="82">
        <f t="shared" si="13"/>
        <v>0</v>
      </c>
      <c r="M76" s="82">
        <v>0</v>
      </c>
      <c r="N76" s="78">
        <f t="shared" si="14"/>
        <v>0</v>
      </c>
      <c r="O76" s="78">
        <f t="shared" si="15"/>
        <v>516584.03999983054</v>
      </c>
      <c r="P76" s="84">
        <v>0</v>
      </c>
      <c r="Q76" s="82">
        <v>0</v>
      </c>
      <c r="R76" s="149">
        <v>0</v>
      </c>
      <c r="S76" s="82">
        <v>0</v>
      </c>
      <c r="T76" s="82">
        <v>0</v>
      </c>
      <c r="U76" s="11">
        <f t="shared" si="4"/>
        <v>0</v>
      </c>
      <c r="V76" s="11">
        <f t="shared" si="5"/>
        <v>0</v>
      </c>
      <c r="W76" s="79">
        <f t="shared" si="6"/>
        <v>786</v>
      </c>
      <c r="X76" s="79">
        <f t="shared" si="7"/>
        <v>0</v>
      </c>
      <c r="Y76" s="145">
        <f t="shared" si="16"/>
        <v>2843</v>
      </c>
      <c r="Z76" s="80">
        <f t="shared" si="8"/>
        <v>144042.35999999999</v>
      </c>
      <c r="AA76" s="80">
        <f t="shared" si="9"/>
        <v>0</v>
      </c>
      <c r="AB76" s="80">
        <f t="shared" si="17"/>
        <v>0</v>
      </c>
      <c r="AC76" s="80">
        <f t="shared" si="10"/>
        <v>0</v>
      </c>
      <c r="AD76" s="11">
        <f t="shared" si="11"/>
        <v>516584.03999983054</v>
      </c>
      <c r="AE76" s="150">
        <v>3214.6224812481432</v>
      </c>
      <c r="AF76" s="150">
        <v>0</v>
      </c>
      <c r="AG76" s="52"/>
      <c r="AH76">
        <v>1</v>
      </c>
      <c r="AL76" s="170"/>
      <c r="AM76" s="170"/>
    </row>
    <row r="77" spans="1:39" ht="12.75" hidden="1" customHeight="1" outlineLevel="1" x14ac:dyDescent="0.2">
      <c r="A77">
        <f t="shared" si="1"/>
        <v>3</v>
      </c>
      <c r="B77" s="70">
        <f t="shared" si="2"/>
        <v>41729</v>
      </c>
      <c r="C77" s="77">
        <v>41699</v>
      </c>
      <c r="D77" s="142">
        <v>681</v>
      </c>
      <c r="E77" s="82">
        <v>183.39</v>
      </c>
      <c r="F77" s="143">
        <v>475</v>
      </c>
      <c r="G77" s="82">
        <v>124888.59</v>
      </c>
      <c r="H77" s="11">
        <f t="shared" si="12"/>
        <v>323475</v>
      </c>
      <c r="I77" s="11">
        <f t="shared" si="3"/>
        <v>-198586.41</v>
      </c>
      <c r="J77" s="147">
        <v>2852</v>
      </c>
      <c r="K77" s="148">
        <v>180.650000000007</v>
      </c>
      <c r="L77" s="82">
        <f t="shared" si="13"/>
        <v>515213.8</v>
      </c>
      <c r="M77" s="82">
        <v>516584.04000000394</v>
      </c>
      <c r="N77" s="78">
        <f t="shared" si="14"/>
        <v>-1370.2400000039488</v>
      </c>
      <c r="O77" s="78">
        <f t="shared" si="15"/>
        <v>124888.58999982657</v>
      </c>
      <c r="P77" s="84">
        <v>0</v>
      </c>
      <c r="Q77" s="82">
        <v>0</v>
      </c>
      <c r="R77" s="149">
        <v>0</v>
      </c>
      <c r="S77" s="82">
        <v>0</v>
      </c>
      <c r="T77" s="82">
        <v>0</v>
      </c>
      <c r="U77" s="11">
        <f t="shared" si="4"/>
        <v>0</v>
      </c>
      <c r="V77" s="11">
        <f t="shared" si="5"/>
        <v>0</v>
      </c>
      <c r="W77" s="79">
        <f t="shared" si="6"/>
        <v>681</v>
      </c>
      <c r="X77" s="79">
        <f t="shared" si="7"/>
        <v>2852</v>
      </c>
      <c r="Y77" s="145">
        <f t="shared" si="16"/>
        <v>672</v>
      </c>
      <c r="Z77" s="80">
        <f t="shared" si="8"/>
        <v>124888.59</v>
      </c>
      <c r="AA77" s="80">
        <f t="shared" si="9"/>
        <v>516584.04000000394</v>
      </c>
      <c r="AB77" s="80">
        <f t="shared" si="17"/>
        <v>515213.8</v>
      </c>
      <c r="AC77" s="80">
        <f t="shared" si="10"/>
        <v>-1370.2400000039488</v>
      </c>
      <c r="AD77" s="11">
        <f t="shared" si="11"/>
        <v>124888.58999982657</v>
      </c>
      <c r="AE77" s="150">
        <v>4750.4468743165107</v>
      </c>
      <c r="AF77" s="150">
        <v>5762.08</v>
      </c>
      <c r="AG77" s="52"/>
      <c r="AH77">
        <v>1</v>
      </c>
      <c r="AL77" s="170"/>
      <c r="AM77" s="170"/>
    </row>
    <row r="78" spans="1:39" ht="12.75" hidden="1" customHeight="1" outlineLevel="1" x14ac:dyDescent="0.2">
      <c r="A78">
        <f t="shared" si="1"/>
        <v>4</v>
      </c>
      <c r="B78" s="70">
        <f t="shared" si="2"/>
        <v>41759</v>
      </c>
      <c r="C78" s="77">
        <v>41730</v>
      </c>
      <c r="D78" s="142">
        <v>2135</v>
      </c>
      <c r="E78" s="82">
        <v>182.69</v>
      </c>
      <c r="F78" s="143">
        <v>475</v>
      </c>
      <c r="G78" s="82">
        <v>390043.15</v>
      </c>
      <c r="H78" s="11">
        <f t="shared" ref="H78:H90" si="18">IF(F78&gt;E78,F78*D78,E78*D78)</f>
        <v>1014125</v>
      </c>
      <c r="I78" s="11">
        <f t="shared" ref="I78:I90" si="19">G78-H78</f>
        <v>-624081.85</v>
      </c>
      <c r="J78" s="147">
        <v>0</v>
      </c>
      <c r="K78" s="148">
        <v>0</v>
      </c>
      <c r="L78" s="82">
        <f t="shared" si="13"/>
        <v>0</v>
      </c>
      <c r="M78" s="82">
        <v>0</v>
      </c>
      <c r="N78" s="78">
        <f t="shared" ref="N78:N90" si="20">L78-M78</f>
        <v>0</v>
      </c>
      <c r="O78" s="78">
        <f t="shared" ref="O78:O90" si="21">O77+G78-M78</f>
        <v>514931.73999982659</v>
      </c>
      <c r="P78" s="84">
        <v>0</v>
      </c>
      <c r="Q78" s="82">
        <v>0</v>
      </c>
      <c r="R78" s="149">
        <v>0</v>
      </c>
      <c r="S78" s="82">
        <v>0</v>
      </c>
      <c r="T78" s="82">
        <v>0</v>
      </c>
      <c r="U78" s="11">
        <f t="shared" ref="U78:U90" si="22">T78-S78</f>
        <v>0</v>
      </c>
      <c r="V78" s="11">
        <f t="shared" ref="V78:V90" si="23">V77+Q78-S78</f>
        <v>0</v>
      </c>
      <c r="W78" s="79">
        <f t="shared" ref="W78:W90" si="24">D78+P78</f>
        <v>2135</v>
      </c>
      <c r="X78" s="79">
        <f t="shared" ref="X78:X90" si="25">J78+R78</f>
        <v>0</v>
      </c>
      <c r="Y78" s="145">
        <f t="shared" ref="Y78:Y90" si="26">Y77+W78-X78</f>
        <v>2807</v>
      </c>
      <c r="Z78" s="80">
        <f t="shared" ref="Z78:Z90" si="27">G78+Q78</f>
        <v>390043.15</v>
      </c>
      <c r="AA78" s="80">
        <f t="shared" ref="AA78:AA90" si="28">M78+S78</f>
        <v>0</v>
      </c>
      <c r="AB78" s="80">
        <f t="shared" ref="AB78:AB90" si="29">L78+T78</f>
        <v>0</v>
      </c>
      <c r="AC78" s="80">
        <f t="shared" ref="AC78:AC90" si="30">AB78-AA78</f>
        <v>0</v>
      </c>
      <c r="AD78" s="11">
        <f t="shared" ref="AD78:AD90" si="31">AD77+Z78-AA78</f>
        <v>514931.73999982659</v>
      </c>
      <c r="AE78" s="150">
        <v>1254.5393584781955</v>
      </c>
      <c r="AF78" s="150">
        <v>0</v>
      </c>
      <c r="AG78" s="52"/>
      <c r="AH78">
        <v>1</v>
      </c>
      <c r="AL78" s="170"/>
      <c r="AM78" s="170"/>
    </row>
    <row r="79" spans="1:39" ht="12.75" hidden="1" customHeight="1" outlineLevel="1" x14ac:dyDescent="0.2">
      <c r="A79">
        <f t="shared" ref="A79:A142" si="32">MONTH(C79)</f>
        <v>5</v>
      </c>
      <c r="B79" s="70">
        <f t="shared" ref="B79:B142" si="33">EOMONTH(C79,0)</f>
        <v>41790</v>
      </c>
      <c r="C79" s="77">
        <v>41760</v>
      </c>
      <c r="D79" s="142">
        <v>2762</v>
      </c>
      <c r="E79" s="82">
        <v>181.01</v>
      </c>
      <c r="F79" s="143">
        <v>475</v>
      </c>
      <c r="G79" s="82">
        <v>499949.62</v>
      </c>
      <c r="H79" s="11">
        <f t="shared" si="18"/>
        <v>1311950</v>
      </c>
      <c r="I79" s="11">
        <f t="shared" si="19"/>
        <v>-812000.38</v>
      </c>
      <c r="J79" s="147">
        <v>0</v>
      </c>
      <c r="K79" s="148">
        <v>0</v>
      </c>
      <c r="L79" s="82">
        <f t="shared" si="13"/>
        <v>0</v>
      </c>
      <c r="M79" s="82">
        <v>0</v>
      </c>
      <c r="N79" s="78">
        <f t="shared" si="20"/>
        <v>0</v>
      </c>
      <c r="O79" s="78">
        <f t="shared" si="21"/>
        <v>1014881.3599998266</v>
      </c>
      <c r="P79" s="84">
        <v>0</v>
      </c>
      <c r="Q79" s="82">
        <v>0</v>
      </c>
      <c r="R79" s="149">
        <v>0</v>
      </c>
      <c r="S79" s="82">
        <v>0</v>
      </c>
      <c r="T79" s="82">
        <v>0</v>
      </c>
      <c r="U79" s="11">
        <f t="shared" si="22"/>
        <v>0</v>
      </c>
      <c r="V79" s="11">
        <f t="shared" si="23"/>
        <v>0</v>
      </c>
      <c r="W79" s="79">
        <f t="shared" si="24"/>
        <v>2762</v>
      </c>
      <c r="X79" s="79">
        <f t="shared" si="25"/>
        <v>0</v>
      </c>
      <c r="Y79" s="145">
        <f t="shared" si="26"/>
        <v>5569</v>
      </c>
      <c r="Z79" s="80">
        <f t="shared" si="27"/>
        <v>499949.62</v>
      </c>
      <c r="AA79" s="80">
        <f t="shared" si="28"/>
        <v>0</v>
      </c>
      <c r="AB79" s="80">
        <f t="shared" si="29"/>
        <v>0</v>
      </c>
      <c r="AC79" s="80">
        <f t="shared" si="30"/>
        <v>0</v>
      </c>
      <c r="AD79" s="11">
        <f t="shared" si="31"/>
        <v>1014881.3599998266</v>
      </c>
      <c r="AE79" s="150">
        <v>5006.2580547192501</v>
      </c>
      <c r="AF79" s="150">
        <v>0</v>
      </c>
      <c r="AG79" s="52"/>
      <c r="AH79">
        <v>1</v>
      </c>
      <c r="AL79" s="170"/>
      <c r="AM79" s="170"/>
    </row>
    <row r="80" spans="1:39" ht="12.75" hidden="1" customHeight="1" outlineLevel="1" x14ac:dyDescent="0.2">
      <c r="A80">
        <f t="shared" si="32"/>
        <v>6</v>
      </c>
      <c r="B80" s="70">
        <f t="shared" si="33"/>
        <v>41820</v>
      </c>
      <c r="C80" s="77">
        <v>41791</v>
      </c>
      <c r="D80" s="142">
        <v>2684</v>
      </c>
      <c r="E80" s="82">
        <v>182.62</v>
      </c>
      <c r="F80" s="143">
        <v>475</v>
      </c>
      <c r="G80" s="82">
        <v>490152.08</v>
      </c>
      <c r="H80" s="11">
        <f t="shared" si="18"/>
        <v>1274900</v>
      </c>
      <c r="I80" s="11">
        <f t="shared" si="19"/>
        <v>-784747.91999999993</v>
      </c>
      <c r="J80" s="147">
        <v>5578</v>
      </c>
      <c r="K80" s="148">
        <v>189.9</v>
      </c>
      <c r="L80" s="82">
        <f t="shared" si="13"/>
        <v>1059262.2</v>
      </c>
      <c r="M80" s="82">
        <v>1014881.359999934</v>
      </c>
      <c r="N80" s="78">
        <f t="shared" si="20"/>
        <v>44380.840000065975</v>
      </c>
      <c r="O80" s="78">
        <f t="shared" si="21"/>
        <v>490152.07999989274</v>
      </c>
      <c r="P80" s="84">
        <v>0</v>
      </c>
      <c r="Q80" s="82">
        <v>0</v>
      </c>
      <c r="R80" s="149">
        <v>0</v>
      </c>
      <c r="S80" s="82">
        <v>0</v>
      </c>
      <c r="T80" s="82">
        <v>0</v>
      </c>
      <c r="U80" s="11">
        <f t="shared" si="22"/>
        <v>0</v>
      </c>
      <c r="V80" s="11">
        <f t="shared" si="23"/>
        <v>0</v>
      </c>
      <c r="W80" s="79">
        <f t="shared" si="24"/>
        <v>2684</v>
      </c>
      <c r="X80" s="79">
        <f t="shared" si="25"/>
        <v>5578</v>
      </c>
      <c r="Y80" s="145">
        <f t="shared" si="26"/>
        <v>2675</v>
      </c>
      <c r="Z80" s="80">
        <f t="shared" si="27"/>
        <v>490152.08</v>
      </c>
      <c r="AA80" s="80">
        <f t="shared" si="28"/>
        <v>1014881.359999934</v>
      </c>
      <c r="AB80" s="80">
        <f t="shared" si="29"/>
        <v>1059262.2</v>
      </c>
      <c r="AC80" s="80">
        <f t="shared" si="30"/>
        <v>44380.840000065975</v>
      </c>
      <c r="AD80" s="11">
        <f t="shared" si="31"/>
        <v>490152.07999989274</v>
      </c>
      <c r="AE80" s="150">
        <v>1380.2426681686068</v>
      </c>
      <c r="AF80" s="150">
        <v>10446.18</v>
      </c>
      <c r="AG80" s="52"/>
      <c r="AH80">
        <v>1</v>
      </c>
      <c r="AL80" s="170"/>
      <c r="AM80" s="170"/>
    </row>
    <row r="81" spans="1:39" ht="12.75" hidden="1" customHeight="1" outlineLevel="1" x14ac:dyDescent="0.2">
      <c r="A81">
        <f t="shared" si="32"/>
        <v>7</v>
      </c>
      <c r="B81" s="70">
        <f t="shared" si="33"/>
        <v>41851</v>
      </c>
      <c r="C81" s="77">
        <v>41821</v>
      </c>
      <c r="D81" s="142">
        <v>2998</v>
      </c>
      <c r="E81" s="82">
        <v>182.55</v>
      </c>
      <c r="F81" s="143">
        <v>475</v>
      </c>
      <c r="G81" s="82">
        <v>547284.9</v>
      </c>
      <c r="H81" s="11">
        <f t="shared" si="18"/>
        <v>1424050</v>
      </c>
      <c r="I81" s="11">
        <f t="shared" si="19"/>
        <v>-876765.1</v>
      </c>
      <c r="J81" s="147">
        <v>2689</v>
      </c>
      <c r="K81" s="148">
        <v>166.02</v>
      </c>
      <c r="L81" s="82">
        <f t="shared" si="13"/>
        <v>446427.78</v>
      </c>
      <c r="M81" s="82">
        <v>491064.82999999134</v>
      </c>
      <c r="N81" s="78">
        <f t="shared" si="20"/>
        <v>-44637.049999991315</v>
      </c>
      <c r="O81" s="78">
        <f t="shared" si="21"/>
        <v>546372.14999990142</v>
      </c>
      <c r="P81" s="84">
        <v>0</v>
      </c>
      <c r="Q81" s="82">
        <v>0</v>
      </c>
      <c r="R81" s="149">
        <v>0</v>
      </c>
      <c r="S81" s="82">
        <v>0</v>
      </c>
      <c r="T81" s="82">
        <v>0</v>
      </c>
      <c r="U81" s="11">
        <f t="shared" si="22"/>
        <v>0</v>
      </c>
      <c r="V81" s="11">
        <f t="shared" si="23"/>
        <v>0</v>
      </c>
      <c r="W81" s="79">
        <f t="shared" si="24"/>
        <v>2998</v>
      </c>
      <c r="X81" s="79">
        <f t="shared" si="25"/>
        <v>2689</v>
      </c>
      <c r="Y81" s="145">
        <f t="shared" si="26"/>
        <v>2984</v>
      </c>
      <c r="Z81" s="80">
        <f t="shared" si="27"/>
        <v>547284.9</v>
      </c>
      <c r="AA81" s="80">
        <f t="shared" si="28"/>
        <v>491064.82999999134</v>
      </c>
      <c r="AB81" s="80">
        <f t="shared" si="29"/>
        <v>446427.78</v>
      </c>
      <c r="AC81" s="80">
        <f t="shared" si="30"/>
        <v>-44637.049999991315</v>
      </c>
      <c r="AD81" s="11">
        <f t="shared" si="31"/>
        <v>546372.14999990142</v>
      </c>
      <c r="AE81" s="150">
        <v>2245.8229264480169</v>
      </c>
      <c r="AF81" s="150">
        <v>10182.780000000001</v>
      </c>
      <c r="AG81" s="52"/>
      <c r="AH81">
        <v>1</v>
      </c>
      <c r="AL81" s="170"/>
      <c r="AM81" s="170"/>
    </row>
    <row r="82" spans="1:39" ht="12.75" hidden="1" customHeight="1" outlineLevel="1" x14ac:dyDescent="0.2">
      <c r="A82">
        <f t="shared" si="32"/>
        <v>8</v>
      </c>
      <c r="B82" s="70">
        <f t="shared" si="33"/>
        <v>41882</v>
      </c>
      <c r="C82" s="77">
        <v>41852</v>
      </c>
      <c r="D82" s="142">
        <v>2932</v>
      </c>
      <c r="E82" s="82">
        <v>179.96</v>
      </c>
      <c r="F82" s="143">
        <v>475</v>
      </c>
      <c r="G82" s="82">
        <v>527642.72</v>
      </c>
      <c r="H82" s="11">
        <f t="shared" si="18"/>
        <v>1392700</v>
      </c>
      <c r="I82" s="11">
        <f t="shared" si="19"/>
        <v>-865057.28000000003</v>
      </c>
      <c r="J82" s="147">
        <v>0</v>
      </c>
      <c r="K82" s="148">
        <v>0</v>
      </c>
      <c r="L82" s="82">
        <f t="shared" ref="L82:L145" si="34">ROUND(J82*K82,2)</f>
        <v>0</v>
      </c>
      <c r="M82" s="82">
        <v>0</v>
      </c>
      <c r="N82" s="78">
        <f t="shared" si="20"/>
        <v>0</v>
      </c>
      <c r="O82" s="78">
        <f t="shared" si="21"/>
        <v>1074014.8699999014</v>
      </c>
      <c r="P82" s="84">
        <v>0</v>
      </c>
      <c r="Q82" s="82">
        <v>0</v>
      </c>
      <c r="R82" s="149">
        <v>0</v>
      </c>
      <c r="S82" s="82">
        <v>0</v>
      </c>
      <c r="T82" s="82">
        <v>0</v>
      </c>
      <c r="U82" s="11">
        <f t="shared" si="22"/>
        <v>0</v>
      </c>
      <c r="V82" s="11">
        <f t="shared" si="23"/>
        <v>0</v>
      </c>
      <c r="W82" s="79">
        <f t="shared" si="24"/>
        <v>2932</v>
      </c>
      <c r="X82" s="79">
        <f t="shared" si="25"/>
        <v>0</v>
      </c>
      <c r="Y82" s="145">
        <f t="shared" si="26"/>
        <v>5916</v>
      </c>
      <c r="Z82" s="80">
        <f t="shared" si="27"/>
        <v>527642.72</v>
      </c>
      <c r="AA82" s="80">
        <f t="shared" si="28"/>
        <v>0</v>
      </c>
      <c r="AB82" s="80">
        <f t="shared" si="29"/>
        <v>0</v>
      </c>
      <c r="AC82" s="80">
        <f t="shared" si="30"/>
        <v>0</v>
      </c>
      <c r="AD82" s="11">
        <f t="shared" si="31"/>
        <v>1074014.8699999014</v>
      </c>
      <c r="AE82" s="150">
        <v>5311.3556423658265</v>
      </c>
      <c r="AF82" s="150">
        <v>0</v>
      </c>
      <c r="AG82" s="52"/>
      <c r="AH82">
        <v>1</v>
      </c>
      <c r="AL82" s="170"/>
      <c r="AM82" s="170"/>
    </row>
    <row r="83" spans="1:39" ht="12.75" hidden="1" customHeight="1" outlineLevel="1" x14ac:dyDescent="0.2">
      <c r="A83">
        <f t="shared" si="32"/>
        <v>9</v>
      </c>
      <c r="B83" s="70">
        <f t="shared" si="33"/>
        <v>41912</v>
      </c>
      <c r="C83" s="77">
        <v>41883</v>
      </c>
      <c r="D83" s="142">
        <v>2818</v>
      </c>
      <c r="E83" s="82">
        <v>179.13</v>
      </c>
      <c r="F83" s="143">
        <v>475</v>
      </c>
      <c r="G83" s="82">
        <v>504788.34</v>
      </c>
      <c r="H83" s="11">
        <f t="shared" si="18"/>
        <v>1338550</v>
      </c>
      <c r="I83" s="11">
        <f t="shared" si="19"/>
        <v>-833761.65999999992</v>
      </c>
      <c r="J83" s="147">
        <v>0</v>
      </c>
      <c r="K83" s="148">
        <v>0</v>
      </c>
      <c r="L83" s="82">
        <f t="shared" si="34"/>
        <v>0</v>
      </c>
      <c r="M83" s="82">
        <v>0</v>
      </c>
      <c r="N83" s="78">
        <f t="shared" si="20"/>
        <v>0</v>
      </c>
      <c r="O83" s="78">
        <f t="shared" si="21"/>
        <v>1578803.2099999015</v>
      </c>
      <c r="P83" s="84">
        <v>0</v>
      </c>
      <c r="Q83" s="82">
        <v>0</v>
      </c>
      <c r="R83" s="149">
        <v>0</v>
      </c>
      <c r="S83" s="82">
        <v>0</v>
      </c>
      <c r="T83" s="82">
        <v>0</v>
      </c>
      <c r="U83" s="11">
        <f t="shared" si="22"/>
        <v>0</v>
      </c>
      <c r="V83" s="11">
        <f t="shared" si="23"/>
        <v>0</v>
      </c>
      <c r="W83" s="79">
        <f t="shared" si="24"/>
        <v>2818</v>
      </c>
      <c r="X83" s="79">
        <f t="shared" si="25"/>
        <v>0</v>
      </c>
      <c r="Y83" s="145">
        <f t="shared" si="26"/>
        <v>8734</v>
      </c>
      <c r="Z83" s="80">
        <f t="shared" si="27"/>
        <v>504788.34</v>
      </c>
      <c r="AA83" s="80">
        <f t="shared" si="28"/>
        <v>0</v>
      </c>
      <c r="AB83" s="80">
        <f t="shared" si="29"/>
        <v>0</v>
      </c>
      <c r="AC83" s="80">
        <f t="shared" si="30"/>
        <v>0</v>
      </c>
      <c r="AD83" s="11">
        <f t="shared" si="31"/>
        <v>1578803.2099999015</v>
      </c>
      <c r="AE83" s="150">
        <v>9956.4190347768235</v>
      </c>
      <c r="AF83" s="150">
        <v>-6563.19</v>
      </c>
      <c r="AG83" s="52"/>
      <c r="AH83">
        <v>1</v>
      </c>
      <c r="AL83" s="170"/>
      <c r="AM83" s="170"/>
    </row>
    <row r="84" spans="1:39" ht="12.75" hidden="1" customHeight="1" outlineLevel="1" x14ac:dyDescent="0.2">
      <c r="A84">
        <f t="shared" si="32"/>
        <v>10</v>
      </c>
      <c r="B84" s="70">
        <f t="shared" si="33"/>
        <v>41943</v>
      </c>
      <c r="C84" s="77">
        <v>41913</v>
      </c>
      <c r="D84" s="142">
        <v>2214</v>
      </c>
      <c r="E84" s="82">
        <v>167.25</v>
      </c>
      <c r="F84" s="143">
        <v>475</v>
      </c>
      <c r="G84" s="82">
        <v>370291.5</v>
      </c>
      <c r="H84" s="11">
        <f t="shared" si="18"/>
        <v>1051650</v>
      </c>
      <c r="I84" s="11">
        <f t="shared" si="19"/>
        <v>-681358.5</v>
      </c>
      <c r="J84" s="147">
        <v>8743</v>
      </c>
      <c r="K84" s="148">
        <v>183.35</v>
      </c>
      <c r="L84" s="82">
        <f t="shared" si="34"/>
        <v>1603029.05</v>
      </c>
      <c r="M84" s="82">
        <v>1578803.21</v>
      </c>
      <c r="N84" s="78">
        <f t="shared" si="20"/>
        <v>24225.840000000084</v>
      </c>
      <c r="O84" s="78">
        <f t="shared" si="21"/>
        <v>370291.49999990151</v>
      </c>
      <c r="P84" s="84">
        <v>0</v>
      </c>
      <c r="Q84" s="82">
        <v>0</v>
      </c>
      <c r="R84" s="149">
        <v>0</v>
      </c>
      <c r="S84" s="82">
        <v>0</v>
      </c>
      <c r="T84" s="82">
        <v>0</v>
      </c>
      <c r="U84" s="11">
        <f t="shared" si="22"/>
        <v>0</v>
      </c>
      <c r="V84" s="11">
        <f t="shared" si="23"/>
        <v>0</v>
      </c>
      <c r="W84" s="79">
        <f t="shared" si="24"/>
        <v>2214</v>
      </c>
      <c r="X84" s="79">
        <f t="shared" si="25"/>
        <v>8743</v>
      </c>
      <c r="Y84" s="145">
        <f t="shared" si="26"/>
        <v>2205</v>
      </c>
      <c r="Z84" s="80">
        <f t="shared" si="27"/>
        <v>370291.5</v>
      </c>
      <c r="AA84" s="80">
        <f t="shared" si="28"/>
        <v>1578803.21</v>
      </c>
      <c r="AB84" s="80">
        <f t="shared" si="29"/>
        <v>1603029.05</v>
      </c>
      <c r="AC84" s="80">
        <f t="shared" si="30"/>
        <v>24225.840000000084</v>
      </c>
      <c r="AD84" s="11">
        <f t="shared" si="31"/>
        <v>370291.49999990151</v>
      </c>
      <c r="AE84" s="150">
        <v>7316.3789495110314</v>
      </c>
      <c r="AF84" s="150">
        <v>6950.03</v>
      </c>
      <c r="AG84" s="52"/>
      <c r="AH84">
        <v>1</v>
      </c>
      <c r="AL84" s="170"/>
      <c r="AM84" s="170"/>
    </row>
    <row r="85" spans="1:39" ht="12.75" hidden="1" customHeight="1" outlineLevel="1" x14ac:dyDescent="0.2">
      <c r="A85">
        <f t="shared" si="32"/>
        <v>11</v>
      </c>
      <c r="B85" s="70">
        <f t="shared" si="33"/>
        <v>41973</v>
      </c>
      <c r="C85" s="77">
        <v>41944</v>
      </c>
      <c r="D85" s="142">
        <v>1627</v>
      </c>
      <c r="E85" s="82">
        <v>181.15</v>
      </c>
      <c r="F85" s="143">
        <v>475</v>
      </c>
      <c r="G85" s="82">
        <v>294731.05</v>
      </c>
      <c r="H85" s="11">
        <f t="shared" si="18"/>
        <v>772825</v>
      </c>
      <c r="I85" s="11">
        <f t="shared" si="19"/>
        <v>-478093.95</v>
      </c>
      <c r="J85" s="147">
        <v>0</v>
      </c>
      <c r="K85" s="148">
        <v>0</v>
      </c>
      <c r="L85" s="82">
        <f t="shared" si="34"/>
        <v>0</v>
      </c>
      <c r="M85" s="82">
        <v>0</v>
      </c>
      <c r="N85" s="78">
        <f t="shared" si="20"/>
        <v>0</v>
      </c>
      <c r="O85" s="78">
        <f t="shared" si="21"/>
        <v>665022.54999990156</v>
      </c>
      <c r="P85" s="84">
        <v>0</v>
      </c>
      <c r="Q85" s="82">
        <v>0</v>
      </c>
      <c r="R85" s="149">
        <v>0</v>
      </c>
      <c r="S85" s="82">
        <v>0</v>
      </c>
      <c r="T85" s="82">
        <v>0</v>
      </c>
      <c r="U85" s="11">
        <f t="shared" si="22"/>
        <v>0</v>
      </c>
      <c r="V85" s="11">
        <f t="shared" si="23"/>
        <v>0</v>
      </c>
      <c r="W85" s="79">
        <f t="shared" si="24"/>
        <v>1627</v>
      </c>
      <c r="X85" s="79">
        <f t="shared" si="25"/>
        <v>0</v>
      </c>
      <c r="Y85" s="145">
        <f t="shared" si="26"/>
        <v>3832</v>
      </c>
      <c r="Z85" s="80">
        <f t="shared" si="27"/>
        <v>294731.05</v>
      </c>
      <c r="AA85" s="80">
        <f t="shared" si="28"/>
        <v>0</v>
      </c>
      <c r="AB85" s="80">
        <f t="shared" si="29"/>
        <v>0</v>
      </c>
      <c r="AC85" s="80">
        <f t="shared" si="30"/>
        <v>0</v>
      </c>
      <c r="AD85" s="11">
        <f t="shared" si="31"/>
        <v>665022.54999990156</v>
      </c>
      <c r="AE85" s="150">
        <v>3466.4262755192922</v>
      </c>
      <c r="AF85" s="150">
        <v>0</v>
      </c>
      <c r="AG85" s="52"/>
      <c r="AH85">
        <v>1</v>
      </c>
      <c r="AL85" s="170"/>
      <c r="AM85" s="170"/>
    </row>
    <row r="86" spans="1:39" ht="12.75" hidden="1" customHeight="1" outlineLevel="1" x14ac:dyDescent="0.2">
      <c r="A86">
        <f t="shared" si="32"/>
        <v>12</v>
      </c>
      <c r="B86" s="70">
        <f t="shared" si="33"/>
        <v>42004</v>
      </c>
      <c r="C86" s="77">
        <v>41974</v>
      </c>
      <c r="D86" s="142">
        <v>1140</v>
      </c>
      <c r="E86" s="82">
        <v>175.31</v>
      </c>
      <c r="F86" s="143">
        <v>475</v>
      </c>
      <c r="G86" s="82">
        <v>199853.4</v>
      </c>
      <c r="H86" s="11">
        <f t="shared" si="18"/>
        <v>541500</v>
      </c>
      <c r="I86" s="11">
        <f t="shared" si="19"/>
        <v>-341646.6</v>
      </c>
      <c r="J86" s="147">
        <v>3841</v>
      </c>
      <c r="K86" s="148">
        <v>200.8</v>
      </c>
      <c r="L86" s="82">
        <f t="shared" si="34"/>
        <v>771272.8</v>
      </c>
      <c r="M86" s="82">
        <v>665022.54999999458</v>
      </c>
      <c r="N86" s="78">
        <f t="shared" si="20"/>
        <v>106250.25000000547</v>
      </c>
      <c r="O86" s="78">
        <f t="shared" si="21"/>
        <v>199853.39999990701</v>
      </c>
      <c r="P86" s="84">
        <v>0</v>
      </c>
      <c r="Q86" s="82">
        <v>0</v>
      </c>
      <c r="R86" s="149">
        <v>0</v>
      </c>
      <c r="S86" s="82">
        <v>0</v>
      </c>
      <c r="T86" s="82">
        <v>0</v>
      </c>
      <c r="U86" s="11">
        <f t="shared" si="22"/>
        <v>0</v>
      </c>
      <c r="V86" s="11">
        <f t="shared" si="23"/>
        <v>0</v>
      </c>
      <c r="W86" s="79">
        <f t="shared" si="24"/>
        <v>1140</v>
      </c>
      <c r="X86" s="79">
        <f t="shared" si="25"/>
        <v>3841</v>
      </c>
      <c r="Y86" s="145">
        <f t="shared" si="26"/>
        <v>1131</v>
      </c>
      <c r="Z86" s="80">
        <f t="shared" si="27"/>
        <v>199853.4</v>
      </c>
      <c r="AA86" s="80">
        <f t="shared" si="28"/>
        <v>665022.54999999458</v>
      </c>
      <c r="AB86" s="80">
        <f t="shared" si="29"/>
        <v>771272.8</v>
      </c>
      <c r="AC86" s="80">
        <f t="shared" si="30"/>
        <v>106250.25000000547</v>
      </c>
      <c r="AD86" s="11">
        <f t="shared" si="31"/>
        <v>199853.39999990701</v>
      </c>
      <c r="AE86" s="150">
        <v>1675.4496894151403</v>
      </c>
      <c r="AF86" s="150">
        <v>7197.9699999999993</v>
      </c>
      <c r="AG86" s="52"/>
      <c r="AH86">
        <v>1</v>
      </c>
      <c r="AL86" s="170"/>
      <c r="AM86" s="170"/>
    </row>
    <row r="87" spans="1:39" ht="12.75" hidden="1" customHeight="1" outlineLevel="1" x14ac:dyDescent="0.2">
      <c r="A87">
        <f t="shared" si="32"/>
        <v>1</v>
      </c>
      <c r="B87" s="70">
        <f t="shared" si="33"/>
        <v>42035</v>
      </c>
      <c r="C87" s="77">
        <v>42005</v>
      </c>
      <c r="D87" s="142">
        <v>784</v>
      </c>
      <c r="E87" s="82">
        <v>179.11</v>
      </c>
      <c r="F87" s="143">
        <v>475</v>
      </c>
      <c r="G87" s="82">
        <v>140422.24</v>
      </c>
      <c r="H87" s="11">
        <f t="shared" si="18"/>
        <v>372400</v>
      </c>
      <c r="I87" s="11">
        <f t="shared" si="19"/>
        <v>-231977.76</v>
      </c>
      <c r="J87" s="147">
        <v>0</v>
      </c>
      <c r="K87" s="148">
        <v>0</v>
      </c>
      <c r="L87" s="82">
        <f t="shared" si="34"/>
        <v>0</v>
      </c>
      <c r="M87" s="82">
        <v>0</v>
      </c>
      <c r="N87" s="78">
        <f t="shared" si="20"/>
        <v>0</v>
      </c>
      <c r="O87" s="78">
        <f t="shared" si="21"/>
        <v>340275.639999907</v>
      </c>
      <c r="P87" s="84">
        <v>0</v>
      </c>
      <c r="Q87" s="82">
        <v>0</v>
      </c>
      <c r="R87" s="149">
        <v>0</v>
      </c>
      <c r="S87" s="82">
        <v>0</v>
      </c>
      <c r="T87" s="82">
        <v>0</v>
      </c>
      <c r="U87" s="11">
        <f t="shared" si="22"/>
        <v>0</v>
      </c>
      <c r="V87" s="11">
        <f t="shared" si="23"/>
        <v>0</v>
      </c>
      <c r="W87" s="79">
        <f t="shared" si="24"/>
        <v>784</v>
      </c>
      <c r="X87" s="79">
        <f t="shared" si="25"/>
        <v>0</v>
      </c>
      <c r="Y87" s="145">
        <f t="shared" si="26"/>
        <v>1915</v>
      </c>
      <c r="Z87" s="80">
        <f t="shared" si="27"/>
        <v>140422.24</v>
      </c>
      <c r="AA87" s="80">
        <f t="shared" si="28"/>
        <v>0</v>
      </c>
      <c r="AB87" s="80">
        <f t="shared" si="29"/>
        <v>0</v>
      </c>
      <c r="AC87" s="80">
        <f t="shared" si="30"/>
        <v>0</v>
      </c>
      <c r="AD87" s="11">
        <f t="shared" si="31"/>
        <v>340275.639999907</v>
      </c>
      <c r="AE87" s="150">
        <v>1923.7791431795238</v>
      </c>
      <c r="AF87" s="150">
        <v>0</v>
      </c>
      <c r="AG87" s="52"/>
      <c r="AH87">
        <v>1</v>
      </c>
      <c r="AL87" s="170"/>
      <c r="AM87" s="170"/>
    </row>
    <row r="88" spans="1:39" ht="12.75" hidden="1" customHeight="1" outlineLevel="1" x14ac:dyDescent="0.2">
      <c r="A88">
        <f t="shared" si="32"/>
        <v>2</v>
      </c>
      <c r="B88" s="70">
        <f t="shared" si="33"/>
        <v>42063</v>
      </c>
      <c r="C88" s="77">
        <v>42036</v>
      </c>
      <c r="D88" s="142">
        <v>919</v>
      </c>
      <c r="E88" s="82">
        <v>183.49</v>
      </c>
      <c r="F88" s="143">
        <v>475</v>
      </c>
      <c r="G88" s="82">
        <v>168627.31</v>
      </c>
      <c r="H88" s="11">
        <f t="shared" si="18"/>
        <v>436525</v>
      </c>
      <c r="I88" s="11">
        <f t="shared" si="19"/>
        <v>-267897.69</v>
      </c>
      <c r="J88" s="147">
        <v>0</v>
      </c>
      <c r="K88" s="148">
        <v>0</v>
      </c>
      <c r="L88" s="82">
        <f t="shared" si="34"/>
        <v>0</v>
      </c>
      <c r="M88" s="82">
        <v>0</v>
      </c>
      <c r="N88" s="78">
        <f t="shared" si="20"/>
        <v>0</v>
      </c>
      <c r="O88" s="78">
        <f t="shared" si="21"/>
        <v>508902.949999907</v>
      </c>
      <c r="P88" s="84">
        <v>0</v>
      </c>
      <c r="Q88" s="82">
        <v>0</v>
      </c>
      <c r="R88" s="149">
        <v>0</v>
      </c>
      <c r="S88" s="82">
        <v>0</v>
      </c>
      <c r="T88" s="82">
        <v>0</v>
      </c>
      <c r="U88" s="11">
        <f t="shared" si="22"/>
        <v>0</v>
      </c>
      <c r="V88" s="11">
        <f t="shared" si="23"/>
        <v>0</v>
      </c>
      <c r="W88" s="79">
        <f t="shared" si="24"/>
        <v>919</v>
      </c>
      <c r="X88" s="79">
        <f t="shared" si="25"/>
        <v>0</v>
      </c>
      <c r="Y88" s="145">
        <f t="shared" si="26"/>
        <v>2834</v>
      </c>
      <c r="Z88" s="80">
        <f t="shared" si="27"/>
        <v>168627.31</v>
      </c>
      <c r="AA88" s="80">
        <f t="shared" si="28"/>
        <v>0</v>
      </c>
      <c r="AB88" s="80">
        <f t="shared" si="29"/>
        <v>0</v>
      </c>
      <c r="AC88" s="80">
        <f t="shared" si="30"/>
        <v>0</v>
      </c>
      <c r="AD88" s="11">
        <f t="shared" si="31"/>
        <v>508902.949999907</v>
      </c>
      <c r="AE88" s="150">
        <v>2947.1106749823894</v>
      </c>
      <c r="AF88" s="150">
        <v>0</v>
      </c>
      <c r="AG88" s="52"/>
      <c r="AH88">
        <v>1</v>
      </c>
      <c r="AL88" s="170"/>
      <c r="AM88" s="170"/>
    </row>
    <row r="89" spans="1:39" ht="12.75" hidden="1" customHeight="1" outlineLevel="1" x14ac:dyDescent="0.2">
      <c r="A89">
        <f t="shared" si="32"/>
        <v>3</v>
      </c>
      <c r="B89" s="70">
        <f t="shared" si="33"/>
        <v>42094</v>
      </c>
      <c r="C89" s="77">
        <v>42064</v>
      </c>
      <c r="D89" s="142">
        <v>901</v>
      </c>
      <c r="E89" s="82">
        <v>185.93</v>
      </c>
      <c r="F89" s="143">
        <v>475</v>
      </c>
      <c r="G89" s="82">
        <v>167522.93</v>
      </c>
      <c r="H89" s="11">
        <f t="shared" si="18"/>
        <v>427975</v>
      </c>
      <c r="I89" s="11">
        <f t="shared" si="19"/>
        <v>-260452.07</v>
      </c>
      <c r="J89" s="147">
        <v>2843</v>
      </c>
      <c r="K89" s="148">
        <v>211.01</v>
      </c>
      <c r="L89" s="82">
        <f t="shared" si="34"/>
        <v>599901.43000000005</v>
      </c>
      <c r="M89" s="82">
        <v>508902.95</v>
      </c>
      <c r="N89" s="78">
        <f t="shared" si="20"/>
        <v>90998.48000000004</v>
      </c>
      <c r="O89" s="78">
        <f t="shared" si="21"/>
        <v>167522.92999990698</v>
      </c>
      <c r="P89" s="84">
        <v>0</v>
      </c>
      <c r="Q89" s="82">
        <v>0</v>
      </c>
      <c r="R89" s="149">
        <v>0</v>
      </c>
      <c r="S89" s="82">
        <v>0</v>
      </c>
      <c r="T89" s="82">
        <v>0</v>
      </c>
      <c r="U89" s="11">
        <f t="shared" si="22"/>
        <v>0</v>
      </c>
      <c r="V89" s="11">
        <f t="shared" si="23"/>
        <v>0</v>
      </c>
      <c r="W89" s="79">
        <f t="shared" si="24"/>
        <v>901</v>
      </c>
      <c r="X89" s="79">
        <f t="shared" si="25"/>
        <v>2843</v>
      </c>
      <c r="Y89" s="145">
        <f t="shared" si="26"/>
        <v>892</v>
      </c>
      <c r="Z89" s="80">
        <f t="shared" si="27"/>
        <v>167522.93</v>
      </c>
      <c r="AA89" s="80">
        <f t="shared" si="28"/>
        <v>508902.95</v>
      </c>
      <c r="AB89" s="80">
        <f t="shared" si="29"/>
        <v>599901.43000000005</v>
      </c>
      <c r="AC89" s="80">
        <f t="shared" si="30"/>
        <v>90998.48000000004</v>
      </c>
      <c r="AD89" s="11">
        <f t="shared" si="31"/>
        <v>167522.92999990698</v>
      </c>
      <c r="AE89" s="150">
        <v>2214.8570613959623</v>
      </c>
      <c r="AF89" s="150">
        <v>6097.98</v>
      </c>
      <c r="AG89" s="52"/>
      <c r="AH89">
        <v>1</v>
      </c>
      <c r="AL89" s="170"/>
      <c r="AM89" s="170"/>
    </row>
    <row r="90" spans="1:39" ht="12.75" hidden="1" customHeight="1" outlineLevel="1" x14ac:dyDescent="0.2">
      <c r="A90">
        <f t="shared" si="32"/>
        <v>4</v>
      </c>
      <c r="B90" s="70">
        <f t="shared" si="33"/>
        <v>42124</v>
      </c>
      <c r="C90" s="77">
        <v>42095</v>
      </c>
      <c r="D90" s="142">
        <v>1616</v>
      </c>
      <c r="E90" s="82">
        <v>187.45</v>
      </c>
      <c r="F90" s="143">
        <v>475</v>
      </c>
      <c r="G90" s="82">
        <v>302919.2</v>
      </c>
      <c r="H90" s="11">
        <f t="shared" si="18"/>
        <v>767600</v>
      </c>
      <c r="I90" s="11">
        <f t="shared" si="19"/>
        <v>-464680.8</v>
      </c>
      <c r="J90" s="147">
        <v>0</v>
      </c>
      <c r="K90" s="148">
        <v>0</v>
      </c>
      <c r="L90" s="82">
        <f t="shared" si="34"/>
        <v>0</v>
      </c>
      <c r="M90" s="82">
        <v>0</v>
      </c>
      <c r="N90" s="78">
        <f t="shared" si="20"/>
        <v>0</v>
      </c>
      <c r="O90" s="78">
        <f t="shared" si="21"/>
        <v>470442.12999990699</v>
      </c>
      <c r="P90" s="84">
        <v>0</v>
      </c>
      <c r="Q90" s="82">
        <v>0</v>
      </c>
      <c r="R90" s="149">
        <v>0</v>
      </c>
      <c r="S90" s="82">
        <v>0</v>
      </c>
      <c r="T90" s="82">
        <v>0</v>
      </c>
      <c r="U90" s="11">
        <f t="shared" si="22"/>
        <v>0</v>
      </c>
      <c r="V90" s="11">
        <f t="shared" si="23"/>
        <v>0</v>
      </c>
      <c r="W90" s="79">
        <f t="shared" si="24"/>
        <v>1616</v>
      </c>
      <c r="X90" s="79">
        <f t="shared" si="25"/>
        <v>0</v>
      </c>
      <c r="Y90" s="145">
        <f t="shared" si="26"/>
        <v>2508</v>
      </c>
      <c r="Z90" s="80">
        <f t="shared" si="27"/>
        <v>302919.2</v>
      </c>
      <c r="AA90" s="80">
        <f t="shared" si="28"/>
        <v>0</v>
      </c>
      <c r="AB90" s="80">
        <f t="shared" si="29"/>
        <v>0</v>
      </c>
      <c r="AC90" s="80">
        <f t="shared" si="30"/>
        <v>0</v>
      </c>
      <c r="AD90" s="11">
        <f t="shared" si="31"/>
        <v>470442.12999990699</v>
      </c>
      <c r="AE90" s="150">
        <v>1617.3360279987437</v>
      </c>
      <c r="AF90" s="150">
        <v>103.34</v>
      </c>
      <c r="AG90" s="52"/>
      <c r="AH90">
        <v>1</v>
      </c>
      <c r="AL90" s="170"/>
      <c r="AM90" s="170"/>
    </row>
    <row r="91" spans="1:39" ht="12.75" hidden="1" customHeight="1" outlineLevel="1" x14ac:dyDescent="0.2">
      <c r="A91">
        <f t="shared" si="32"/>
        <v>5</v>
      </c>
      <c r="B91" s="70">
        <f t="shared" si="33"/>
        <v>42155</v>
      </c>
      <c r="C91" s="77">
        <v>42125</v>
      </c>
      <c r="D91" s="142">
        <v>2605</v>
      </c>
      <c r="E91" s="82">
        <v>187.82</v>
      </c>
      <c r="F91" s="143">
        <v>475</v>
      </c>
      <c r="G91" s="82">
        <v>489271.1</v>
      </c>
      <c r="H91" s="11">
        <f t="shared" ref="H91:H144" si="35">IF(F91&gt;E91,F91*D91,E91*D91)</f>
        <v>1237375</v>
      </c>
      <c r="I91" s="11">
        <f t="shared" ref="I91:I144" si="36">G91-H91</f>
        <v>-748103.9</v>
      </c>
      <c r="J91" s="147">
        <v>0</v>
      </c>
      <c r="K91" s="148">
        <v>0</v>
      </c>
      <c r="L91" s="82">
        <f t="shared" si="34"/>
        <v>0</v>
      </c>
      <c r="M91" s="82">
        <v>0</v>
      </c>
      <c r="N91" s="78">
        <f t="shared" ref="N91:N144" si="37">L91-M91</f>
        <v>0</v>
      </c>
      <c r="O91" s="78">
        <f t="shared" ref="O91:O144" si="38">O90+G91-M91</f>
        <v>959713.22999990697</v>
      </c>
      <c r="P91" s="84">
        <v>0</v>
      </c>
      <c r="Q91" s="82">
        <v>0</v>
      </c>
      <c r="R91" s="149">
        <v>0</v>
      </c>
      <c r="S91" s="82">
        <v>0</v>
      </c>
      <c r="T91" s="82">
        <v>0</v>
      </c>
      <c r="U91" s="11">
        <f t="shared" ref="U91:U144" si="39">T91-S91</f>
        <v>0</v>
      </c>
      <c r="V91" s="11">
        <f t="shared" ref="V91:V144" si="40">V90+Q91-S91</f>
        <v>0</v>
      </c>
      <c r="W91" s="79">
        <f t="shared" ref="W91:W144" si="41">D91+P91</f>
        <v>2605</v>
      </c>
      <c r="X91" s="79">
        <f t="shared" ref="X91:X144" si="42">J91+R91</f>
        <v>0</v>
      </c>
      <c r="Y91" s="145">
        <f t="shared" ref="Y91:Y145" si="43">Y90+W91-X91</f>
        <v>5113</v>
      </c>
      <c r="Z91" s="80">
        <f t="shared" ref="Z91:Z144" si="44">G91+Q91</f>
        <v>489271.1</v>
      </c>
      <c r="AA91" s="80">
        <f t="shared" ref="AA91:AA144" si="45">M91+S91</f>
        <v>0</v>
      </c>
      <c r="AB91" s="80">
        <f t="shared" ref="AB91:AB145" si="46">L91+T91</f>
        <v>0</v>
      </c>
      <c r="AC91" s="80">
        <f t="shared" ref="AC91:AC144" si="47">AB91-AA91</f>
        <v>0</v>
      </c>
      <c r="AD91" s="11">
        <f t="shared" ref="AD91:AD144" si="48">AD90+Z91-AA91</f>
        <v>959713.22999990697</v>
      </c>
      <c r="AE91" s="150">
        <v>4583.2086043822637</v>
      </c>
      <c r="AF91" s="150">
        <v>0</v>
      </c>
      <c r="AG91" s="52"/>
      <c r="AH91">
        <v>1</v>
      </c>
      <c r="AL91" s="170"/>
      <c r="AM91" s="170"/>
    </row>
    <row r="92" spans="1:39" ht="12.75" hidden="1" customHeight="1" outlineLevel="1" x14ac:dyDescent="0.2">
      <c r="A92">
        <f t="shared" si="32"/>
        <v>6</v>
      </c>
      <c r="B92" s="70">
        <f t="shared" si="33"/>
        <v>42185</v>
      </c>
      <c r="C92" s="77">
        <v>42156</v>
      </c>
      <c r="D92" s="142">
        <v>2963</v>
      </c>
      <c r="E92" s="82">
        <v>187.76</v>
      </c>
      <c r="F92" s="143">
        <v>475</v>
      </c>
      <c r="G92" s="82">
        <v>556520.64</v>
      </c>
      <c r="H92" s="11">
        <f t="shared" si="35"/>
        <v>1407425</v>
      </c>
      <c r="I92" s="11">
        <f t="shared" si="36"/>
        <v>-850904.36</v>
      </c>
      <c r="J92" s="147">
        <v>5122</v>
      </c>
      <c r="K92" s="148">
        <v>237.69</v>
      </c>
      <c r="L92" s="82">
        <f t="shared" si="34"/>
        <v>1217448.18</v>
      </c>
      <c r="M92" s="82">
        <v>959713.23000001593</v>
      </c>
      <c r="N92" s="78">
        <f t="shared" si="37"/>
        <v>257734.949999984</v>
      </c>
      <c r="O92" s="78">
        <f t="shared" si="38"/>
        <v>556520.63999989105</v>
      </c>
      <c r="P92" s="84">
        <v>0</v>
      </c>
      <c r="Q92" s="82">
        <v>0</v>
      </c>
      <c r="R92" s="149">
        <v>0</v>
      </c>
      <c r="S92" s="82">
        <v>0</v>
      </c>
      <c r="T92" s="82">
        <v>0</v>
      </c>
      <c r="U92" s="11">
        <f t="shared" si="39"/>
        <v>0</v>
      </c>
      <c r="V92" s="11">
        <f t="shared" si="40"/>
        <v>0</v>
      </c>
      <c r="W92" s="79">
        <f t="shared" si="41"/>
        <v>2963</v>
      </c>
      <c r="X92" s="79">
        <f t="shared" si="42"/>
        <v>5122</v>
      </c>
      <c r="Y92" s="145">
        <f t="shared" si="43"/>
        <v>2954</v>
      </c>
      <c r="Z92" s="80">
        <f t="shared" si="44"/>
        <v>556520.64</v>
      </c>
      <c r="AA92" s="80">
        <f t="shared" si="45"/>
        <v>959713.23000001593</v>
      </c>
      <c r="AB92" s="80">
        <f t="shared" si="46"/>
        <v>1217448.18</v>
      </c>
      <c r="AC92" s="80">
        <f t="shared" si="47"/>
        <v>257734.949999984</v>
      </c>
      <c r="AD92" s="11">
        <f t="shared" si="48"/>
        <v>556520.63999989105</v>
      </c>
      <c r="AE92" s="150">
        <v>2501.7588036644975</v>
      </c>
      <c r="AF92" s="150">
        <v>9520.89</v>
      </c>
      <c r="AG92" s="52"/>
      <c r="AH92">
        <v>1</v>
      </c>
      <c r="AL92" s="170"/>
      <c r="AM92" s="170"/>
    </row>
    <row r="93" spans="1:39" ht="12.75" hidden="1" customHeight="1" outlineLevel="1" x14ac:dyDescent="0.2">
      <c r="A93">
        <f t="shared" si="32"/>
        <v>7</v>
      </c>
      <c r="B93" s="70">
        <f t="shared" si="33"/>
        <v>42216</v>
      </c>
      <c r="C93" s="77">
        <v>42186</v>
      </c>
      <c r="D93" s="142">
        <v>2437</v>
      </c>
      <c r="E93" s="82">
        <v>190.0929544521953</v>
      </c>
      <c r="F93" s="143">
        <v>475</v>
      </c>
      <c r="G93" s="82">
        <v>463256.52999999997</v>
      </c>
      <c r="H93" s="11">
        <f t="shared" si="35"/>
        <v>1157575</v>
      </c>
      <c r="I93" s="11">
        <f t="shared" si="36"/>
        <v>-694318.47</v>
      </c>
      <c r="J93" s="147">
        <v>2963</v>
      </c>
      <c r="K93" s="148">
        <v>246.42</v>
      </c>
      <c r="L93" s="82">
        <f t="shared" si="34"/>
        <v>730142.46</v>
      </c>
      <c r="M93" s="82">
        <v>556332.87999999989</v>
      </c>
      <c r="N93" s="78">
        <f t="shared" si="37"/>
        <v>173809.58000000007</v>
      </c>
      <c r="O93" s="78">
        <f t="shared" si="38"/>
        <v>463444.28999989107</v>
      </c>
      <c r="P93" s="84">
        <v>0</v>
      </c>
      <c r="Q93" s="82">
        <v>0</v>
      </c>
      <c r="R93" s="149">
        <v>0</v>
      </c>
      <c r="S93" s="82">
        <v>0</v>
      </c>
      <c r="T93" s="82">
        <v>0</v>
      </c>
      <c r="U93" s="11">
        <f t="shared" si="39"/>
        <v>0</v>
      </c>
      <c r="V93" s="11">
        <f t="shared" si="40"/>
        <v>0</v>
      </c>
      <c r="W93" s="79">
        <f t="shared" si="41"/>
        <v>2437</v>
      </c>
      <c r="X93" s="79">
        <f t="shared" si="42"/>
        <v>2963</v>
      </c>
      <c r="Y93" s="145">
        <f t="shared" si="43"/>
        <v>2428</v>
      </c>
      <c r="Z93" s="80">
        <f t="shared" si="44"/>
        <v>463256.52999999997</v>
      </c>
      <c r="AA93" s="80">
        <f t="shared" si="45"/>
        <v>556332.87999999989</v>
      </c>
      <c r="AB93" s="80">
        <f t="shared" si="46"/>
        <v>730142.46</v>
      </c>
      <c r="AC93" s="80">
        <f t="shared" si="47"/>
        <v>173809.58000000007</v>
      </c>
      <c r="AD93" s="11">
        <f t="shared" si="48"/>
        <v>463444.28999989107</v>
      </c>
      <c r="AE93" s="150">
        <v>2337.7085497521266</v>
      </c>
      <c r="AF93" s="150">
        <v>5691.4800000000005</v>
      </c>
      <c r="AG93" s="52"/>
      <c r="AH93">
        <v>1</v>
      </c>
      <c r="AL93" s="170"/>
      <c r="AM93" s="170"/>
    </row>
    <row r="94" spans="1:39" ht="12.75" hidden="1" customHeight="1" outlineLevel="1" x14ac:dyDescent="0.2">
      <c r="A94">
        <f t="shared" si="32"/>
        <v>8</v>
      </c>
      <c r="B94" s="70">
        <f t="shared" si="33"/>
        <v>42247</v>
      </c>
      <c r="C94" s="77">
        <v>42217</v>
      </c>
      <c r="D94" s="142">
        <v>2884</v>
      </c>
      <c r="E94" s="82">
        <v>191.13</v>
      </c>
      <c r="F94" s="143">
        <v>475</v>
      </c>
      <c r="G94" s="82">
        <v>551218.92000000004</v>
      </c>
      <c r="H94" s="11">
        <f t="shared" si="35"/>
        <v>1369900</v>
      </c>
      <c r="I94" s="11">
        <f t="shared" si="36"/>
        <v>-818681.08</v>
      </c>
      <c r="J94" s="147">
        <v>0</v>
      </c>
      <c r="K94" s="148">
        <v>0</v>
      </c>
      <c r="L94" s="82">
        <f t="shared" si="34"/>
        <v>0</v>
      </c>
      <c r="M94" s="82">
        <v>0</v>
      </c>
      <c r="N94" s="78">
        <f t="shared" si="37"/>
        <v>0</v>
      </c>
      <c r="O94" s="78">
        <f t="shared" si="38"/>
        <v>1014663.2099998911</v>
      </c>
      <c r="P94" s="84">
        <v>0</v>
      </c>
      <c r="Q94" s="82">
        <v>0</v>
      </c>
      <c r="R94" s="149">
        <v>0</v>
      </c>
      <c r="S94" s="82">
        <v>0</v>
      </c>
      <c r="T94" s="82">
        <v>0</v>
      </c>
      <c r="U94" s="11">
        <f t="shared" si="39"/>
        <v>0</v>
      </c>
      <c r="V94" s="11">
        <f t="shared" si="40"/>
        <v>0</v>
      </c>
      <c r="W94" s="79">
        <f t="shared" si="41"/>
        <v>2884</v>
      </c>
      <c r="X94" s="79">
        <f t="shared" si="42"/>
        <v>0</v>
      </c>
      <c r="Y94" s="145">
        <f t="shared" si="43"/>
        <v>5312</v>
      </c>
      <c r="Z94" s="80">
        <f t="shared" si="44"/>
        <v>551218.92000000004</v>
      </c>
      <c r="AA94" s="80">
        <f t="shared" si="45"/>
        <v>0</v>
      </c>
      <c r="AB94" s="80">
        <f t="shared" si="46"/>
        <v>0</v>
      </c>
      <c r="AC94" s="80">
        <f t="shared" si="47"/>
        <v>0</v>
      </c>
      <c r="AD94" s="11">
        <f t="shared" si="48"/>
        <v>1014663.2099998911</v>
      </c>
      <c r="AE94" s="150">
        <v>4536.0336511165096</v>
      </c>
      <c r="AF94" s="150">
        <v>-1719.26</v>
      </c>
      <c r="AG94" s="52"/>
      <c r="AH94">
        <v>1</v>
      </c>
      <c r="AL94" s="170"/>
      <c r="AM94" s="170"/>
    </row>
    <row r="95" spans="1:39" ht="12.75" hidden="1" customHeight="1" outlineLevel="1" x14ac:dyDescent="0.2">
      <c r="A95">
        <f t="shared" si="32"/>
        <v>9</v>
      </c>
      <c r="B95" s="70">
        <f t="shared" si="33"/>
        <v>42277</v>
      </c>
      <c r="C95" s="77">
        <v>42248</v>
      </c>
      <c r="D95" s="142">
        <v>3045</v>
      </c>
      <c r="E95" s="82">
        <v>193.24967159277503</v>
      </c>
      <c r="F95" s="143">
        <v>475</v>
      </c>
      <c r="G95" s="82">
        <v>588445.25</v>
      </c>
      <c r="H95" s="11">
        <f t="shared" si="35"/>
        <v>1446375</v>
      </c>
      <c r="I95" s="11">
        <f t="shared" si="36"/>
        <v>-857929.75</v>
      </c>
      <c r="J95" s="147">
        <v>0</v>
      </c>
      <c r="K95" s="148">
        <v>0</v>
      </c>
      <c r="L95" s="82">
        <f t="shared" si="34"/>
        <v>0</v>
      </c>
      <c r="M95" s="82">
        <v>0</v>
      </c>
      <c r="N95" s="78">
        <f t="shared" si="37"/>
        <v>0</v>
      </c>
      <c r="O95" s="78">
        <f>O94+G95-M95</f>
        <v>1603108.459999891</v>
      </c>
      <c r="P95" s="84">
        <v>0</v>
      </c>
      <c r="Q95" s="82">
        <v>0</v>
      </c>
      <c r="R95" s="149">
        <v>0</v>
      </c>
      <c r="S95" s="82">
        <v>0</v>
      </c>
      <c r="T95" s="82">
        <v>0</v>
      </c>
      <c r="U95" s="11">
        <f t="shared" si="39"/>
        <v>0</v>
      </c>
      <c r="V95" s="11">
        <f t="shared" si="40"/>
        <v>0</v>
      </c>
      <c r="W95" s="79">
        <f t="shared" si="41"/>
        <v>3045</v>
      </c>
      <c r="X95" s="79">
        <f t="shared" si="42"/>
        <v>0</v>
      </c>
      <c r="Y95" s="145">
        <f t="shared" si="43"/>
        <v>8357</v>
      </c>
      <c r="Z95" s="80">
        <f t="shared" si="44"/>
        <v>588445.25</v>
      </c>
      <c r="AA95" s="80">
        <f t="shared" si="45"/>
        <v>0</v>
      </c>
      <c r="AB95" s="80">
        <f t="shared" si="46"/>
        <v>0</v>
      </c>
      <c r="AC95" s="80">
        <f t="shared" si="47"/>
        <v>0</v>
      </c>
      <c r="AD95" s="11">
        <f t="shared" si="48"/>
        <v>1603108.459999891</v>
      </c>
      <c r="AE95" s="150">
        <v>9439.9127331905238</v>
      </c>
      <c r="AF95" s="150">
        <v>0</v>
      </c>
      <c r="AG95" s="52"/>
      <c r="AH95">
        <v>1</v>
      </c>
      <c r="AL95" s="170"/>
      <c r="AM95" s="170"/>
    </row>
    <row r="96" spans="1:39" ht="12.75" hidden="1" customHeight="1" outlineLevel="1" x14ac:dyDescent="0.2">
      <c r="A96">
        <f t="shared" si="32"/>
        <v>10</v>
      </c>
      <c r="B96" s="70">
        <f t="shared" si="33"/>
        <v>42308</v>
      </c>
      <c r="C96" s="77">
        <v>42278</v>
      </c>
      <c r="D96" s="142">
        <v>2368</v>
      </c>
      <c r="E96" s="82">
        <v>191.06</v>
      </c>
      <c r="F96" s="143">
        <v>475</v>
      </c>
      <c r="G96" s="82">
        <v>452430.08000000002</v>
      </c>
      <c r="H96" s="11">
        <f t="shared" si="35"/>
        <v>1124800</v>
      </c>
      <c r="I96" s="11">
        <f t="shared" si="36"/>
        <v>-672369.91999999993</v>
      </c>
      <c r="J96" s="147">
        <v>8365</v>
      </c>
      <c r="K96" s="148">
        <v>243.29810280932458</v>
      </c>
      <c r="L96" s="82">
        <f t="shared" si="34"/>
        <v>2035188.63</v>
      </c>
      <c r="M96" s="82">
        <v>1602918.2911999999</v>
      </c>
      <c r="N96" s="78">
        <f t="shared" si="37"/>
        <v>432270.33880000003</v>
      </c>
      <c r="O96" s="78">
        <f t="shared" si="38"/>
        <v>452620.24879989121</v>
      </c>
      <c r="P96" s="84">
        <v>0</v>
      </c>
      <c r="Q96" s="82">
        <v>0</v>
      </c>
      <c r="R96" s="149">
        <v>0</v>
      </c>
      <c r="S96" s="82">
        <v>0</v>
      </c>
      <c r="T96" s="82">
        <v>0</v>
      </c>
      <c r="U96" s="11">
        <f t="shared" si="39"/>
        <v>0</v>
      </c>
      <c r="V96" s="11">
        <f t="shared" si="40"/>
        <v>0</v>
      </c>
      <c r="W96" s="79">
        <f t="shared" si="41"/>
        <v>2368</v>
      </c>
      <c r="X96" s="79">
        <f t="shared" si="42"/>
        <v>8365</v>
      </c>
      <c r="Y96" s="145">
        <f t="shared" si="43"/>
        <v>2360</v>
      </c>
      <c r="Z96" s="80">
        <f t="shared" si="44"/>
        <v>452430.08000000002</v>
      </c>
      <c r="AA96" s="80">
        <f t="shared" si="45"/>
        <v>1602918.2911999999</v>
      </c>
      <c r="AB96" s="80">
        <f t="shared" si="46"/>
        <v>2035188.63</v>
      </c>
      <c r="AC96" s="80">
        <f t="shared" si="47"/>
        <v>432270.33880000003</v>
      </c>
      <c r="AD96" s="11">
        <f t="shared" si="48"/>
        <v>452620.24879989121</v>
      </c>
      <c r="AE96" s="150">
        <v>6965.3765372808939</v>
      </c>
      <c r="AF96" s="150">
        <v>6648.92</v>
      </c>
      <c r="AG96" s="52"/>
      <c r="AH96">
        <v>1</v>
      </c>
      <c r="AL96" s="170"/>
      <c r="AM96" s="170"/>
    </row>
    <row r="97" spans="1:39" ht="12.75" hidden="1" customHeight="1" outlineLevel="1" x14ac:dyDescent="0.2">
      <c r="A97">
        <f t="shared" si="32"/>
        <v>11</v>
      </c>
      <c r="B97" s="70">
        <f t="shared" si="33"/>
        <v>42338</v>
      </c>
      <c r="C97" s="77">
        <v>42309</v>
      </c>
      <c r="D97" s="142">
        <v>1883</v>
      </c>
      <c r="E97" s="82">
        <v>200.49</v>
      </c>
      <c r="F97" s="143">
        <v>475</v>
      </c>
      <c r="G97" s="82">
        <v>377522.67</v>
      </c>
      <c r="H97" s="11">
        <f t="shared" si="35"/>
        <v>894425</v>
      </c>
      <c r="I97" s="11">
        <f t="shared" si="36"/>
        <v>-516902.33</v>
      </c>
      <c r="J97" s="147">
        <v>0</v>
      </c>
      <c r="K97" s="148">
        <v>0</v>
      </c>
      <c r="L97" s="82">
        <f t="shared" si="34"/>
        <v>0</v>
      </c>
      <c r="M97" s="82">
        <v>0</v>
      </c>
      <c r="N97" s="78">
        <f t="shared" si="37"/>
        <v>0</v>
      </c>
      <c r="O97" s="78">
        <f>O96+G97-M97</f>
        <v>830142.91879989114</v>
      </c>
      <c r="P97" s="84">
        <v>0</v>
      </c>
      <c r="Q97" s="82">
        <v>0</v>
      </c>
      <c r="R97" s="149">
        <v>0</v>
      </c>
      <c r="S97" s="82">
        <v>0</v>
      </c>
      <c r="T97" s="82">
        <v>0</v>
      </c>
      <c r="U97" s="11">
        <f t="shared" si="39"/>
        <v>0</v>
      </c>
      <c r="V97" s="11">
        <f t="shared" si="40"/>
        <v>0</v>
      </c>
      <c r="W97" s="79">
        <f t="shared" si="41"/>
        <v>1883</v>
      </c>
      <c r="X97" s="79">
        <f t="shared" si="42"/>
        <v>0</v>
      </c>
      <c r="Y97" s="145">
        <f t="shared" si="43"/>
        <v>4243</v>
      </c>
      <c r="Z97" s="80">
        <f t="shared" si="44"/>
        <v>377522.67</v>
      </c>
      <c r="AA97" s="80">
        <f t="shared" si="45"/>
        <v>0</v>
      </c>
      <c r="AB97" s="80">
        <f t="shared" si="46"/>
        <v>0</v>
      </c>
      <c r="AC97" s="80">
        <f t="shared" si="47"/>
        <v>0</v>
      </c>
      <c r="AD97" s="11">
        <f t="shared" si="48"/>
        <v>830142.91879989114</v>
      </c>
      <c r="AE97" s="150">
        <v>4243.4122282097023</v>
      </c>
      <c r="AF97" s="150">
        <v>205.25</v>
      </c>
      <c r="AG97" s="52"/>
      <c r="AH97">
        <v>1</v>
      </c>
      <c r="AL97" s="170"/>
      <c r="AM97" s="170"/>
    </row>
    <row r="98" spans="1:39" ht="12.75" hidden="1" customHeight="1" outlineLevel="1" x14ac:dyDescent="0.2">
      <c r="A98">
        <f t="shared" si="32"/>
        <v>12</v>
      </c>
      <c r="B98" s="70">
        <f t="shared" si="33"/>
        <v>42369</v>
      </c>
      <c r="C98" s="77">
        <v>42339</v>
      </c>
      <c r="D98" s="142">
        <v>1227</v>
      </c>
      <c r="E98" s="82">
        <v>203.95</v>
      </c>
      <c r="F98" s="143">
        <v>475</v>
      </c>
      <c r="G98" s="82">
        <v>250246.65</v>
      </c>
      <c r="H98" s="11">
        <f t="shared" si="35"/>
        <v>582825</v>
      </c>
      <c r="I98" s="11">
        <f t="shared" si="36"/>
        <v>-332578.34999999998</v>
      </c>
      <c r="J98" s="147">
        <v>4252</v>
      </c>
      <c r="K98" s="148">
        <v>268.99</v>
      </c>
      <c r="L98" s="82">
        <f t="shared" si="34"/>
        <v>1143745.48</v>
      </c>
      <c r="M98" s="82">
        <v>830142.92</v>
      </c>
      <c r="N98" s="78">
        <f t="shared" si="37"/>
        <v>313602.55999999994</v>
      </c>
      <c r="O98" s="78">
        <f t="shared" si="38"/>
        <v>250246.648799891</v>
      </c>
      <c r="P98" s="84">
        <v>0</v>
      </c>
      <c r="Q98" s="82">
        <v>0</v>
      </c>
      <c r="R98" s="149">
        <v>0</v>
      </c>
      <c r="S98" s="82">
        <v>0</v>
      </c>
      <c r="T98" s="82">
        <v>0</v>
      </c>
      <c r="U98" s="11">
        <f t="shared" si="39"/>
        <v>0</v>
      </c>
      <c r="V98" s="11">
        <f t="shared" si="40"/>
        <v>0</v>
      </c>
      <c r="W98" s="79">
        <f t="shared" si="41"/>
        <v>1227</v>
      </c>
      <c r="X98" s="79">
        <f t="shared" si="42"/>
        <v>4252</v>
      </c>
      <c r="Y98" s="145">
        <f t="shared" si="43"/>
        <v>1218</v>
      </c>
      <c r="Z98" s="80">
        <f t="shared" si="44"/>
        <v>250246.65</v>
      </c>
      <c r="AA98" s="80">
        <f t="shared" si="45"/>
        <v>830142.92</v>
      </c>
      <c r="AB98" s="80">
        <f t="shared" si="46"/>
        <v>1143745.48</v>
      </c>
      <c r="AC98" s="80">
        <f t="shared" si="47"/>
        <v>313602.55999999994</v>
      </c>
      <c r="AD98" s="11">
        <f t="shared" si="48"/>
        <v>250246.648799891</v>
      </c>
      <c r="AE98" s="150">
        <v>1840.1861182343173</v>
      </c>
      <c r="AF98" s="150">
        <v>6190.49</v>
      </c>
      <c r="AG98" s="52"/>
      <c r="AH98">
        <v>1</v>
      </c>
      <c r="AL98" s="170"/>
      <c r="AM98" s="170"/>
    </row>
    <row r="99" spans="1:39" ht="12.75" hidden="1" customHeight="1" outlineLevel="1" x14ac:dyDescent="0.2">
      <c r="A99">
        <f t="shared" si="32"/>
        <v>1</v>
      </c>
      <c r="B99" s="70">
        <f t="shared" si="33"/>
        <v>42400</v>
      </c>
      <c r="C99" s="77">
        <v>42370</v>
      </c>
      <c r="D99" s="142">
        <v>789</v>
      </c>
      <c r="E99" s="82">
        <v>211.88</v>
      </c>
      <c r="F99" s="143">
        <v>475</v>
      </c>
      <c r="G99" s="82">
        <v>167173.32</v>
      </c>
      <c r="H99" s="11">
        <f t="shared" si="35"/>
        <v>374775</v>
      </c>
      <c r="I99" s="11">
        <f t="shared" si="36"/>
        <v>-207601.68</v>
      </c>
      <c r="J99" s="147">
        <v>0</v>
      </c>
      <c r="K99" s="148">
        <v>0</v>
      </c>
      <c r="L99" s="82">
        <f t="shared" si="34"/>
        <v>0</v>
      </c>
      <c r="M99" s="82">
        <v>0</v>
      </c>
      <c r="N99" s="78">
        <f t="shared" si="37"/>
        <v>0</v>
      </c>
      <c r="O99" s="78">
        <f t="shared" si="38"/>
        <v>417419.96879989101</v>
      </c>
      <c r="P99" s="84">
        <v>0</v>
      </c>
      <c r="Q99" s="82">
        <v>0</v>
      </c>
      <c r="R99" s="149">
        <v>0</v>
      </c>
      <c r="S99" s="82">
        <v>0</v>
      </c>
      <c r="T99" s="82">
        <v>0</v>
      </c>
      <c r="U99" s="11">
        <f t="shared" si="39"/>
        <v>0</v>
      </c>
      <c r="V99" s="11">
        <f t="shared" si="40"/>
        <v>0</v>
      </c>
      <c r="W99" s="79">
        <f t="shared" si="41"/>
        <v>789</v>
      </c>
      <c r="X99" s="79">
        <f t="shared" si="42"/>
        <v>0</v>
      </c>
      <c r="Y99" s="145">
        <f t="shared" si="43"/>
        <v>2007</v>
      </c>
      <c r="Z99" s="80">
        <f t="shared" si="44"/>
        <v>167173.32</v>
      </c>
      <c r="AA99" s="80">
        <f t="shared" si="45"/>
        <v>0</v>
      </c>
      <c r="AB99" s="80">
        <f t="shared" si="46"/>
        <v>0</v>
      </c>
      <c r="AC99" s="80">
        <f t="shared" si="47"/>
        <v>0</v>
      </c>
      <c r="AD99" s="11">
        <f t="shared" si="48"/>
        <v>417419.96879989101</v>
      </c>
      <c r="AE99" s="150">
        <v>2407.4269166397971</v>
      </c>
      <c r="AF99" s="150">
        <v>581.88</v>
      </c>
      <c r="AG99" s="52"/>
      <c r="AH99">
        <v>1</v>
      </c>
      <c r="AL99" s="170"/>
      <c r="AM99" s="170"/>
    </row>
    <row r="100" spans="1:39" ht="12.75" hidden="1" customHeight="1" outlineLevel="1" x14ac:dyDescent="0.2">
      <c r="A100">
        <f t="shared" si="32"/>
        <v>2</v>
      </c>
      <c r="B100" s="70">
        <f t="shared" si="33"/>
        <v>42429</v>
      </c>
      <c r="C100" s="77">
        <v>42401</v>
      </c>
      <c r="D100" s="142">
        <v>1051</v>
      </c>
      <c r="E100" s="82">
        <v>219.08</v>
      </c>
      <c r="F100" s="143">
        <v>475</v>
      </c>
      <c r="G100" s="82">
        <v>230253.08</v>
      </c>
      <c r="H100" s="11">
        <f t="shared" si="35"/>
        <v>499225</v>
      </c>
      <c r="I100" s="11">
        <f t="shared" si="36"/>
        <v>-268971.92000000004</v>
      </c>
      <c r="J100" s="147">
        <v>0</v>
      </c>
      <c r="K100" s="148">
        <v>0</v>
      </c>
      <c r="L100" s="82">
        <f t="shared" si="34"/>
        <v>0</v>
      </c>
      <c r="M100" s="82">
        <v>0</v>
      </c>
      <c r="N100" s="78">
        <f t="shared" si="37"/>
        <v>0</v>
      </c>
      <c r="O100" s="78">
        <f t="shared" si="38"/>
        <v>647673.04879989102</v>
      </c>
      <c r="P100" s="84">
        <v>0</v>
      </c>
      <c r="Q100" s="82">
        <v>0</v>
      </c>
      <c r="R100" s="149">
        <v>0</v>
      </c>
      <c r="S100" s="82">
        <v>0</v>
      </c>
      <c r="T100" s="82">
        <v>0</v>
      </c>
      <c r="U100" s="11">
        <f t="shared" si="39"/>
        <v>0</v>
      </c>
      <c r="V100" s="11">
        <f t="shared" si="40"/>
        <v>0</v>
      </c>
      <c r="W100" s="79">
        <f t="shared" si="41"/>
        <v>1051</v>
      </c>
      <c r="X100" s="79">
        <f t="shared" si="42"/>
        <v>0</v>
      </c>
      <c r="Y100" s="145">
        <f t="shared" si="43"/>
        <v>3058</v>
      </c>
      <c r="Z100" s="80">
        <f t="shared" si="44"/>
        <v>230253.08</v>
      </c>
      <c r="AA100" s="80">
        <f t="shared" si="45"/>
        <v>0</v>
      </c>
      <c r="AB100" s="80">
        <f t="shared" si="46"/>
        <v>0</v>
      </c>
      <c r="AC100" s="80">
        <f t="shared" si="47"/>
        <v>0</v>
      </c>
      <c r="AD100" s="11">
        <f t="shared" si="48"/>
        <v>647673.04879989102</v>
      </c>
      <c r="AE100" s="150">
        <v>3750.2518901193325</v>
      </c>
      <c r="AF100" s="150">
        <v>0</v>
      </c>
      <c r="AG100" s="52"/>
      <c r="AH100">
        <v>1</v>
      </c>
      <c r="AL100" s="170"/>
      <c r="AM100" s="170"/>
    </row>
    <row r="101" spans="1:39" ht="12.75" hidden="1" customHeight="1" outlineLevel="1" x14ac:dyDescent="0.2">
      <c r="A101">
        <f t="shared" si="32"/>
        <v>3</v>
      </c>
      <c r="B101" s="70">
        <f t="shared" si="33"/>
        <v>42460</v>
      </c>
      <c r="C101" s="77">
        <v>42430</v>
      </c>
      <c r="D101" s="142">
        <v>1214</v>
      </c>
      <c r="E101" s="82">
        <v>222.26</v>
      </c>
      <c r="F101" s="143">
        <v>475</v>
      </c>
      <c r="G101" s="82">
        <v>269823.64</v>
      </c>
      <c r="H101" s="11">
        <f t="shared" si="35"/>
        <v>576650</v>
      </c>
      <c r="I101" s="11">
        <f t="shared" si="36"/>
        <v>-306826.36</v>
      </c>
      <c r="J101" s="147">
        <v>3067</v>
      </c>
      <c r="K101" s="148">
        <v>287.13</v>
      </c>
      <c r="L101" s="82">
        <f t="shared" si="34"/>
        <v>880627.71</v>
      </c>
      <c r="M101" s="82">
        <v>647673.05000000005</v>
      </c>
      <c r="N101" s="78">
        <f t="shared" si="37"/>
        <v>232954.65999999992</v>
      </c>
      <c r="O101" s="78">
        <f t="shared" si="38"/>
        <v>269823.63879989099</v>
      </c>
      <c r="P101" s="84">
        <v>0</v>
      </c>
      <c r="Q101" s="82">
        <v>0</v>
      </c>
      <c r="R101" s="149">
        <v>0</v>
      </c>
      <c r="S101" s="82">
        <v>0</v>
      </c>
      <c r="T101" s="82">
        <v>0</v>
      </c>
      <c r="U101" s="11">
        <f t="shared" si="39"/>
        <v>0</v>
      </c>
      <c r="V101" s="11">
        <f t="shared" si="40"/>
        <v>0</v>
      </c>
      <c r="W101" s="79">
        <f t="shared" si="41"/>
        <v>1214</v>
      </c>
      <c r="X101" s="79">
        <f t="shared" si="42"/>
        <v>3067</v>
      </c>
      <c r="Y101" s="145">
        <f t="shared" si="43"/>
        <v>1205</v>
      </c>
      <c r="Z101" s="80">
        <f t="shared" si="44"/>
        <v>269823.64</v>
      </c>
      <c r="AA101" s="80">
        <f t="shared" si="45"/>
        <v>647673.05000000005</v>
      </c>
      <c r="AB101" s="80">
        <f t="shared" si="46"/>
        <v>880627.71</v>
      </c>
      <c r="AC101" s="80">
        <f t="shared" si="47"/>
        <v>232954.65999999992</v>
      </c>
      <c r="AD101" s="11">
        <f t="shared" si="48"/>
        <v>269823.63879989099</v>
      </c>
      <c r="AE101" s="150">
        <v>1851.6412891932205</v>
      </c>
      <c r="AF101" s="150">
        <v>3432.65</v>
      </c>
      <c r="AG101" s="52"/>
      <c r="AH101">
        <v>1</v>
      </c>
      <c r="AL101" s="170"/>
      <c r="AM101" s="170"/>
    </row>
    <row r="102" spans="1:39" ht="12.75" hidden="1" customHeight="1" outlineLevel="1" x14ac:dyDescent="0.2">
      <c r="A102">
        <f t="shared" si="32"/>
        <v>4</v>
      </c>
      <c r="B102" s="70">
        <f t="shared" si="33"/>
        <v>42490</v>
      </c>
      <c r="C102" s="77">
        <v>42461</v>
      </c>
      <c r="D102" s="142">
        <v>2302</v>
      </c>
      <c r="E102" s="82">
        <v>285.33</v>
      </c>
      <c r="F102" s="143">
        <v>475</v>
      </c>
      <c r="G102" s="82">
        <v>656829.66</v>
      </c>
      <c r="H102" s="11">
        <f t="shared" si="35"/>
        <v>1093450</v>
      </c>
      <c r="I102" s="11">
        <f t="shared" si="36"/>
        <v>-436620.33999999997</v>
      </c>
      <c r="J102" s="147">
        <v>0</v>
      </c>
      <c r="K102" s="172">
        <v>0</v>
      </c>
      <c r="L102" s="82">
        <f t="shared" si="34"/>
        <v>0</v>
      </c>
      <c r="M102" s="82">
        <v>0</v>
      </c>
      <c r="N102" s="78">
        <f>L102-M102</f>
        <v>0</v>
      </c>
      <c r="O102" s="78">
        <f t="shared" si="38"/>
        <v>926653.29879989102</v>
      </c>
      <c r="P102" s="84">
        <v>0</v>
      </c>
      <c r="Q102" s="82">
        <v>0</v>
      </c>
      <c r="R102" s="149">
        <v>0</v>
      </c>
      <c r="S102" s="82">
        <v>0</v>
      </c>
      <c r="T102" s="82">
        <v>0</v>
      </c>
      <c r="U102" s="11">
        <f t="shared" si="39"/>
        <v>0</v>
      </c>
      <c r="V102" s="11">
        <f t="shared" si="40"/>
        <v>0</v>
      </c>
      <c r="W102" s="79">
        <f t="shared" si="41"/>
        <v>2302</v>
      </c>
      <c r="X102" s="79">
        <f t="shared" si="42"/>
        <v>0</v>
      </c>
      <c r="Y102" s="145">
        <f t="shared" si="43"/>
        <v>3507</v>
      </c>
      <c r="Z102" s="80">
        <f t="shared" si="44"/>
        <v>656829.66</v>
      </c>
      <c r="AA102" s="80">
        <f t="shared" si="45"/>
        <v>0</v>
      </c>
      <c r="AB102" s="80">
        <f t="shared" si="46"/>
        <v>0</v>
      </c>
      <c r="AC102" s="80">
        <f t="shared" si="47"/>
        <v>0</v>
      </c>
      <c r="AD102" s="11">
        <f t="shared" si="48"/>
        <v>926653.29879989102</v>
      </c>
      <c r="AE102" s="150">
        <v>2659.2201883713446</v>
      </c>
      <c r="AF102" s="150">
        <v>629.27</v>
      </c>
      <c r="AG102" s="52"/>
      <c r="AH102">
        <v>1</v>
      </c>
    </row>
    <row r="103" spans="1:39" ht="12.75" hidden="1" customHeight="1" outlineLevel="1" x14ac:dyDescent="0.2">
      <c r="A103">
        <f t="shared" si="32"/>
        <v>5</v>
      </c>
      <c r="B103" s="70">
        <f t="shared" si="33"/>
        <v>42521</v>
      </c>
      <c r="C103" s="77">
        <v>42491</v>
      </c>
      <c r="D103" s="142">
        <v>2698</v>
      </c>
      <c r="E103" s="82">
        <v>226.18</v>
      </c>
      <c r="F103" s="143">
        <v>475</v>
      </c>
      <c r="G103" s="82">
        <v>610233.64</v>
      </c>
      <c r="H103" s="11">
        <f t="shared" si="35"/>
        <v>1281550</v>
      </c>
      <c r="I103" s="11">
        <f t="shared" si="36"/>
        <v>-671316.36</v>
      </c>
      <c r="J103" s="147">
        <v>0</v>
      </c>
      <c r="K103" s="148">
        <v>0</v>
      </c>
      <c r="L103" s="82">
        <f t="shared" si="34"/>
        <v>0</v>
      </c>
      <c r="M103" s="82">
        <v>0</v>
      </c>
      <c r="N103" s="78">
        <f t="shared" si="37"/>
        <v>0</v>
      </c>
      <c r="O103" s="78">
        <f t="shared" si="38"/>
        <v>1536886.9387998912</v>
      </c>
      <c r="P103" s="84">
        <v>0</v>
      </c>
      <c r="Q103" s="82">
        <v>0</v>
      </c>
      <c r="R103" s="149">
        <v>0</v>
      </c>
      <c r="S103" s="82">
        <v>0</v>
      </c>
      <c r="T103" s="82">
        <v>0</v>
      </c>
      <c r="U103" s="11">
        <f t="shared" si="39"/>
        <v>0</v>
      </c>
      <c r="V103" s="11">
        <f t="shared" si="40"/>
        <v>0</v>
      </c>
      <c r="W103" s="79">
        <f t="shared" si="41"/>
        <v>2698</v>
      </c>
      <c r="X103" s="79">
        <f t="shared" si="42"/>
        <v>0</v>
      </c>
      <c r="Y103" s="145">
        <f t="shared" si="43"/>
        <v>6205</v>
      </c>
      <c r="Z103" s="80">
        <f t="shared" si="44"/>
        <v>610233.64</v>
      </c>
      <c r="AA103" s="80">
        <f t="shared" si="45"/>
        <v>0</v>
      </c>
      <c r="AB103" s="80">
        <f t="shared" si="46"/>
        <v>0</v>
      </c>
      <c r="AC103" s="80">
        <f t="shared" si="47"/>
        <v>0</v>
      </c>
      <c r="AD103" s="11">
        <f t="shared" si="48"/>
        <v>1536886.9387998912</v>
      </c>
      <c r="AE103" s="150">
        <v>8924.7862175082901</v>
      </c>
      <c r="AF103" s="150">
        <v>0</v>
      </c>
      <c r="AG103" s="52"/>
      <c r="AH103">
        <v>1</v>
      </c>
    </row>
    <row r="104" spans="1:39" ht="12.75" hidden="1" customHeight="1" outlineLevel="1" x14ac:dyDescent="0.2">
      <c r="A104">
        <f t="shared" si="32"/>
        <v>6</v>
      </c>
      <c r="B104" s="70">
        <f t="shared" si="33"/>
        <v>42551</v>
      </c>
      <c r="C104" s="77">
        <v>42522</v>
      </c>
      <c r="D104" s="142">
        <v>2430</v>
      </c>
      <c r="E104" s="82">
        <v>227.5</v>
      </c>
      <c r="F104" s="143">
        <v>475</v>
      </c>
      <c r="G104" s="82">
        <v>552825</v>
      </c>
      <c r="H104" s="11">
        <f t="shared" si="35"/>
        <v>1154250</v>
      </c>
      <c r="I104" s="11">
        <f t="shared" si="36"/>
        <v>-601425</v>
      </c>
      <c r="J104" s="147">
        <v>6214</v>
      </c>
      <c r="K104" s="148">
        <v>296.75</v>
      </c>
      <c r="L104" s="82">
        <f t="shared" si="34"/>
        <v>1844004.5</v>
      </c>
      <c r="M104" s="82">
        <v>1536886.94</v>
      </c>
      <c r="N104" s="78">
        <f t="shared" si="37"/>
        <v>307117.56000000006</v>
      </c>
      <c r="O104" s="78">
        <f t="shared" si="38"/>
        <v>552824.99879989121</v>
      </c>
      <c r="P104" s="84">
        <v>0</v>
      </c>
      <c r="Q104" s="82">
        <v>0</v>
      </c>
      <c r="R104" s="149">
        <v>0</v>
      </c>
      <c r="S104" s="82">
        <v>0</v>
      </c>
      <c r="T104" s="82">
        <v>0</v>
      </c>
      <c r="U104" s="11">
        <f t="shared" si="39"/>
        <v>0</v>
      </c>
      <c r="V104" s="11">
        <f t="shared" si="40"/>
        <v>0</v>
      </c>
      <c r="W104" s="79">
        <f t="shared" si="41"/>
        <v>2430</v>
      </c>
      <c r="X104" s="79">
        <f t="shared" si="42"/>
        <v>6214</v>
      </c>
      <c r="Y104" s="145">
        <f t="shared" si="43"/>
        <v>2421</v>
      </c>
      <c r="Z104" s="80">
        <f t="shared" si="44"/>
        <v>552825</v>
      </c>
      <c r="AA104" s="80">
        <f t="shared" si="45"/>
        <v>1536886.94</v>
      </c>
      <c r="AB104" s="80">
        <f t="shared" si="46"/>
        <v>1844004.5</v>
      </c>
      <c r="AC104" s="80">
        <f t="shared" si="47"/>
        <v>307117.56000000006</v>
      </c>
      <c r="AD104" s="11">
        <f t="shared" si="48"/>
        <v>552824.99879989121</v>
      </c>
      <c r="AE104" s="150">
        <v>163.66646276586482</v>
      </c>
      <c r="AF104" s="150">
        <v>5528.17</v>
      </c>
      <c r="AG104" s="52"/>
      <c r="AH104">
        <v>1</v>
      </c>
    </row>
    <row r="105" spans="1:39" ht="12.75" hidden="1" customHeight="1" outlineLevel="1" x14ac:dyDescent="0.2">
      <c r="A105">
        <f t="shared" si="32"/>
        <v>7</v>
      </c>
      <c r="B105" s="70">
        <f t="shared" si="33"/>
        <v>42582</v>
      </c>
      <c r="C105" s="77">
        <v>42552</v>
      </c>
      <c r="D105" s="142">
        <v>3012</v>
      </c>
      <c r="E105" s="82">
        <v>229.9</v>
      </c>
      <c r="F105" s="143">
        <v>475</v>
      </c>
      <c r="G105" s="82">
        <v>692458.8</v>
      </c>
      <c r="H105" s="11">
        <f t="shared" si="35"/>
        <v>1430700</v>
      </c>
      <c r="I105" s="11">
        <f t="shared" si="36"/>
        <v>-738241.2</v>
      </c>
      <c r="J105" s="147">
        <v>2430</v>
      </c>
      <c r="K105" s="148">
        <v>274.37</v>
      </c>
      <c r="L105" s="82">
        <f t="shared" si="34"/>
        <v>666719.1</v>
      </c>
      <c r="M105" s="82">
        <v>552825</v>
      </c>
      <c r="N105" s="78">
        <f t="shared" si="37"/>
        <v>113894.09999999998</v>
      </c>
      <c r="O105" s="78">
        <f t="shared" si="38"/>
        <v>692458.79879989126</v>
      </c>
      <c r="P105" s="84">
        <v>0</v>
      </c>
      <c r="Q105" s="82">
        <v>0</v>
      </c>
      <c r="R105" s="149">
        <v>0</v>
      </c>
      <c r="S105" s="82">
        <v>0</v>
      </c>
      <c r="T105" s="82">
        <v>0</v>
      </c>
      <c r="U105" s="11">
        <f t="shared" si="39"/>
        <v>0</v>
      </c>
      <c r="V105" s="11">
        <f t="shared" si="40"/>
        <v>0</v>
      </c>
      <c r="W105" s="79">
        <f t="shared" si="41"/>
        <v>3012</v>
      </c>
      <c r="X105" s="79">
        <f t="shared" si="42"/>
        <v>2430</v>
      </c>
      <c r="Y105" s="145">
        <f t="shared" si="43"/>
        <v>3003</v>
      </c>
      <c r="Z105" s="80">
        <f t="shared" si="44"/>
        <v>692458.8</v>
      </c>
      <c r="AA105" s="80">
        <f t="shared" si="45"/>
        <v>552825</v>
      </c>
      <c r="AB105" s="80">
        <f t="shared" si="46"/>
        <v>666719.1</v>
      </c>
      <c r="AC105" s="80">
        <f t="shared" si="47"/>
        <v>113894.09999999998</v>
      </c>
      <c r="AD105" s="11">
        <f t="shared" si="48"/>
        <v>692458.79879989126</v>
      </c>
      <c r="AE105" s="150">
        <v>2363.0978127028093</v>
      </c>
      <c r="AF105" s="150">
        <v>8280.15</v>
      </c>
      <c r="AG105" s="52"/>
      <c r="AH105">
        <v>1</v>
      </c>
    </row>
    <row r="106" spans="1:39" ht="12.75" hidden="1" customHeight="1" outlineLevel="1" x14ac:dyDescent="0.2">
      <c r="A106">
        <f t="shared" si="32"/>
        <v>8</v>
      </c>
      <c r="B106" s="70">
        <f t="shared" si="33"/>
        <v>42613</v>
      </c>
      <c r="C106" s="77">
        <v>42583</v>
      </c>
      <c r="D106" s="142">
        <v>2845</v>
      </c>
      <c r="E106" s="82">
        <v>229.05</v>
      </c>
      <c r="F106" s="143">
        <v>475</v>
      </c>
      <c r="G106" s="82">
        <v>651647.25</v>
      </c>
      <c r="H106" s="11">
        <f t="shared" si="35"/>
        <v>1351375</v>
      </c>
      <c r="I106" s="11">
        <f t="shared" si="36"/>
        <v>-699727.75</v>
      </c>
      <c r="J106" s="147">
        <v>0</v>
      </c>
      <c r="K106" s="148">
        <v>0</v>
      </c>
      <c r="L106" s="82">
        <f t="shared" si="34"/>
        <v>0</v>
      </c>
      <c r="M106" s="82">
        <v>0</v>
      </c>
      <c r="N106" s="78">
        <f t="shared" si="37"/>
        <v>0</v>
      </c>
      <c r="O106" s="78">
        <f t="shared" si="38"/>
        <v>1344106.0487998913</v>
      </c>
      <c r="P106" s="84">
        <v>0</v>
      </c>
      <c r="Q106" s="82">
        <v>0</v>
      </c>
      <c r="R106" s="149">
        <v>0</v>
      </c>
      <c r="S106" s="82">
        <v>0</v>
      </c>
      <c r="T106" s="82">
        <v>0</v>
      </c>
      <c r="U106" s="11">
        <f t="shared" si="39"/>
        <v>0</v>
      </c>
      <c r="V106" s="11">
        <f t="shared" si="40"/>
        <v>0</v>
      </c>
      <c r="W106" s="79">
        <f t="shared" si="41"/>
        <v>2845</v>
      </c>
      <c r="X106" s="79">
        <f t="shared" si="42"/>
        <v>0</v>
      </c>
      <c r="Y106" s="145">
        <f t="shared" si="43"/>
        <v>5848</v>
      </c>
      <c r="Z106" s="80">
        <f t="shared" si="44"/>
        <v>651647.25</v>
      </c>
      <c r="AA106" s="80">
        <f t="shared" si="45"/>
        <v>0</v>
      </c>
      <c r="AB106" s="80">
        <f t="shared" si="46"/>
        <v>0</v>
      </c>
      <c r="AC106" s="80">
        <f t="shared" si="47"/>
        <v>0</v>
      </c>
      <c r="AD106" s="11">
        <f t="shared" si="48"/>
        <v>1344106.0487998913</v>
      </c>
      <c r="AE106" s="150">
        <v>5783.9691616754126</v>
      </c>
      <c r="AF106" s="150">
        <v>0</v>
      </c>
      <c r="AG106" s="52"/>
      <c r="AH106">
        <v>1</v>
      </c>
    </row>
    <row r="107" spans="1:39" ht="12.75" hidden="1" customHeight="1" outlineLevel="1" x14ac:dyDescent="0.2">
      <c r="A107">
        <f t="shared" si="32"/>
        <v>9</v>
      </c>
      <c r="B107" s="70">
        <f t="shared" si="33"/>
        <v>42643</v>
      </c>
      <c r="C107" s="77">
        <v>42614</v>
      </c>
      <c r="D107" s="142">
        <v>2831</v>
      </c>
      <c r="E107" s="82">
        <v>229.2</v>
      </c>
      <c r="F107" s="143">
        <v>475</v>
      </c>
      <c r="G107" s="82">
        <v>648865.19999999995</v>
      </c>
      <c r="H107" s="11">
        <f t="shared" si="35"/>
        <v>1344725</v>
      </c>
      <c r="I107" s="11">
        <f t="shared" si="36"/>
        <v>-695859.8</v>
      </c>
      <c r="J107" s="147">
        <v>0</v>
      </c>
      <c r="K107" s="148">
        <v>0</v>
      </c>
      <c r="L107" s="82">
        <f t="shared" si="34"/>
        <v>0</v>
      </c>
      <c r="M107" s="82">
        <v>0</v>
      </c>
      <c r="N107" s="78">
        <f t="shared" si="37"/>
        <v>0</v>
      </c>
      <c r="O107" s="78">
        <f t="shared" si="38"/>
        <v>1992971.2487998912</v>
      </c>
      <c r="P107" s="84">
        <v>0</v>
      </c>
      <c r="Q107" s="82">
        <v>0</v>
      </c>
      <c r="R107" s="149">
        <v>0</v>
      </c>
      <c r="S107" s="82">
        <v>0</v>
      </c>
      <c r="T107" s="82">
        <v>0</v>
      </c>
      <c r="U107" s="11">
        <f t="shared" si="39"/>
        <v>0</v>
      </c>
      <c r="V107" s="11">
        <f t="shared" si="40"/>
        <v>0</v>
      </c>
      <c r="W107" s="79">
        <f t="shared" si="41"/>
        <v>2831</v>
      </c>
      <c r="X107" s="79">
        <f t="shared" si="42"/>
        <v>0</v>
      </c>
      <c r="Y107" s="145">
        <f t="shared" si="43"/>
        <v>8679</v>
      </c>
      <c r="Z107" s="80">
        <f t="shared" si="44"/>
        <v>648865.19999999995</v>
      </c>
      <c r="AA107" s="80">
        <f t="shared" si="45"/>
        <v>0</v>
      </c>
      <c r="AB107" s="80">
        <f t="shared" si="46"/>
        <v>0</v>
      </c>
      <c r="AC107" s="80">
        <f t="shared" si="47"/>
        <v>0</v>
      </c>
      <c r="AD107" s="11">
        <f t="shared" si="48"/>
        <v>1992971.2487998912</v>
      </c>
      <c r="AE107" s="150">
        <v>11553.462437752169</v>
      </c>
      <c r="AF107" s="150">
        <v>0</v>
      </c>
      <c r="AG107" s="52"/>
      <c r="AH107">
        <v>1</v>
      </c>
    </row>
    <row r="108" spans="1:39" ht="12.75" hidden="1" customHeight="1" outlineLevel="1" x14ac:dyDescent="0.2">
      <c r="A108">
        <f t="shared" si="32"/>
        <v>10</v>
      </c>
      <c r="B108" s="70">
        <f t="shared" si="33"/>
        <v>42674</v>
      </c>
      <c r="C108" s="77">
        <v>42644</v>
      </c>
      <c r="D108" s="142">
        <v>2152</v>
      </c>
      <c r="E108" s="82">
        <v>230.51</v>
      </c>
      <c r="F108" s="143">
        <v>475</v>
      </c>
      <c r="G108" s="82">
        <v>496057.52</v>
      </c>
      <c r="H108" s="11">
        <f t="shared" si="35"/>
        <v>1022200</v>
      </c>
      <c r="I108" s="11">
        <f t="shared" si="36"/>
        <v>-526142.48</v>
      </c>
      <c r="J108" s="147">
        <v>8688</v>
      </c>
      <c r="K108" s="148">
        <v>243.69706249999999</v>
      </c>
      <c r="L108" s="82">
        <f t="shared" si="34"/>
        <v>2117240.08</v>
      </c>
      <c r="M108" s="82">
        <v>1992971.25</v>
      </c>
      <c r="N108" s="78">
        <f t="shared" si="37"/>
        <v>124268.83000000007</v>
      </c>
      <c r="O108" s="78">
        <f t="shared" si="38"/>
        <v>496057.51879989123</v>
      </c>
      <c r="P108" s="84">
        <v>0</v>
      </c>
      <c r="Q108" s="82">
        <v>0</v>
      </c>
      <c r="R108" s="149">
        <v>0</v>
      </c>
      <c r="S108" s="82">
        <v>0</v>
      </c>
      <c r="T108" s="82">
        <v>0</v>
      </c>
      <c r="U108" s="11">
        <f t="shared" si="39"/>
        <v>0</v>
      </c>
      <c r="V108" s="11">
        <f t="shared" si="40"/>
        <v>0</v>
      </c>
      <c r="W108" s="79">
        <f t="shared" si="41"/>
        <v>2152</v>
      </c>
      <c r="X108" s="79">
        <f t="shared" si="42"/>
        <v>8688</v>
      </c>
      <c r="Y108" s="145">
        <f t="shared" si="43"/>
        <v>2143</v>
      </c>
      <c r="Z108" s="80">
        <f t="shared" si="44"/>
        <v>496057.52</v>
      </c>
      <c r="AA108" s="80">
        <f t="shared" si="45"/>
        <v>1992971.25</v>
      </c>
      <c r="AB108" s="80">
        <f t="shared" si="46"/>
        <v>2117240.08</v>
      </c>
      <c r="AC108" s="80">
        <f t="shared" si="47"/>
        <v>124268.83000000007</v>
      </c>
      <c r="AD108" s="11">
        <f t="shared" si="48"/>
        <v>496057.51879989123</v>
      </c>
      <c r="AE108" s="150">
        <v>7425.7661436397966</v>
      </c>
      <c r="AF108" s="150">
        <v>5395.31</v>
      </c>
      <c r="AG108" s="52"/>
      <c r="AH108">
        <v>1</v>
      </c>
    </row>
    <row r="109" spans="1:39" ht="12.75" hidden="1" customHeight="1" outlineLevel="1" x14ac:dyDescent="0.2">
      <c r="A109">
        <f t="shared" si="32"/>
        <v>11</v>
      </c>
      <c r="B109" s="70">
        <f t="shared" si="33"/>
        <v>42704</v>
      </c>
      <c r="C109" s="77">
        <v>42675</v>
      </c>
      <c r="D109" s="142">
        <v>1700</v>
      </c>
      <c r="E109" s="82">
        <v>228.85</v>
      </c>
      <c r="F109" s="143">
        <v>475</v>
      </c>
      <c r="G109" s="82">
        <v>389045</v>
      </c>
      <c r="H109" s="11">
        <f t="shared" si="35"/>
        <v>807500</v>
      </c>
      <c r="I109" s="11">
        <f t="shared" si="36"/>
        <v>-418455</v>
      </c>
      <c r="J109" s="147">
        <v>0</v>
      </c>
      <c r="K109" s="148">
        <v>0</v>
      </c>
      <c r="L109" s="82">
        <f t="shared" si="34"/>
        <v>0</v>
      </c>
      <c r="M109" s="82">
        <v>0</v>
      </c>
      <c r="N109" s="78">
        <f t="shared" si="37"/>
        <v>0</v>
      </c>
      <c r="O109" s="78">
        <f t="shared" si="38"/>
        <v>885102.51879989123</v>
      </c>
      <c r="P109" s="84">
        <v>0</v>
      </c>
      <c r="Q109" s="82">
        <v>0</v>
      </c>
      <c r="R109" s="149">
        <v>0</v>
      </c>
      <c r="S109" s="82">
        <v>0</v>
      </c>
      <c r="T109" s="82">
        <v>0</v>
      </c>
      <c r="U109" s="11">
        <f t="shared" si="39"/>
        <v>0</v>
      </c>
      <c r="V109" s="11">
        <f t="shared" si="40"/>
        <v>0</v>
      </c>
      <c r="W109" s="79">
        <f t="shared" si="41"/>
        <v>1700</v>
      </c>
      <c r="X109" s="79">
        <f t="shared" si="42"/>
        <v>0</v>
      </c>
      <c r="Y109" s="145">
        <f t="shared" si="43"/>
        <v>3843</v>
      </c>
      <c r="Z109" s="80">
        <f t="shared" si="44"/>
        <v>389045</v>
      </c>
      <c r="AA109" s="80">
        <f t="shared" si="45"/>
        <v>0</v>
      </c>
      <c r="AB109" s="80">
        <f t="shared" si="46"/>
        <v>0</v>
      </c>
      <c r="AC109" s="80">
        <f t="shared" si="47"/>
        <v>0</v>
      </c>
      <c r="AD109" s="11">
        <f t="shared" si="48"/>
        <v>885102.51879989123</v>
      </c>
      <c r="AE109" s="150">
        <v>4643.567164574084</v>
      </c>
      <c r="AF109" s="150">
        <v>3921.61</v>
      </c>
      <c r="AG109" s="52"/>
      <c r="AH109">
        <v>1</v>
      </c>
    </row>
    <row r="110" spans="1:39" ht="12.75" hidden="1" customHeight="1" outlineLevel="1" x14ac:dyDescent="0.2">
      <c r="A110">
        <f t="shared" si="32"/>
        <v>12</v>
      </c>
      <c r="B110" s="70">
        <f t="shared" si="33"/>
        <v>42735</v>
      </c>
      <c r="C110" s="77">
        <v>42705</v>
      </c>
      <c r="D110" s="142">
        <v>1324</v>
      </c>
      <c r="E110" s="82">
        <v>227.58</v>
      </c>
      <c r="F110" s="143">
        <v>475</v>
      </c>
      <c r="G110" s="82">
        <v>301315.92</v>
      </c>
      <c r="H110" s="11">
        <f t="shared" si="35"/>
        <v>628900</v>
      </c>
      <c r="I110" s="11">
        <f t="shared" si="36"/>
        <v>-327584.08</v>
      </c>
      <c r="J110" s="147">
        <v>3852</v>
      </c>
      <c r="K110" s="148">
        <v>230.02</v>
      </c>
      <c r="L110" s="82">
        <f t="shared" si="34"/>
        <v>886037.04</v>
      </c>
      <c r="M110" s="82">
        <v>885102.52</v>
      </c>
      <c r="N110" s="78">
        <f t="shared" si="37"/>
        <v>934.52000000001863</v>
      </c>
      <c r="O110" s="78">
        <f t="shared" si="38"/>
        <v>301315.91879989114</v>
      </c>
      <c r="P110" s="84">
        <v>0</v>
      </c>
      <c r="Q110" s="82">
        <v>0</v>
      </c>
      <c r="R110" s="149">
        <v>0</v>
      </c>
      <c r="S110" s="82">
        <v>0</v>
      </c>
      <c r="T110" s="82">
        <v>0</v>
      </c>
      <c r="U110" s="11">
        <f t="shared" si="39"/>
        <v>0</v>
      </c>
      <c r="V110" s="11">
        <f t="shared" si="40"/>
        <v>0</v>
      </c>
      <c r="W110" s="79">
        <f t="shared" si="41"/>
        <v>1324</v>
      </c>
      <c r="X110" s="79">
        <f t="shared" si="42"/>
        <v>3852</v>
      </c>
      <c r="Y110" s="145">
        <f t="shared" si="43"/>
        <v>1315</v>
      </c>
      <c r="Z110" s="80">
        <f t="shared" si="44"/>
        <v>301315.92</v>
      </c>
      <c r="AA110" s="80">
        <f t="shared" si="45"/>
        <v>885102.52</v>
      </c>
      <c r="AB110" s="80">
        <f t="shared" si="46"/>
        <v>886037.04</v>
      </c>
      <c r="AC110" s="80">
        <f t="shared" si="47"/>
        <v>934.52000000001863</v>
      </c>
      <c r="AD110" s="11">
        <f t="shared" si="48"/>
        <v>301315.91879989114</v>
      </c>
      <c r="AE110" s="150">
        <v>1434.0110411740422</v>
      </c>
      <c r="AF110" s="150">
        <v>5403.13</v>
      </c>
      <c r="AG110" s="52"/>
      <c r="AH110">
        <v>1</v>
      </c>
    </row>
    <row r="111" spans="1:39" ht="12.75" hidden="1" customHeight="1" outlineLevel="1" x14ac:dyDescent="0.2">
      <c r="A111">
        <f t="shared" si="32"/>
        <v>1</v>
      </c>
      <c r="B111" s="70">
        <f t="shared" si="33"/>
        <v>42766</v>
      </c>
      <c r="C111" s="77">
        <v>42736</v>
      </c>
      <c r="D111" s="142">
        <v>896</v>
      </c>
      <c r="E111" s="82">
        <v>226.45</v>
      </c>
      <c r="F111" s="143">
        <v>475</v>
      </c>
      <c r="G111" s="82">
        <v>202899.20000000001</v>
      </c>
      <c r="H111" s="11">
        <f t="shared" si="35"/>
        <v>425600</v>
      </c>
      <c r="I111" s="11">
        <f t="shared" si="36"/>
        <v>-222700.79999999999</v>
      </c>
      <c r="J111" s="147">
        <v>0</v>
      </c>
      <c r="K111" s="148">
        <v>0</v>
      </c>
      <c r="L111" s="82">
        <f t="shared" si="34"/>
        <v>0</v>
      </c>
      <c r="M111" s="82">
        <v>0</v>
      </c>
      <c r="N111" s="78">
        <f t="shared" si="37"/>
        <v>0</v>
      </c>
      <c r="O111" s="78">
        <f t="shared" si="38"/>
        <v>504215.11879989115</v>
      </c>
      <c r="P111" s="84">
        <v>0</v>
      </c>
      <c r="Q111" s="82">
        <v>0</v>
      </c>
      <c r="R111" s="149">
        <v>0</v>
      </c>
      <c r="S111" s="82">
        <v>0</v>
      </c>
      <c r="T111" s="82">
        <v>0</v>
      </c>
      <c r="U111" s="11">
        <f t="shared" si="39"/>
        <v>0</v>
      </c>
      <c r="V111" s="11">
        <f t="shared" si="40"/>
        <v>0</v>
      </c>
      <c r="W111" s="79">
        <f t="shared" si="41"/>
        <v>896</v>
      </c>
      <c r="X111" s="79">
        <f t="shared" si="42"/>
        <v>0</v>
      </c>
      <c r="Y111" s="145">
        <f t="shared" si="43"/>
        <v>2211</v>
      </c>
      <c r="Z111" s="80">
        <f t="shared" si="44"/>
        <v>202899.20000000001</v>
      </c>
      <c r="AA111" s="80">
        <f t="shared" si="45"/>
        <v>0</v>
      </c>
      <c r="AB111" s="80">
        <f t="shared" si="46"/>
        <v>0</v>
      </c>
      <c r="AC111" s="80">
        <f t="shared" si="47"/>
        <v>0</v>
      </c>
      <c r="AD111" s="11">
        <f t="shared" si="48"/>
        <v>504215.11879989115</v>
      </c>
      <c r="AE111" s="150">
        <v>2900.1853223247267</v>
      </c>
      <c r="AF111" s="150">
        <v>601.33000000000004</v>
      </c>
      <c r="AG111" s="52"/>
      <c r="AH111">
        <v>1</v>
      </c>
    </row>
    <row r="112" spans="1:39" ht="12.75" hidden="1" customHeight="1" outlineLevel="1" x14ac:dyDescent="0.2">
      <c r="A112">
        <f t="shared" si="32"/>
        <v>2</v>
      </c>
      <c r="B112" s="70">
        <f t="shared" si="33"/>
        <v>42794</v>
      </c>
      <c r="C112" s="77">
        <v>42767</v>
      </c>
      <c r="D112" s="142">
        <v>757</v>
      </c>
      <c r="E112" s="82">
        <v>228.33</v>
      </c>
      <c r="F112" s="143">
        <v>475</v>
      </c>
      <c r="G112" s="82">
        <v>172845.81</v>
      </c>
      <c r="H112" s="11">
        <f t="shared" si="35"/>
        <v>359575</v>
      </c>
      <c r="I112" s="11">
        <f t="shared" si="36"/>
        <v>-186729.19</v>
      </c>
      <c r="J112" s="147">
        <v>0</v>
      </c>
      <c r="K112" s="148">
        <v>0</v>
      </c>
      <c r="L112" s="82">
        <f t="shared" si="34"/>
        <v>0</v>
      </c>
      <c r="M112" s="82">
        <v>0</v>
      </c>
      <c r="N112" s="78">
        <f t="shared" si="37"/>
        <v>0</v>
      </c>
      <c r="O112" s="78">
        <f t="shared" si="38"/>
        <v>677060.92879989115</v>
      </c>
      <c r="P112" s="84">
        <v>0</v>
      </c>
      <c r="Q112" s="82">
        <v>0</v>
      </c>
      <c r="R112" s="149">
        <v>0</v>
      </c>
      <c r="S112" s="82">
        <v>0</v>
      </c>
      <c r="T112" s="82">
        <v>0</v>
      </c>
      <c r="U112" s="11">
        <f t="shared" si="39"/>
        <v>0</v>
      </c>
      <c r="V112" s="11">
        <f t="shared" si="40"/>
        <v>0</v>
      </c>
      <c r="W112" s="79">
        <f t="shared" si="41"/>
        <v>757</v>
      </c>
      <c r="X112" s="79">
        <f t="shared" si="42"/>
        <v>0</v>
      </c>
      <c r="Y112" s="145">
        <f t="shared" si="43"/>
        <v>2968</v>
      </c>
      <c r="Z112" s="80">
        <f t="shared" si="44"/>
        <v>172845.81</v>
      </c>
      <c r="AA112" s="80">
        <f t="shared" si="45"/>
        <v>0</v>
      </c>
      <c r="AB112" s="80">
        <f t="shared" si="46"/>
        <v>0</v>
      </c>
      <c r="AC112" s="80">
        <f t="shared" si="47"/>
        <v>0</v>
      </c>
      <c r="AD112" s="11">
        <f t="shared" si="48"/>
        <v>677060.92879989115</v>
      </c>
      <c r="AE112" s="150">
        <v>4345.6082358974554</v>
      </c>
      <c r="AF112" s="150">
        <v>0</v>
      </c>
      <c r="AG112" s="52"/>
      <c r="AH112">
        <v>1</v>
      </c>
    </row>
    <row r="113" spans="1:38" ht="12.75" hidden="1" customHeight="1" outlineLevel="1" x14ac:dyDescent="0.2">
      <c r="A113">
        <f t="shared" si="32"/>
        <v>3</v>
      </c>
      <c r="B113" s="70">
        <f t="shared" si="33"/>
        <v>42825</v>
      </c>
      <c r="C113" s="77">
        <v>42795</v>
      </c>
      <c r="D113" s="142">
        <v>1415</v>
      </c>
      <c r="E113" s="82">
        <v>228.94</v>
      </c>
      <c r="F113" s="143">
        <v>475</v>
      </c>
      <c r="G113" s="82">
        <v>323950.09999999998</v>
      </c>
      <c r="H113" s="11">
        <f t="shared" si="35"/>
        <v>672125</v>
      </c>
      <c r="I113" s="11">
        <f t="shared" si="36"/>
        <v>-348174.9</v>
      </c>
      <c r="J113" s="147">
        <v>2977</v>
      </c>
      <c r="K113" s="148">
        <v>236.29</v>
      </c>
      <c r="L113" s="82">
        <f t="shared" si="34"/>
        <v>703435.33</v>
      </c>
      <c r="M113" s="82">
        <v>677060.92999999993</v>
      </c>
      <c r="N113" s="78">
        <f t="shared" si="37"/>
        <v>26374.400000000023</v>
      </c>
      <c r="O113" s="78">
        <f t="shared" si="38"/>
        <v>323950.09879989119</v>
      </c>
      <c r="P113" s="84">
        <v>0</v>
      </c>
      <c r="Q113" s="82">
        <v>0</v>
      </c>
      <c r="R113" s="149">
        <v>0</v>
      </c>
      <c r="S113" s="82">
        <v>0</v>
      </c>
      <c r="T113" s="82">
        <v>0</v>
      </c>
      <c r="U113" s="11">
        <f t="shared" si="39"/>
        <v>0</v>
      </c>
      <c r="V113" s="11">
        <f t="shared" si="40"/>
        <v>0</v>
      </c>
      <c r="W113" s="79">
        <f t="shared" si="41"/>
        <v>1415</v>
      </c>
      <c r="X113" s="79">
        <f t="shared" si="42"/>
        <v>2977</v>
      </c>
      <c r="Y113" s="145">
        <f t="shared" si="43"/>
        <v>1406</v>
      </c>
      <c r="Z113" s="80">
        <f t="shared" si="44"/>
        <v>323950.09999999998</v>
      </c>
      <c r="AA113" s="80">
        <f t="shared" si="45"/>
        <v>677060.92999999993</v>
      </c>
      <c r="AB113" s="80">
        <f t="shared" si="46"/>
        <v>703435.33</v>
      </c>
      <c r="AC113" s="80">
        <f t="shared" si="47"/>
        <v>26374.400000000023</v>
      </c>
      <c r="AD113" s="11">
        <f t="shared" si="48"/>
        <v>323950.09879989119</v>
      </c>
      <c r="AE113" s="150">
        <v>3391.2267033822613</v>
      </c>
      <c r="AF113" s="150">
        <v>4882.889384595197</v>
      </c>
      <c r="AG113" s="52"/>
      <c r="AH113">
        <v>1</v>
      </c>
    </row>
    <row r="114" spans="1:38" ht="12.75" hidden="1" customHeight="1" outlineLevel="1" x14ac:dyDescent="0.2">
      <c r="A114">
        <f t="shared" si="32"/>
        <v>4</v>
      </c>
      <c r="B114" s="70">
        <f t="shared" si="33"/>
        <v>42855</v>
      </c>
      <c r="C114" s="77">
        <v>42826</v>
      </c>
      <c r="D114" s="142">
        <v>1636</v>
      </c>
      <c r="E114" s="82">
        <v>229.11</v>
      </c>
      <c r="F114" s="143">
        <v>475</v>
      </c>
      <c r="G114" s="82">
        <v>374823.96</v>
      </c>
      <c r="H114" s="11">
        <f t="shared" si="35"/>
        <v>777100</v>
      </c>
      <c r="I114" s="11">
        <f t="shared" si="36"/>
        <v>-402276.04</v>
      </c>
      <c r="J114" s="147">
        <v>0</v>
      </c>
      <c r="K114" s="172">
        <v>0</v>
      </c>
      <c r="L114" s="82">
        <f t="shared" si="34"/>
        <v>0</v>
      </c>
      <c r="M114" s="82">
        <v>0</v>
      </c>
      <c r="N114" s="78">
        <f t="shared" si="37"/>
        <v>0</v>
      </c>
      <c r="O114" s="78">
        <f t="shared" si="38"/>
        <v>698774.05879989127</v>
      </c>
      <c r="P114" s="84">
        <v>0</v>
      </c>
      <c r="Q114" s="82">
        <v>0</v>
      </c>
      <c r="R114" s="149">
        <v>0</v>
      </c>
      <c r="S114" s="82">
        <v>0</v>
      </c>
      <c r="T114" s="82">
        <v>0</v>
      </c>
      <c r="U114" s="11">
        <f t="shared" si="39"/>
        <v>0</v>
      </c>
      <c r="V114" s="11">
        <f t="shared" si="40"/>
        <v>0</v>
      </c>
      <c r="W114" s="79">
        <f t="shared" si="41"/>
        <v>1636</v>
      </c>
      <c r="X114" s="79">
        <f t="shared" si="42"/>
        <v>0</v>
      </c>
      <c r="Y114" s="145">
        <f t="shared" si="43"/>
        <v>3042</v>
      </c>
      <c r="Z114" s="80">
        <f t="shared" si="44"/>
        <v>374823.96</v>
      </c>
      <c r="AA114" s="80">
        <f t="shared" si="45"/>
        <v>0</v>
      </c>
      <c r="AB114" s="80">
        <f t="shared" si="46"/>
        <v>0</v>
      </c>
      <c r="AC114" s="80">
        <f t="shared" si="47"/>
        <v>0</v>
      </c>
      <c r="AD114" s="11">
        <f t="shared" si="48"/>
        <v>698774.05879989127</v>
      </c>
      <c r="AE114" s="150">
        <v>3067.6384292206599</v>
      </c>
      <c r="AF114" s="150">
        <v>312.39163758037012</v>
      </c>
      <c r="AG114" s="52"/>
      <c r="AH114">
        <v>1</v>
      </c>
    </row>
    <row r="115" spans="1:38" ht="12.75" hidden="1" customHeight="1" outlineLevel="1" x14ac:dyDescent="0.2">
      <c r="A115">
        <f t="shared" si="32"/>
        <v>5</v>
      </c>
      <c r="B115" s="70">
        <f t="shared" si="33"/>
        <v>42886</v>
      </c>
      <c r="C115" s="77">
        <v>42856</v>
      </c>
      <c r="D115" s="142">
        <v>2309</v>
      </c>
      <c r="E115" s="82">
        <v>228.32</v>
      </c>
      <c r="F115" s="143">
        <v>475</v>
      </c>
      <c r="G115" s="82">
        <v>527190.88</v>
      </c>
      <c r="H115" s="11">
        <f t="shared" si="35"/>
        <v>1096775</v>
      </c>
      <c r="I115" s="11">
        <f t="shared" si="36"/>
        <v>-569584.12</v>
      </c>
      <c r="J115" s="147">
        <v>0</v>
      </c>
      <c r="K115" s="148">
        <v>0</v>
      </c>
      <c r="L115" s="82">
        <f t="shared" si="34"/>
        <v>0</v>
      </c>
      <c r="M115" s="82">
        <v>0</v>
      </c>
      <c r="N115" s="78">
        <f t="shared" si="37"/>
        <v>0</v>
      </c>
      <c r="O115" s="78">
        <f t="shared" si="38"/>
        <v>1225964.9387998912</v>
      </c>
      <c r="P115" s="84">
        <v>0</v>
      </c>
      <c r="Q115" s="82">
        <v>0</v>
      </c>
      <c r="R115" s="149">
        <v>0</v>
      </c>
      <c r="S115" s="82">
        <v>0</v>
      </c>
      <c r="T115" s="82">
        <v>0</v>
      </c>
      <c r="U115" s="11">
        <f t="shared" si="39"/>
        <v>0</v>
      </c>
      <c r="V115" s="11">
        <f t="shared" si="40"/>
        <v>0</v>
      </c>
      <c r="W115" s="79">
        <f t="shared" si="41"/>
        <v>2309</v>
      </c>
      <c r="X115" s="79">
        <f t="shared" si="42"/>
        <v>0</v>
      </c>
      <c r="Y115" s="145">
        <f t="shared" si="43"/>
        <v>5351</v>
      </c>
      <c r="Z115" s="80">
        <f t="shared" si="44"/>
        <v>527190.88</v>
      </c>
      <c r="AA115" s="80">
        <f t="shared" si="45"/>
        <v>0</v>
      </c>
      <c r="AB115" s="80">
        <f t="shared" si="46"/>
        <v>0</v>
      </c>
      <c r="AC115" s="80">
        <f t="shared" si="47"/>
        <v>0</v>
      </c>
      <c r="AD115" s="11">
        <f t="shared" si="48"/>
        <v>1225964.9387998912</v>
      </c>
      <c r="AE115" s="150">
        <v>6749.2658308781529</v>
      </c>
      <c r="AF115" s="150">
        <v>0</v>
      </c>
      <c r="AG115" s="52"/>
      <c r="AH115">
        <v>1</v>
      </c>
    </row>
    <row r="116" spans="1:38" ht="12.75" hidden="1" customHeight="1" outlineLevel="1" x14ac:dyDescent="0.2">
      <c r="A116">
        <f t="shared" si="32"/>
        <v>6</v>
      </c>
      <c r="B116" s="70">
        <f t="shared" si="33"/>
        <v>42916</v>
      </c>
      <c r="C116" s="77">
        <v>42887</v>
      </c>
      <c r="D116" s="142">
        <v>2452</v>
      </c>
      <c r="E116" s="82">
        <v>232</v>
      </c>
      <c r="F116" s="143">
        <v>475</v>
      </c>
      <c r="G116" s="82">
        <v>568864</v>
      </c>
      <c r="H116" s="11">
        <f t="shared" si="35"/>
        <v>1164700</v>
      </c>
      <c r="I116" s="11">
        <f t="shared" si="36"/>
        <v>-595836</v>
      </c>
      <c r="J116" s="147">
        <v>5360</v>
      </c>
      <c r="K116" s="148">
        <v>252.69</v>
      </c>
      <c r="L116" s="82">
        <f t="shared" si="34"/>
        <v>1354418.4</v>
      </c>
      <c r="M116" s="82">
        <v>1225964.94</v>
      </c>
      <c r="N116" s="78">
        <f t="shared" si="37"/>
        <v>128453.45999999996</v>
      </c>
      <c r="O116" s="78">
        <f t="shared" si="38"/>
        <v>568863.99879989121</v>
      </c>
      <c r="P116" s="84">
        <v>0</v>
      </c>
      <c r="Q116" s="82">
        <v>0</v>
      </c>
      <c r="R116" s="149">
        <v>0</v>
      </c>
      <c r="S116" s="82">
        <v>0</v>
      </c>
      <c r="T116" s="82">
        <v>0</v>
      </c>
      <c r="U116" s="11">
        <f t="shared" si="39"/>
        <v>0</v>
      </c>
      <c r="V116" s="11">
        <f t="shared" si="40"/>
        <v>0</v>
      </c>
      <c r="W116" s="79">
        <f t="shared" si="41"/>
        <v>2452</v>
      </c>
      <c r="X116" s="79">
        <f t="shared" si="42"/>
        <v>5360</v>
      </c>
      <c r="Y116" s="145">
        <f t="shared" si="43"/>
        <v>2443</v>
      </c>
      <c r="Z116" s="80">
        <f t="shared" si="44"/>
        <v>568864</v>
      </c>
      <c r="AA116" s="80">
        <f t="shared" si="45"/>
        <v>1225964.94</v>
      </c>
      <c r="AB116" s="80">
        <f t="shared" si="46"/>
        <v>1354418.4</v>
      </c>
      <c r="AC116" s="80">
        <f t="shared" si="47"/>
        <v>128453.45999999996</v>
      </c>
      <c r="AD116" s="11">
        <f t="shared" si="48"/>
        <v>568863.99879989121</v>
      </c>
      <c r="AE116" s="150">
        <v>2780.6934949247684</v>
      </c>
      <c r="AF116" s="150">
        <v>5183.25</v>
      </c>
      <c r="AG116" s="52"/>
      <c r="AH116">
        <v>1</v>
      </c>
    </row>
    <row r="117" spans="1:38" ht="12.75" hidden="1" customHeight="1" outlineLevel="1" x14ac:dyDescent="0.2">
      <c r="A117">
        <f t="shared" si="32"/>
        <v>7</v>
      </c>
      <c r="B117" s="70">
        <f t="shared" si="33"/>
        <v>42947</v>
      </c>
      <c r="C117" s="77">
        <v>42917</v>
      </c>
      <c r="D117" s="142">
        <v>2845</v>
      </c>
      <c r="E117" s="82">
        <v>226.81</v>
      </c>
      <c r="F117" s="143">
        <v>475</v>
      </c>
      <c r="G117" s="82">
        <v>645274.44999999995</v>
      </c>
      <c r="H117" s="11">
        <f t="shared" si="35"/>
        <v>1351375</v>
      </c>
      <c r="I117" s="11">
        <f t="shared" si="36"/>
        <v>-706100.55</v>
      </c>
      <c r="J117" s="147">
        <v>2452</v>
      </c>
      <c r="K117" s="148">
        <v>234.5</v>
      </c>
      <c r="L117" s="82">
        <f t="shared" si="34"/>
        <v>574994</v>
      </c>
      <c r="M117" s="82">
        <v>568864</v>
      </c>
      <c r="N117" s="78">
        <f t="shared" si="37"/>
        <v>6130</v>
      </c>
      <c r="O117" s="78">
        <f t="shared" si="38"/>
        <v>645274.44879989116</v>
      </c>
      <c r="P117" s="84">
        <v>0</v>
      </c>
      <c r="Q117" s="82">
        <v>0</v>
      </c>
      <c r="R117" s="149">
        <v>0</v>
      </c>
      <c r="S117" s="82">
        <v>0</v>
      </c>
      <c r="T117" s="82">
        <v>0</v>
      </c>
      <c r="U117" s="11">
        <f t="shared" si="39"/>
        <v>0</v>
      </c>
      <c r="V117" s="11">
        <f t="shared" si="40"/>
        <v>0</v>
      </c>
      <c r="W117" s="79">
        <f t="shared" si="41"/>
        <v>2845</v>
      </c>
      <c r="X117" s="79">
        <f t="shared" si="42"/>
        <v>2452</v>
      </c>
      <c r="Y117" s="145">
        <f t="shared" si="43"/>
        <v>2836</v>
      </c>
      <c r="Z117" s="80">
        <f t="shared" si="44"/>
        <v>645274.44999999995</v>
      </c>
      <c r="AA117" s="80">
        <f t="shared" si="45"/>
        <v>568864</v>
      </c>
      <c r="AB117" s="80">
        <f t="shared" si="46"/>
        <v>574994</v>
      </c>
      <c r="AC117" s="80">
        <f t="shared" si="47"/>
        <v>6130</v>
      </c>
      <c r="AD117" s="11">
        <f t="shared" si="48"/>
        <v>645274.44879989116</v>
      </c>
      <c r="AE117" s="150">
        <v>3135.2515332918506</v>
      </c>
      <c r="AF117" s="150">
        <v>7910.5535440298863</v>
      </c>
      <c r="AG117" s="52"/>
      <c r="AH117">
        <v>1</v>
      </c>
    </row>
    <row r="118" spans="1:38" ht="12.75" hidden="1" customHeight="1" outlineLevel="1" x14ac:dyDescent="0.2">
      <c r="A118">
        <f t="shared" si="32"/>
        <v>8</v>
      </c>
      <c r="B118" s="70">
        <f t="shared" si="33"/>
        <v>42978</v>
      </c>
      <c r="C118" s="77">
        <v>42948</v>
      </c>
      <c r="D118" s="142">
        <v>2707</v>
      </c>
      <c r="E118" s="82">
        <v>226.16</v>
      </c>
      <c r="F118" s="143">
        <v>475</v>
      </c>
      <c r="G118" s="82">
        <v>612215.12</v>
      </c>
      <c r="H118" s="11">
        <f t="shared" si="35"/>
        <v>1285825</v>
      </c>
      <c r="I118" s="11">
        <f t="shared" si="36"/>
        <v>-673609.88</v>
      </c>
      <c r="J118" s="147">
        <v>0</v>
      </c>
      <c r="K118" s="148">
        <v>0</v>
      </c>
      <c r="L118" s="82">
        <f t="shared" si="34"/>
        <v>0</v>
      </c>
      <c r="M118" s="82">
        <v>0</v>
      </c>
      <c r="N118" s="78">
        <f t="shared" si="37"/>
        <v>0</v>
      </c>
      <c r="O118" s="78">
        <f t="shared" si="38"/>
        <v>1257489.568799891</v>
      </c>
      <c r="P118" s="84">
        <v>0</v>
      </c>
      <c r="Q118" s="82">
        <v>0</v>
      </c>
      <c r="R118" s="149">
        <v>0</v>
      </c>
      <c r="S118" s="82">
        <v>0</v>
      </c>
      <c r="T118" s="82">
        <v>0</v>
      </c>
      <c r="U118" s="11">
        <f t="shared" si="39"/>
        <v>0</v>
      </c>
      <c r="V118" s="11">
        <f t="shared" si="40"/>
        <v>0</v>
      </c>
      <c r="W118" s="79">
        <f t="shared" si="41"/>
        <v>2707</v>
      </c>
      <c r="X118" s="79">
        <f t="shared" si="42"/>
        <v>0</v>
      </c>
      <c r="Y118" s="145">
        <f t="shared" si="43"/>
        <v>5543</v>
      </c>
      <c r="Z118" s="80">
        <f t="shared" si="44"/>
        <v>612215.12</v>
      </c>
      <c r="AA118" s="80">
        <f t="shared" si="45"/>
        <v>0</v>
      </c>
      <c r="AB118" s="80">
        <f t="shared" si="46"/>
        <v>0</v>
      </c>
      <c r="AC118" s="80">
        <f t="shared" si="47"/>
        <v>0</v>
      </c>
      <c r="AD118" s="11">
        <f t="shared" si="48"/>
        <v>1257489.568799891</v>
      </c>
      <c r="AE118" s="150">
        <v>6270.3293548863703</v>
      </c>
      <c r="AF118" s="150">
        <v>-1617.4</v>
      </c>
      <c r="AG118" s="52"/>
      <c r="AH118">
        <v>1</v>
      </c>
    </row>
    <row r="119" spans="1:38" hidden="1" outlineLevel="1" x14ac:dyDescent="0.2">
      <c r="A119">
        <f t="shared" si="32"/>
        <v>9</v>
      </c>
      <c r="B119" s="70">
        <f t="shared" si="33"/>
        <v>43008</v>
      </c>
      <c r="C119" s="77">
        <v>42979</v>
      </c>
      <c r="D119" s="142">
        <v>2551</v>
      </c>
      <c r="E119" s="82">
        <v>214.82</v>
      </c>
      <c r="F119" s="143">
        <v>475</v>
      </c>
      <c r="G119" s="82">
        <v>548005.81999999995</v>
      </c>
      <c r="H119" s="11">
        <f t="shared" si="35"/>
        <v>1211725</v>
      </c>
      <c r="I119" s="11">
        <f t="shared" si="36"/>
        <v>-663719.18000000005</v>
      </c>
      <c r="J119" s="147">
        <v>0</v>
      </c>
      <c r="K119" s="148">
        <v>0</v>
      </c>
      <c r="L119" s="82">
        <f t="shared" si="34"/>
        <v>0</v>
      </c>
      <c r="M119" s="82">
        <v>0</v>
      </c>
      <c r="N119" s="78">
        <f t="shared" si="37"/>
        <v>0</v>
      </c>
      <c r="O119" s="78">
        <f t="shared" si="38"/>
        <v>1805495.3887998909</v>
      </c>
      <c r="P119" s="84">
        <v>0</v>
      </c>
      <c r="Q119" s="82">
        <v>0</v>
      </c>
      <c r="R119" s="149">
        <v>0</v>
      </c>
      <c r="S119" s="82">
        <v>0</v>
      </c>
      <c r="T119" s="82">
        <v>0</v>
      </c>
      <c r="U119" s="11">
        <f t="shared" si="39"/>
        <v>0</v>
      </c>
      <c r="V119" s="11">
        <f t="shared" si="40"/>
        <v>0</v>
      </c>
      <c r="W119" s="79">
        <f t="shared" si="41"/>
        <v>2551</v>
      </c>
      <c r="X119" s="79">
        <f t="shared" si="42"/>
        <v>0</v>
      </c>
      <c r="Y119" s="145">
        <f t="shared" si="43"/>
        <v>8094</v>
      </c>
      <c r="Z119" s="80">
        <f t="shared" si="44"/>
        <v>548005.81999999995</v>
      </c>
      <c r="AA119" s="80">
        <f t="shared" si="45"/>
        <v>0</v>
      </c>
      <c r="AB119" s="80">
        <f t="shared" si="46"/>
        <v>0</v>
      </c>
      <c r="AC119" s="80">
        <f t="shared" si="47"/>
        <v>0</v>
      </c>
      <c r="AD119" s="11">
        <f t="shared" si="48"/>
        <v>1805495.3887998909</v>
      </c>
      <c r="AE119" s="150">
        <v>11644.97420499052</v>
      </c>
      <c r="AF119" s="150">
        <v>0</v>
      </c>
      <c r="AG119" s="52"/>
      <c r="AH119">
        <v>1</v>
      </c>
    </row>
    <row r="120" spans="1:38" hidden="1" outlineLevel="1" x14ac:dyDescent="0.2">
      <c r="A120" s="4">
        <f t="shared" si="32"/>
        <v>10</v>
      </c>
      <c r="B120" s="77">
        <f t="shared" si="33"/>
        <v>43039</v>
      </c>
      <c r="C120" s="77">
        <v>43009</v>
      </c>
      <c r="D120" s="142">
        <v>2109</v>
      </c>
      <c r="E120" s="82">
        <v>211.4</v>
      </c>
      <c r="F120" s="82">
        <v>475</v>
      </c>
      <c r="G120" s="82">
        <v>445842.6</v>
      </c>
      <c r="H120" s="11">
        <f t="shared" si="35"/>
        <v>1001775</v>
      </c>
      <c r="I120" s="11">
        <f t="shared" si="36"/>
        <v>-555932.4</v>
      </c>
      <c r="J120" s="147">
        <v>8103</v>
      </c>
      <c r="K120" s="172">
        <v>195.63</v>
      </c>
      <c r="L120" s="82">
        <f t="shared" si="34"/>
        <v>1585189.89</v>
      </c>
      <c r="M120" s="82">
        <v>1805495.39</v>
      </c>
      <c r="N120" s="78">
        <f t="shared" si="37"/>
        <v>-220305.5</v>
      </c>
      <c r="O120" s="78">
        <f t="shared" si="38"/>
        <v>445842.59879989107</v>
      </c>
      <c r="P120" s="84">
        <v>0</v>
      </c>
      <c r="Q120" s="82">
        <v>0</v>
      </c>
      <c r="R120" s="149">
        <v>0</v>
      </c>
      <c r="S120" s="82">
        <v>0</v>
      </c>
      <c r="T120" s="82">
        <v>0</v>
      </c>
      <c r="U120" s="11">
        <f t="shared" si="39"/>
        <v>0</v>
      </c>
      <c r="V120" s="11">
        <f t="shared" si="40"/>
        <v>0</v>
      </c>
      <c r="W120" s="79">
        <f t="shared" si="41"/>
        <v>2109</v>
      </c>
      <c r="X120" s="79">
        <f t="shared" si="42"/>
        <v>8103</v>
      </c>
      <c r="Y120" s="145">
        <f t="shared" si="43"/>
        <v>2100</v>
      </c>
      <c r="Z120" s="80">
        <f t="shared" si="44"/>
        <v>445842.6</v>
      </c>
      <c r="AA120" s="80">
        <f t="shared" si="45"/>
        <v>1805495.39</v>
      </c>
      <c r="AB120" s="80">
        <f t="shared" si="46"/>
        <v>1585189.89</v>
      </c>
      <c r="AC120" s="80">
        <f t="shared" si="47"/>
        <v>-220305.5</v>
      </c>
      <c r="AD120" s="11">
        <f>AD119+Z120-AA120</f>
        <v>445842.59879989107</v>
      </c>
      <c r="AE120" s="150">
        <v>9473.5222942726705</v>
      </c>
      <c r="AF120" s="150">
        <v>0</v>
      </c>
      <c r="AG120" s="52"/>
      <c r="AH120" s="4">
        <v>1</v>
      </c>
      <c r="AI120" s="174"/>
      <c r="AL120" s="35"/>
    </row>
    <row r="121" spans="1:38" hidden="1" outlineLevel="1" x14ac:dyDescent="0.2">
      <c r="A121" s="4">
        <f t="shared" si="32"/>
        <v>11</v>
      </c>
      <c r="B121" s="77">
        <f t="shared" si="33"/>
        <v>43069</v>
      </c>
      <c r="C121" s="77">
        <v>43040</v>
      </c>
      <c r="D121" s="142">
        <v>1624</v>
      </c>
      <c r="E121" s="82">
        <v>207.44</v>
      </c>
      <c r="F121" s="82">
        <v>475</v>
      </c>
      <c r="G121" s="82">
        <v>336882.56</v>
      </c>
      <c r="H121" s="11">
        <f t="shared" si="35"/>
        <v>771400</v>
      </c>
      <c r="I121" s="11">
        <f t="shared" si="36"/>
        <v>-434517.44</v>
      </c>
      <c r="J121" s="147">
        <v>0</v>
      </c>
      <c r="K121" s="172">
        <v>0</v>
      </c>
      <c r="L121" s="82">
        <f t="shared" si="34"/>
        <v>0</v>
      </c>
      <c r="M121" s="82">
        <v>0</v>
      </c>
      <c r="N121" s="78">
        <f t="shared" si="37"/>
        <v>0</v>
      </c>
      <c r="O121" s="78">
        <f t="shared" si="38"/>
        <v>782725.15879989113</v>
      </c>
      <c r="P121" s="84">
        <v>0</v>
      </c>
      <c r="Q121" s="82">
        <v>0</v>
      </c>
      <c r="R121" s="149">
        <v>0</v>
      </c>
      <c r="S121" s="82">
        <v>0</v>
      </c>
      <c r="T121" s="82">
        <v>0</v>
      </c>
      <c r="U121" s="11">
        <f t="shared" si="39"/>
        <v>0</v>
      </c>
      <c r="V121" s="11">
        <f t="shared" si="40"/>
        <v>0</v>
      </c>
      <c r="W121" s="79">
        <f t="shared" si="41"/>
        <v>1624</v>
      </c>
      <c r="X121" s="79">
        <f t="shared" si="42"/>
        <v>0</v>
      </c>
      <c r="Y121" s="145">
        <f t="shared" si="43"/>
        <v>3724</v>
      </c>
      <c r="Z121" s="80">
        <f t="shared" si="44"/>
        <v>336882.56</v>
      </c>
      <c r="AA121" s="80">
        <f t="shared" si="45"/>
        <v>0</v>
      </c>
      <c r="AB121" s="80">
        <f t="shared" si="46"/>
        <v>0</v>
      </c>
      <c r="AC121" s="80">
        <f t="shared" si="47"/>
        <v>0</v>
      </c>
      <c r="AD121" s="11">
        <f t="shared" si="48"/>
        <v>782725.15879989113</v>
      </c>
      <c r="AE121" s="150">
        <v>4169.1518893850407</v>
      </c>
      <c r="AF121" s="150">
        <v>5924.7</v>
      </c>
      <c r="AG121" s="52"/>
      <c r="AH121" s="4">
        <v>1</v>
      </c>
      <c r="AI121" s="174"/>
      <c r="AL121" s="35"/>
    </row>
    <row r="122" spans="1:38" hidden="1" outlineLevel="1" x14ac:dyDescent="0.2">
      <c r="A122" s="4">
        <f t="shared" si="32"/>
        <v>12</v>
      </c>
      <c r="B122" s="77">
        <f t="shared" si="33"/>
        <v>43100</v>
      </c>
      <c r="C122" s="77">
        <v>43070</v>
      </c>
      <c r="D122" s="142">
        <v>1178</v>
      </c>
      <c r="E122" s="82">
        <v>207.3</v>
      </c>
      <c r="F122" s="82">
        <v>475</v>
      </c>
      <c r="G122" s="82">
        <v>244199.4</v>
      </c>
      <c r="H122" s="11">
        <f t="shared" si="35"/>
        <v>559550</v>
      </c>
      <c r="I122" s="11">
        <f t="shared" si="36"/>
        <v>-315350.59999999998</v>
      </c>
      <c r="J122" s="147">
        <v>3732</v>
      </c>
      <c r="K122" s="172">
        <v>206.93</v>
      </c>
      <c r="L122" s="82">
        <f t="shared" si="34"/>
        <v>772262.76</v>
      </c>
      <c r="M122" s="82">
        <v>782517.71999999986</v>
      </c>
      <c r="N122" s="78">
        <f t="shared" si="37"/>
        <v>-10254.959999999846</v>
      </c>
      <c r="O122" s="78">
        <f t="shared" si="38"/>
        <v>244406.83879989129</v>
      </c>
      <c r="P122" s="84">
        <v>0</v>
      </c>
      <c r="Q122" s="82">
        <v>0</v>
      </c>
      <c r="R122" s="149">
        <v>0</v>
      </c>
      <c r="S122" s="82">
        <v>0</v>
      </c>
      <c r="T122" s="82">
        <v>0</v>
      </c>
      <c r="U122" s="11">
        <f t="shared" si="39"/>
        <v>0</v>
      </c>
      <c r="V122" s="11">
        <f t="shared" si="40"/>
        <v>0</v>
      </c>
      <c r="W122" s="79">
        <f t="shared" si="41"/>
        <v>1178</v>
      </c>
      <c r="X122" s="79">
        <f t="shared" si="42"/>
        <v>3732</v>
      </c>
      <c r="Y122" s="145">
        <f t="shared" si="43"/>
        <v>1170</v>
      </c>
      <c r="Z122" s="80">
        <f t="shared" si="44"/>
        <v>244199.4</v>
      </c>
      <c r="AA122" s="80">
        <f t="shared" si="45"/>
        <v>782517.71999999986</v>
      </c>
      <c r="AB122" s="80">
        <f t="shared" si="46"/>
        <v>772262.76</v>
      </c>
      <c r="AC122" s="80">
        <f t="shared" si="47"/>
        <v>-10254.959999999846</v>
      </c>
      <c r="AD122" s="11">
        <f t="shared" si="48"/>
        <v>244406.83879989129</v>
      </c>
      <c r="AE122" s="150">
        <v>7217.095725097327</v>
      </c>
      <c r="AF122" s="150">
        <v>0</v>
      </c>
      <c r="AG122" s="52"/>
      <c r="AH122" s="4">
        <v>1</v>
      </c>
      <c r="AI122" s="174"/>
      <c r="AL122" s="35"/>
    </row>
    <row r="123" spans="1:38" hidden="1" outlineLevel="1" x14ac:dyDescent="0.2">
      <c r="A123">
        <f t="shared" si="32"/>
        <v>1</v>
      </c>
      <c r="B123" s="70">
        <f t="shared" si="33"/>
        <v>43131</v>
      </c>
      <c r="C123" s="77">
        <v>43101</v>
      </c>
      <c r="D123" s="142">
        <v>758</v>
      </c>
      <c r="E123" s="82">
        <v>208.32</v>
      </c>
      <c r="F123" s="143">
        <v>475</v>
      </c>
      <c r="G123" s="82">
        <v>157906.53</v>
      </c>
      <c r="H123" s="11">
        <f t="shared" si="35"/>
        <v>360050</v>
      </c>
      <c r="I123" s="11">
        <f t="shared" si="36"/>
        <v>-202143.47</v>
      </c>
      <c r="J123" s="147">
        <v>0</v>
      </c>
      <c r="K123" s="148">
        <v>0</v>
      </c>
      <c r="L123" s="82">
        <f t="shared" si="34"/>
        <v>0</v>
      </c>
      <c r="M123" s="82">
        <v>0</v>
      </c>
      <c r="N123" s="78">
        <f t="shared" si="37"/>
        <v>0</v>
      </c>
      <c r="O123" s="78">
        <f t="shared" si="38"/>
        <v>402313.36879989132</v>
      </c>
      <c r="P123" s="84">
        <v>0</v>
      </c>
      <c r="Q123" s="82">
        <v>0</v>
      </c>
      <c r="R123" s="149">
        <v>0</v>
      </c>
      <c r="S123" s="82">
        <v>0</v>
      </c>
      <c r="T123" s="82">
        <v>0</v>
      </c>
      <c r="U123" s="11">
        <f t="shared" si="39"/>
        <v>0</v>
      </c>
      <c r="V123" s="11">
        <f t="shared" si="40"/>
        <v>0</v>
      </c>
      <c r="W123" s="79">
        <f t="shared" si="41"/>
        <v>758</v>
      </c>
      <c r="X123" s="79">
        <f t="shared" si="42"/>
        <v>0</v>
      </c>
      <c r="Y123" s="145">
        <f t="shared" si="43"/>
        <v>1928</v>
      </c>
      <c r="Z123" s="80">
        <f t="shared" si="44"/>
        <v>157906.53</v>
      </c>
      <c r="AA123" s="80">
        <f t="shared" si="45"/>
        <v>0</v>
      </c>
      <c r="AB123" s="80">
        <f t="shared" si="46"/>
        <v>0</v>
      </c>
      <c r="AC123" s="80">
        <f t="shared" si="47"/>
        <v>0</v>
      </c>
      <c r="AD123" s="11">
        <f t="shared" si="48"/>
        <v>402313.36879989132</v>
      </c>
      <c r="AE123" s="150">
        <v>2044.9764806783187</v>
      </c>
      <c r="AF123" s="150">
        <v>5544.01</v>
      </c>
      <c r="AG123" s="52"/>
      <c r="AH123">
        <v>1</v>
      </c>
      <c r="AL123" s="35"/>
    </row>
    <row r="124" spans="1:38" hidden="1" outlineLevel="1" x14ac:dyDescent="0.2">
      <c r="A124">
        <f t="shared" si="32"/>
        <v>2</v>
      </c>
      <c r="B124" s="70">
        <f t="shared" si="33"/>
        <v>43159</v>
      </c>
      <c r="C124" s="77">
        <v>43132</v>
      </c>
      <c r="D124" s="142">
        <v>1114</v>
      </c>
      <c r="E124" s="82">
        <v>208.41</v>
      </c>
      <c r="F124" s="143">
        <v>475</v>
      </c>
      <c r="G124" s="82">
        <v>232168.74</v>
      </c>
      <c r="H124" s="11">
        <f t="shared" si="35"/>
        <v>529150</v>
      </c>
      <c r="I124" s="11">
        <f t="shared" si="36"/>
        <v>-296981.26</v>
      </c>
      <c r="J124" s="147">
        <v>0</v>
      </c>
      <c r="K124" s="148">
        <v>0</v>
      </c>
      <c r="L124" s="82">
        <f t="shared" si="34"/>
        <v>0</v>
      </c>
      <c r="M124" s="82">
        <v>0</v>
      </c>
      <c r="N124" s="78">
        <f t="shared" si="37"/>
        <v>0</v>
      </c>
      <c r="O124" s="78">
        <f t="shared" si="38"/>
        <v>634482.10879989131</v>
      </c>
      <c r="P124" s="84">
        <v>0</v>
      </c>
      <c r="Q124" s="82">
        <v>0</v>
      </c>
      <c r="R124" s="149">
        <v>0</v>
      </c>
      <c r="S124" s="82">
        <v>0</v>
      </c>
      <c r="T124" s="82">
        <v>0</v>
      </c>
      <c r="U124" s="11">
        <f t="shared" si="39"/>
        <v>0</v>
      </c>
      <c r="V124" s="11">
        <f t="shared" si="40"/>
        <v>0</v>
      </c>
      <c r="W124" s="79">
        <f t="shared" si="41"/>
        <v>1114</v>
      </c>
      <c r="X124" s="79">
        <f t="shared" si="42"/>
        <v>0</v>
      </c>
      <c r="Y124" s="145">
        <f t="shared" si="43"/>
        <v>3042</v>
      </c>
      <c r="Z124" s="80">
        <f t="shared" si="44"/>
        <v>232168.74</v>
      </c>
      <c r="AA124" s="80">
        <f t="shared" si="45"/>
        <v>0</v>
      </c>
      <c r="AB124" s="80">
        <f t="shared" si="46"/>
        <v>0</v>
      </c>
      <c r="AC124" s="80">
        <f t="shared" si="47"/>
        <v>0</v>
      </c>
      <c r="AD124" s="11">
        <f t="shared" si="48"/>
        <v>634482.10879989131</v>
      </c>
      <c r="AE124" s="150">
        <v>3042.1620400592501</v>
      </c>
      <c r="AF124" s="150">
        <v>0</v>
      </c>
      <c r="AG124" s="52"/>
      <c r="AH124">
        <v>1</v>
      </c>
    </row>
    <row r="125" spans="1:38" hidden="1" outlineLevel="1" x14ac:dyDescent="0.2">
      <c r="A125">
        <f t="shared" si="32"/>
        <v>3</v>
      </c>
      <c r="B125" s="70">
        <f t="shared" si="33"/>
        <v>43190</v>
      </c>
      <c r="C125" s="77">
        <v>43160</v>
      </c>
      <c r="D125" s="142">
        <v>1061</v>
      </c>
      <c r="E125" s="82">
        <v>209.85</v>
      </c>
      <c r="F125" s="143">
        <v>475</v>
      </c>
      <c r="G125" s="82">
        <v>222650.85</v>
      </c>
      <c r="H125" s="11">
        <f t="shared" si="35"/>
        <v>503975</v>
      </c>
      <c r="I125" s="11">
        <f t="shared" si="36"/>
        <v>-281324.15000000002</v>
      </c>
      <c r="J125" s="147">
        <v>3051</v>
      </c>
      <c r="K125" s="148">
        <v>232.999016715831</v>
      </c>
      <c r="L125" s="82">
        <f t="shared" si="34"/>
        <v>710880</v>
      </c>
      <c r="M125" s="82">
        <v>634482.14</v>
      </c>
      <c r="N125" s="78">
        <f t="shared" si="37"/>
        <v>76397.859999999986</v>
      </c>
      <c r="O125" s="78">
        <f t="shared" si="38"/>
        <v>222650.81879989128</v>
      </c>
      <c r="P125" s="84">
        <v>0</v>
      </c>
      <c r="Q125" s="82">
        <v>0</v>
      </c>
      <c r="R125" s="149">
        <v>0</v>
      </c>
      <c r="S125" s="82">
        <v>0</v>
      </c>
      <c r="T125" s="82">
        <v>0</v>
      </c>
      <c r="U125" s="11">
        <f t="shared" si="39"/>
        <v>0</v>
      </c>
      <c r="V125" s="11">
        <f t="shared" si="40"/>
        <v>0</v>
      </c>
      <c r="W125" s="79">
        <f t="shared" si="41"/>
        <v>1061</v>
      </c>
      <c r="X125" s="79">
        <f t="shared" si="42"/>
        <v>3051</v>
      </c>
      <c r="Y125" s="145">
        <f t="shared" si="43"/>
        <v>1052</v>
      </c>
      <c r="Z125" s="80">
        <f t="shared" si="44"/>
        <v>222650.85</v>
      </c>
      <c r="AA125" s="80">
        <f t="shared" si="45"/>
        <v>634482.14</v>
      </c>
      <c r="AB125" s="80">
        <f t="shared" si="46"/>
        <v>710880</v>
      </c>
      <c r="AC125" s="80">
        <f t="shared" si="47"/>
        <v>76397.859999999986</v>
      </c>
      <c r="AD125" s="11">
        <f t="shared" si="48"/>
        <v>222650.81879989128</v>
      </c>
      <c r="AE125" s="150">
        <v>4602.259520453661</v>
      </c>
      <c r="AF125" s="150">
        <v>0</v>
      </c>
      <c r="AG125" s="52"/>
      <c r="AH125">
        <v>1</v>
      </c>
    </row>
    <row r="126" spans="1:38" hidden="1" outlineLevel="1" x14ac:dyDescent="0.2">
      <c r="A126">
        <f t="shared" si="32"/>
        <v>4</v>
      </c>
      <c r="B126" s="70">
        <f t="shared" si="33"/>
        <v>43220</v>
      </c>
      <c r="C126" s="77">
        <v>43191</v>
      </c>
      <c r="D126" s="142">
        <v>1591</v>
      </c>
      <c r="E126" s="82">
        <v>210.13</v>
      </c>
      <c r="F126" s="143">
        <v>475</v>
      </c>
      <c r="G126" s="82">
        <v>334316.83</v>
      </c>
      <c r="H126" s="11">
        <f t="shared" si="35"/>
        <v>755725</v>
      </c>
      <c r="I126" s="11">
        <f t="shared" si="36"/>
        <v>-421408.17</v>
      </c>
      <c r="J126" s="147">
        <v>0</v>
      </c>
      <c r="K126" s="172">
        <v>0</v>
      </c>
      <c r="L126" s="82">
        <f t="shared" si="34"/>
        <v>0</v>
      </c>
      <c r="M126" s="82">
        <v>0</v>
      </c>
      <c r="N126" s="78">
        <f t="shared" si="37"/>
        <v>0</v>
      </c>
      <c r="O126" s="78">
        <f t="shared" si="38"/>
        <v>556967.64879989135</v>
      </c>
      <c r="P126" s="84">
        <v>0</v>
      </c>
      <c r="Q126" s="82">
        <v>0</v>
      </c>
      <c r="R126" s="149">
        <v>0</v>
      </c>
      <c r="S126" s="82">
        <v>0</v>
      </c>
      <c r="T126" s="82">
        <v>0</v>
      </c>
      <c r="U126" s="11">
        <f t="shared" si="39"/>
        <v>0</v>
      </c>
      <c r="V126" s="11">
        <f t="shared" si="40"/>
        <v>0</v>
      </c>
      <c r="W126" s="79">
        <f t="shared" si="41"/>
        <v>1591</v>
      </c>
      <c r="X126" s="79">
        <f t="shared" si="42"/>
        <v>0</v>
      </c>
      <c r="Y126" s="145">
        <f t="shared" si="43"/>
        <v>2643</v>
      </c>
      <c r="Z126" s="80">
        <f t="shared" si="44"/>
        <v>334316.83</v>
      </c>
      <c r="AA126" s="80">
        <f t="shared" si="45"/>
        <v>0</v>
      </c>
      <c r="AB126" s="80">
        <f t="shared" si="46"/>
        <v>0</v>
      </c>
      <c r="AC126" s="80">
        <f t="shared" si="47"/>
        <v>0</v>
      </c>
      <c r="AD126" s="11">
        <f t="shared" si="48"/>
        <v>556967.64879989135</v>
      </c>
      <c r="AE126" s="150">
        <v>1854.1799864399993</v>
      </c>
      <c r="AF126" s="150">
        <v>0</v>
      </c>
      <c r="AG126" s="52"/>
      <c r="AH126">
        <v>1</v>
      </c>
    </row>
    <row r="127" spans="1:38" hidden="1" outlineLevel="1" x14ac:dyDescent="0.2">
      <c r="A127">
        <f t="shared" si="32"/>
        <v>5</v>
      </c>
      <c r="B127" s="70">
        <f t="shared" si="33"/>
        <v>43251</v>
      </c>
      <c r="C127" s="77">
        <v>43221</v>
      </c>
      <c r="D127" s="142">
        <v>2221</v>
      </c>
      <c r="E127" s="82">
        <v>210.67</v>
      </c>
      <c r="F127" s="143">
        <v>475</v>
      </c>
      <c r="G127" s="82">
        <v>467898.07</v>
      </c>
      <c r="H127" s="11">
        <f t="shared" si="35"/>
        <v>1054975</v>
      </c>
      <c r="I127" s="11">
        <f t="shared" si="36"/>
        <v>-587076.92999999993</v>
      </c>
      <c r="J127" s="147">
        <v>0</v>
      </c>
      <c r="K127" s="148">
        <v>0</v>
      </c>
      <c r="L127" s="82">
        <f t="shared" si="34"/>
        <v>0</v>
      </c>
      <c r="M127" s="82">
        <v>0</v>
      </c>
      <c r="N127" s="78">
        <f t="shared" si="37"/>
        <v>0</v>
      </c>
      <c r="O127" s="78">
        <f t="shared" si="38"/>
        <v>1024865.7187998914</v>
      </c>
      <c r="P127" s="84">
        <v>0</v>
      </c>
      <c r="Q127" s="82">
        <v>0</v>
      </c>
      <c r="R127" s="149">
        <v>0</v>
      </c>
      <c r="S127" s="82">
        <v>0</v>
      </c>
      <c r="T127" s="82">
        <v>0</v>
      </c>
      <c r="U127" s="11">
        <f t="shared" si="39"/>
        <v>0</v>
      </c>
      <c r="V127" s="11">
        <f t="shared" si="40"/>
        <v>0</v>
      </c>
      <c r="W127" s="79">
        <f t="shared" si="41"/>
        <v>2221</v>
      </c>
      <c r="X127" s="79">
        <f t="shared" si="42"/>
        <v>0</v>
      </c>
      <c r="Y127" s="145">
        <f t="shared" si="43"/>
        <v>4864</v>
      </c>
      <c r="Z127" s="80">
        <f t="shared" si="44"/>
        <v>467898.07</v>
      </c>
      <c r="AA127" s="80">
        <f t="shared" si="45"/>
        <v>0</v>
      </c>
      <c r="AB127" s="80">
        <f t="shared" si="46"/>
        <v>0</v>
      </c>
      <c r="AC127" s="80">
        <f t="shared" si="47"/>
        <v>0</v>
      </c>
      <c r="AD127" s="11">
        <f t="shared" si="48"/>
        <v>1024865.7187998914</v>
      </c>
      <c r="AE127" s="150">
        <v>4694.126404116676</v>
      </c>
      <c r="AF127" s="150">
        <v>0</v>
      </c>
      <c r="AG127" s="52"/>
      <c r="AH127">
        <v>1</v>
      </c>
    </row>
    <row r="128" spans="1:38" hidden="1" outlineLevel="1" x14ac:dyDescent="0.2">
      <c r="A128">
        <f t="shared" si="32"/>
        <v>6</v>
      </c>
      <c r="B128" s="70">
        <f t="shared" si="33"/>
        <v>43281</v>
      </c>
      <c r="C128" s="77">
        <v>43252</v>
      </c>
      <c r="D128" s="142">
        <v>2336</v>
      </c>
      <c r="E128" s="82">
        <v>211.81</v>
      </c>
      <c r="F128" s="143">
        <v>475</v>
      </c>
      <c r="G128" s="82">
        <v>494788.16</v>
      </c>
      <c r="H128" s="11">
        <f t="shared" si="35"/>
        <v>1109600</v>
      </c>
      <c r="I128" s="11">
        <f t="shared" si="36"/>
        <v>-614811.84000000008</v>
      </c>
      <c r="J128" s="147">
        <v>4871</v>
      </c>
      <c r="K128" s="148">
        <v>239.04</v>
      </c>
      <c r="L128" s="82">
        <f t="shared" si="34"/>
        <v>1164363.8400000001</v>
      </c>
      <c r="M128" s="82">
        <v>1024445.49</v>
      </c>
      <c r="N128" s="78">
        <f t="shared" si="37"/>
        <v>139918.35000000009</v>
      </c>
      <c r="O128" s="78">
        <f t="shared" si="38"/>
        <v>495208.38879989134</v>
      </c>
      <c r="P128" s="84">
        <v>0</v>
      </c>
      <c r="Q128" s="82">
        <v>0</v>
      </c>
      <c r="R128" s="149">
        <v>0</v>
      </c>
      <c r="S128" s="82">
        <v>0</v>
      </c>
      <c r="T128" s="82">
        <v>0</v>
      </c>
      <c r="U128" s="11">
        <f t="shared" si="39"/>
        <v>0</v>
      </c>
      <c r="V128" s="11">
        <f t="shared" si="40"/>
        <v>0</v>
      </c>
      <c r="W128" s="79">
        <f t="shared" si="41"/>
        <v>2336</v>
      </c>
      <c r="X128" s="79">
        <f t="shared" si="42"/>
        <v>4871</v>
      </c>
      <c r="Y128" s="145">
        <f t="shared" si="43"/>
        <v>2329</v>
      </c>
      <c r="Z128" s="80">
        <f t="shared" si="44"/>
        <v>494788.16</v>
      </c>
      <c r="AA128" s="80">
        <f t="shared" si="45"/>
        <v>1024445.49</v>
      </c>
      <c r="AB128" s="80">
        <f t="shared" si="46"/>
        <v>1164363.8400000001</v>
      </c>
      <c r="AC128" s="80">
        <f t="shared" si="47"/>
        <v>139918.35000000009</v>
      </c>
      <c r="AD128" s="11">
        <f t="shared" si="48"/>
        <v>495208.38879989134</v>
      </c>
      <c r="AE128" s="150">
        <v>8001.2460785715075</v>
      </c>
      <c r="AF128" s="150">
        <v>0</v>
      </c>
      <c r="AG128" s="52"/>
      <c r="AH128">
        <v>1</v>
      </c>
    </row>
    <row r="129" spans="1:37" hidden="1" outlineLevel="1" x14ac:dyDescent="0.2">
      <c r="A129">
        <f t="shared" si="32"/>
        <v>7</v>
      </c>
      <c r="B129" s="70">
        <f t="shared" si="33"/>
        <v>43312</v>
      </c>
      <c r="C129" s="77">
        <v>43282</v>
      </c>
      <c r="D129" s="142">
        <v>2647</v>
      </c>
      <c r="E129" s="82">
        <v>212.7</v>
      </c>
      <c r="F129" s="143">
        <v>475</v>
      </c>
      <c r="G129" s="82">
        <v>563016.9</v>
      </c>
      <c r="H129" s="11">
        <f t="shared" si="35"/>
        <v>1257325</v>
      </c>
      <c r="I129" s="11">
        <f t="shared" si="36"/>
        <v>-694308.1</v>
      </c>
      <c r="J129" s="147">
        <v>2336</v>
      </c>
      <c r="K129" s="148">
        <v>210.01</v>
      </c>
      <c r="L129" s="82">
        <f t="shared" si="34"/>
        <v>490583.36</v>
      </c>
      <c r="M129" s="82">
        <v>494788.16000000003</v>
      </c>
      <c r="N129" s="78">
        <f t="shared" si="37"/>
        <v>-4204.8000000000466</v>
      </c>
      <c r="O129" s="78">
        <f t="shared" si="38"/>
        <v>563437.12879989122</v>
      </c>
      <c r="P129" s="84">
        <v>0</v>
      </c>
      <c r="Q129" s="82">
        <v>0</v>
      </c>
      <c r="R129" s="149">
        <v>0</v>
      </c>
      <c r="S129" s="82">
        <v>0</v>
      </c>
      <c r="T129" s="82">
        <v>0</v>
      </c>
      <c r="U129" s="11">
        <f t="shared" si="39"/>
        <v>0</v>
      </c>
      <c r="V129" s="11">
        <f t="shared" si="40"/>
        <v>0</v>
      </c>
      <c r="W129" s="79">
        <f t="shared" si="41"/>
        <v>2647</v>
      </c>
      <c r="X129" s="79">
        <f t="shared" si="42"/>
        <v>2336</v>
      </c>
      <c r="Y129" s="145">
        <f t="shared" si="43"/>
        <v>2640</v>
      </c>
      <c r="Z129" s="80">
        <f t="shared" si="44"/>
        <v>563016.9</v>
      </c>
      <c r="AA129" s="80">
        <f t="shared" si="45"/>
        <v>494788.16000000003</v>
      </c>
      <c r="AB129" s="80">
        <f t="shared" si="46"/>
        <v>490583.36</v>
      </c>
      <c r="AC129" s="80">
        <f t="shared" si="47"/>
        <v>-4204.8000000000466</v>
      </c>
      <c r="AD129" s="11">
        <f t="shared" si="48"/>
        <v>563437.12879989122</v>
      </c>
      <c r="AE129" s="150">
        <v>4081.0202180536621</v>
      </c>
      <c r="AF129" s="150">
        <v>3843.61</v>
      </c>
      <c r="AG129" s="52"/>
      <c r="AH129">
        <v>1</v>
      </c>
    </row>
    <row r="130" spans="1:37" hidden="1" outlineLevel="1" x14ac:dyDescent="0.2">
      <c r="A130">
        <f t="shared" si="32"/>
        <v>8</v>
      </c>
      <c r="B130" s="70">
        <f t="shared" si="33"/>
        <v>43343</v>
      </c>
      <c r="C130" s="77">
        <v>43313</v>
      </c>
      <c r="D130" s="142">
        <v>2893</v>
      </c>
      <c r="E130" s="82">
        <v>220.33</v>
      </c>
      <c r="F130" s="143">
        <v>475</v>
      </c>
      <c r="G130" s="82">
        <v>637414.68999999994</v>
      </c>
      <c r="H130" s="11">
        <f t="shared" si="35"/>
        <v>1374175</v>
      </c>
      <c r="I130" s="11">
        <f t="shared" si="36"/>
        <v>-736760.31</v>
      </c>
      <c r="J130" s="147">
        <v>0</v>
      </c>
      <c r="K130" s="148">
        <v>0</v>
      </c>
      <c r="L130" s="82">
        <f t="shared" si="34"/>
        <v>0</v>
      </c>
      <c r="M130" s="82">
        <v>0</v>
      </c>
      <c r="N130" s="78">
        <f t="shared" si="37"/>
        <v>0</v>
      </c>
      <c r="O130" s="78">
        <f t="shared" si="38"/>
        <v>1200851.818799891</v>
      </c>
      <c r="P130" s="84">
        <v>0</v>
      </c>
      <c r="Q130" s="82">
        <v>0</v>
      </c>
      <c r="R130" s="149">
        <v>0</v>
      </c>
      <c r="S130" s="82">
        <v>0</v>
      </c>
      <c r="T130" s="82">
        <v>0</v>
      </c>
      <c r="U130" s="11">
        <f t="shared" si="39"/>
        <v>0</v>
      </c>
      <c r="V130" s="11">
        <f t="shared" si="40"/>
        <v>0</v>
      </c>
      <c r="W130" s="79">
        <f t="shared" si="41"/>
        <v>2893</v>
      </c>
      <c r="X130" s="79">
        <f t="shared" si="42"/>
        <v>0</v>
      </c>
      <c r="Y130" s="145">
        <f t="shared" si="43"/>
        <v>5533</v>
      </c>
      <c r="Z130" s="80">
        <f t="shared" si="44"/>
        <v>637414.68999999994</v>
      </c>
      <c r="AA130" s="80">
        <f t="shared" si="45"/>
        <v>0</v>
      </c>
      <c r="AB130" s="80">
        <f t="shared" si="46"/>
        <v>0</v>
      </c>
      <c r="AC130" s="80">
        <f t="shared" si="47"/>
        <v>0</v>
      </c>
      <c r="AD130" s="11">
        <f t="shared" si="48"/>
        <v>1200851.818799891</v>
      </c>
      <c r="AE130" s="150">
        <v>4792.1697393221548</v>
      </c>
      <c r="AF130" s="150">
        <v>5920.39</v>
      </c>
      <c r="AG130" s="52"/>
      <c r="AH130">
        <v>1</v>
      </c>
    </row>
    <row r="131" spans="1:37" hidden="1" outlineLevel="1" x14ac:dyDescent="0.2">
      <c r="A131">
        <f t="shared" si="32"/>
        <v>9</v>
      </c>
      <c r="B131" s="70">
        <f t="shared" si="33"/>
        <v>43373</v>
      </c>
      <c r="C131" s="77">
        <v>43344</v>
      </c>
      <c r="D131" s="142">
        <v>2168</v>
      </c>
      <c r="E131" s="82">
        <v>216.17</v>
      </c>
      <c r="F131" s="143">
        <v>475</v>
      </c>
      <c r="G131" s="82">
        <v>468656.56</v>
      </c>
      <c r="H131" s="11">
        <f t="shared" si="35"/>
        <v>1029800</v>
      </c>
      <c r="I131" s="11">
        <f t="shared" si="36"/>
        <v>-561143.43999999994</v>
      </c>
      <c r="J131" s="147">
        <v>0</v>
      </c>
      <c r="K131" s="148">
        <v>0</v>
      </c>
      <c r="L131" s="82">
        <f t="shared" si="34"/>
        <v>0</v>
      </c>
      <c r="M131" s="82">
        <v>0</v>
      </c>
      <c r="N131" s="78">
        <f t="shared" si="37"/>
        <v>0</v>
      </c>
      <c r="O131" s="78">
        <f t="shared" si="38"/>
        <v>1669508.3787998911</v>
      </c>
      <c r="P131" s="84">
        <v>0</v>
      </c>
      <c r="Q131" s="82">
        <v>0</v>
      </c>
      <c r="R131" s="149">
        <v>0</v>
      </c>
      <c r="S131" s="82">
        <v>0</v>
      </c>
      <c r="T131" s="82">
        <v>0</v>
      </c>
      <c r="U131" s="11">
        <f t="shared" si="39"/>
        <v>0</v>
      </c>
      <c r="V131" s="11">
        <f t="shared" si="40"/>
        <v>0</v>
      </c>
      <c r="W131" s="79">
        <f t="shared" si="41"/>
        <v>2168</v>
      </c>
      <c r="X131" s="79">
        <f t="shared" si="42"/>
        <v>0</v>
      </c>
      <c r="Y131" s="145">
        <f t="shared" si="43"/>
        <v>7701</v>
      </c>
      <c r="Z131" s="80">
        <f t="shared" si="44"/>
        <v>468656.56</v>
      </c>
      <c r="AA131" s="80">
        <f t="shared" si="45"/>
        <v>0</v>
      </c>
      <c r="AB131" s="80">
        <f t="shared" si="46"/>
        <v>0</v>
      </c>
      <c r="AC131" s="80">
        <f t="shared" si="47"/>
        <v>0</v>
      </c>
      <c r="AD131" s="11">
        <f t="shared" si="48"/>
        <v>1669508.3787998911</v>
      </c>
      <c r="AE131" s="150">
        <v>9664.4587614838347</v>
      </c>
      <c r="AF131" s="150">
        <v>3482.4300000000003</v>
      </c>
      <c r="AG131" s="52"/>
      <c r="AH131">
        <v>1</v>
      </c>
    </row>
    <row r="132" spans="1:37" hidden="1" outlineLevel="1" x14ac:dyDescent="0.2">
      <c r="A132">
        <f t="shared" si="32"/>
        <v>10</v>
      </c>
      <c r="B132" s="70">
        <f t="shared" si="33"/>
        <v>43404</v>
      </c>
      <c r="C132" s="77">
        <v>43374</v>
      </c>
      <c r="D132" s="142">
        <v>1615</v>
      </c>
      <c r="E132" s="82">
        <v>203.06</v>
      </c>
      <c r="F132" s="143">
        <v>475</v>
      </c>
      <c r="G132" s="82">
        <v>327941.90000000002</v>
      </c>
      <c r="H132" s="11">
        <f t="shared" si="35"/>
        <v>767125</v>
      </c>
      <c r="I132" s="11">
        <f t="shared" si="36"/>
        <v>-439183.1</v>
      </c>
      <c r="J132" s="147">
        <v>7708</v>
      </c>
      <c r="K132" s="148">
        <v>219.919374675662</v>
      </c>
      <c r="L132" s="82">
        <f t="shared" si="34"/>
        <v>1695138.54</v>
      </c>
      <c r="M132" s="82">
        <v>1669088.15</v>
      </c>
      <c r="N132" s="78">
        <f t="shared" si="37"/>
        <v>26050.39000000013</v>
      </c>
      <c r="O132" s="78">
        <f t="shared" si="38"/>
        <v>328362.1287998911</v>
      </c>
      <c r="P132" s="84">
        <v>0</v>
      </c>
      <c r="Q132" s="82">
        <v>0</v>
      </c>
      <c r="R132" s="149">
        <v>0</v>
      </c>
      <c r="S132" s="82">
        <v>0</v>
      </c>
      <c r="T132" s="82">
        <v>0</v>
      </c>
      <c r="U132" s="11">
        <f t="shared" si="39"/>
        <v>0</v>
      </c>
      <c r="V132" s="11">
        <f t="shared" si="40"/>
        <v>0</v>
      </c>
      <c r="W132" s="79">
        <f t="shared" si="41"/>
        <v>1615</v>
      </c>
      <c r="X132" s="79">
        <f t="shared" si="42"/>
        <v>7708</v>
      </c>
      <c r="Y132" s="145">
        <f t="shared" si="43"/>
        <v>1608</v>
      </c>
      <c r="Z132" s="80">
        <f t="shared" si="44"/>
        <v>327941.90000000002</v>
      </c>
      <c r="AA132" s="80">
        <f t="shared" si="45"/>
        <v>1669088.15</v>
      </c>
      <c r="AB132" s="80">
        <f t="shared" si="46"/>
        <v>1695138.54</v>
      </c>
      <c r="AC132" s="80">
        <f t="shared" si="47"/>
        <v>26050.39000000013</v>
      </c>
      <c r="AD132" s="11">
        <f t="shared" si="48"/>
        <v>328362.1287998911</v>
      </c>
      <c r="AE132" s="150">
        <v>13352.013419396128</v>
      </c>
      <c r="AF132" s="150">
        <v>0</v>
      </c>
      <c r="AG132" s="52"/>
      <c r="AH132">
        <v>1</v>
      </c>
    </row>
    <row r="133" spans="1:37" hidden="1" outlineLevel="1" x14ac:dyDescent="0.2">
      <c r="A133">
        <f t="shared" si="32"/>
        <v>11</v>
      </c>
      <c r="B133" s="70">
        <f t="shared" si="33"/>
        <v>43434</v>
      </c>
      <c r="C133" s="77">
        <v>43405</v>
      </c>
      <c r="D133" s="142">
        <v>1239</v>
      </c>
      <c r="E133" s="82">
        <v>205.56</v>
      </c>
      <c r="F133" s="143">
        <v>475</v>
      </c>
      <c r="G133" s="82">
        <v>254688.84</v>
      </c>
      <c r="H133" s="11">
        <f t="shared" si="35"/>
        <v>588525</v>
      </c>
      <c r="I133" s="11">
        <f t="shared" si="36"/>
        <v>-333836.16000000003</v>
      </c>
      <c r="J133" s="147">
        <v>0</v>
      </c>
      <c r="K133" s="148">
        <v>0</v>
      </c>
      <c r="L133" s="82">
        <f t="shared" si="34"/>
        <v>0</v>
      </c>
      <c r="M133" s="82">
        <v>0</v>
      </c>
      <c r="N133" s="78">
        <f t="shared" si="37"/>
        <v>0</v>
      </c>
      <c r="O133" s="78">
        <f t="shared" si="38"/>
        <v>583050.96879989107</v>
      </c>
      <c r="P133" s="84">
        <v>0</v>
      </c>
      <c r="Q133" s="82">
        <v>0</v>
      </c>
      <c r="R133" s="149">
        <v>0</v>
      </c>
      <c r="S133" s="82">
        <v>0</v>
      </c>
      <c r="T133" s="82">
        <v>0</v>
      </c>
      <c r="U133" s="11">
        <f t="shared" si="39"/>
        <v>0</v>
      </c>
      <c r="V133" s="11">
        <f t="shared" si="40"/>
        <v>0</v>
      </c>
      <c r="W133" s="79">
        <f t="shared" si="41"/>
        <v>1239</v>
      </c>
      <c r="X133" s="79">
        <f t="shared" si="42"/>
        <v>0</v>
      </c>
      <c r="Y133" s="145">
        <f t="shared" si="43"/>
        <v>2847</v>
      </c>
      <c r="Z133" s="80">
        <f t="shared" si="44"/>
        <v>254688.84</v>
      </c>
      <c r="AA133" s="80">
        <f t="shared" si="45"/>
        <v>0</v>
      </c>
      <c r="AB133" s="80">
        <f t="shared" si="46"/>
        <v>0</v>
      </c>
      <c r="AC133" s="80">
        <f t="shared" si="47"/>
        <v>0</v>
      </c>
      <c r="AD133" s="11">
        <f t="shared" si="48"/>
        <v>583050.96879989107</v>
      </c>
      <c r="AE133" s="150">
        <v>2673.2717225413708</v>
      </c>
      <c r="AF133" s="150">
        <v>4615.1099999999997</v>
      </c>
      <c r="AG133" s="52"/>
      <c r="AH133">
        <v>1</v>
      </c>
    </row>
    <row r="134" spans="1:37" hidden="1" outlineLevel="1" x14ac:dyDescent="0.2">
      <c r="A134">
        <f t="shared" si="32"/>
        <v>12</v>
      </c>
      <c r="B134" s="70">
        <f t="shared" si="33"/>
        <v>43465</v>
      </c>
      <c r="C134" s="77">
        <v>43435</v>
      </c>
      <c r="D134" s="142">
        <v>953</v>
      </c>
      <c r="E134" s="82">
        <v>217.17</v>
      </c>
      <c r="F134" s="143">
        <v>475</v>
      </c>
      <c r="G134" s="82">
        <v>206963.01</v>
      </c>
      <c r="H134" s="11">
        <f t="shared" si="35"/>
        <v>452675</v>
      </c>
      <c r="I134" s="11">
        <f t="shared" si="36"/>
        <v>-245711.99</v>
      </c>
      <c r="J134" s="147">
        <v>2854</v>
      </c>
      <c r="K134" s="148">
        <v>219</v>
      </c>
      <c r="L134" s="82">
        <f t="shared" si="34"/>
        <v>625026</v>
      </c>
      <c r="M134" s="82">
        <v>582630.74</v>
      </c>
      <c r="N134" s="78">
        <f t="shared" si="37"/>
        <v>42395.260000000009</v>
      </c>
      <c r="O134" s="78">
        <f t="shared" si="38"/>
        <v>207383.23879989109</v>
      </c>
      <c r="P134" s="84">
        <v>0</v>
      </c>
      <c r="Q134" s="82">
        <v>0</v>
      </c>
      <c r="R134" s="149">
        <v>0</v>
      </c>
      <c r="S134" s="82">
        <v>0</v>
      </c>
      <c r="T134" s="82">
        <v>0</v>
      </c>
      <c r="U134" s="11">
        <f t="shared" si="39"/>
        <v>0</v>
      </c>
      <c r="V134" s="11">
        <f t="shared" si="40"/>
        <v>0</v>
      </c>
      <c r="W134" s="79">
        <f t="shared" si="41"/>
        <v>953</v>
      </c>
      <c r="X134" s="79">
        <f t="shared" si="42"/>
        <v>2854</v>
      </c>
      <c r="Y134" s="145">
        <f t="shared" si="43"/>
        <v>946</v>
      </c>
      <c r="Z134" s="80">
        <f t="shared" si="44"/>
        <v>206963.01</v>
      </c>
      <c r="AA134" s="80">
        <f t="shared" si="45"/>
        <v>582630.74</v>
      </c>
      <c r="AB134" s="80">
        <f t="shared" si="46"/>
        <v>625026</v>
      </c>
      <c r="AC134" s="80">
        <f t="shared" si="47"/>
        <v>42395.260000000009</v>
      </c>
      <c r="AD134" s="11">
        <f t="shared" si="48"/>
        <v>207383.23879989109</v>
      </c>
      <c r="AE134" s="150">
        <v>-12885.505420234009</v>
      </c>
      <c r="AF134" s="150">
        <v>0</v>
      </c>
      <c r="AG134" s="52"/>
      <c r="AH134">
        <v>1</v>
      </c>
    </row>
    <row r="135" spans="1:37" hidden="1" outlineLevel="1" x14ac:dyDescent="0.2">
      <c r="A135">
        <f t="shared" si="32"/>
        <v>1</v>
      </c>
      <c r="B135" s="70">
        <f t="shared" si="33"/>
        <v>43496</v>
      </c>
      <c r="C135" s="77">
        <v>43466</v>
      </c>
      <c r="D135" s="142">
        <v>809</v>
      </c>
      <c r="E135" s="82">
        <v>202.46</v>
      </c>
      <c r="F135" s="143">
        <v>475</v>
      </c>
      <c r="G135" s="82">
        <v>163790.14000000001</v>
      </c>
      <c r="H135" s="11">
        <f t="shared" si="35"/>
        <v>384275</v>
      </c>
      <c r="I135" s="11">
        <f t="shared" si="36"/>
        <v>-220484.86</v>
      </c>
      <c r="J135" s="147">
        <v>0</v>
      </c>
      <c r="K135" s="148">
        <v>0</v>
      </c>
      <c r="L135" s="82">
        <f t="shared" si="34"/>
        <v>0</v>
      </c>
      <c r="M135" s="82">
        <v>0</v>
      </c>
      <c r="N135" s="78">
        <f t="shared" si="37"/>
        <v>0</v>
      </c>
      <c r="O135" s="78">
        <f t="shared" si="38"/>
        <v>371173.3787998911</v>
      </c>
      <c r="P135" s="84">
        <v>0</v>
      </c>
      <c r="Q135" s="82">
        <v>0</v>
      </c>
      <c r="R135" s="149">
        <v>0</v>
      </c>
      <c r="S135" s="82">
        <v>0</v>
      </c>
      <c r="T135" s="82">
        <v>0</v>
      </c>
      <c r="U135" s="11">
        <f t="shared" si="39"/>
        <v>0</v>
      </c>
      <c r="V135" s="11">
        <f t="shared" si="40"/>
        <v>0</v>
      </c>
      <c r="W135" s="79">
        <f t="shared" si="41"/>
        <v>809</v>
      </c>
      <c r="X135" s="79">
        <f t="shared" si="42"/>
        <v>0</v>
      </c>
      <c r="Y135" s="145">
        <f t="shared" si="43"/>
        <v>1755</v>
      </c>
      <c r="Z135" s="80">
        <f t="shared" si="44"/>
        <v>163790.14000000001</v>
      </c>
      <c r="AA135" s="80">
        <f t="shared" si="45"/>
        <v>0</v>
      </c>
      <c r="AB135" s="80">
        <f t="shared" si="46"/>
        <v>0</v>
      </c>
      <c r="AC135" s="80">
        <f t="shared" si="47"/>
        <v>0</v>
      </c>
      <c r="AD135" s="11">
        <f t="shared" si="48"/>
        <v>371173.3787998911</v>
      </c>
      <c r="AE135" s="150">
        <v>1742.4649720947587</v>
      </c>
      <c r="AF135" s="150">
        <v>4532.28</v>
      </c>
      <c r="AG135" s="52"/>
      <c r="AH135">
        <v>1</v>
      </c>
      <c r="AJ135">
        <v>371173.37879989017</v>
      </c>
      <c r="AK135" s="9">
        <f t="shared" ref="AK135:AK172" si="49">AJ135-AD135</f>
        <v>-9.3132257461547852E-10</v>
      </c>
    </row>
    <row r="136" spans="1:37" hidden="1" outlineLevel="1" x14ac:dyDescent="0.2">
      <c r="A136">
        <f t="shared" si="32"/>
        <v>2</v>
      </c>
      <c r="B136" s="70">
        <f t="shared" si="33"/>
        <v>43524</v>
      </c>
      <c r="C136" s="77">
        <v>43497</v>
      </c>
      <c r="D136" s="142">
        <v>980</v>
      </c>
      <c r="E136" s="82">
        <v>202.42</v>
      </c>
      <c r="F136" s="143">
        <v>475</v>
      </c>
      <c r="G136" s="82">
        <v>198371.6</v>
      </c>
      <c r="H136" s="11">
        <f t="shared" si="35"/>
        <v>465500</v>
      </c>
      <c r="I136" s="11">
        <f t="shared" si="36"/>
        <v>-267128.40000000002</v>
      </c>
      <c r="J136" s="147">
        <v>0</v>
      </c>
      <c r="K136" s="148">
        <v>0</v>
      </c>
      <c r="L136" s="82">
        <f t="shared" si="34"/>
        <v>0</v>
      </c>
      <c r="M136" s="82">
        <v>0</v>
      </c>
      <c r="N136" s="78">
        <f t="shared" si="37"/>
        <v>0</v>
      </c>
      <c r="O136" s="78">
        <f t="shared" si="38"/>
        <v>569544.97879989108</v>
      </c>
      <c r="P136" s="84">
        <v>0</v>
      </c>
      <c r="Q136" s="82">
        <v>0</v>
      </c>
      <c r="R136" s="149">
        <v>0</v>
      </c>
      <c r="S136" s="82">
        <v>0</v>
      </c>
      <c r="T136" s="82">
        <v>0</v>
      </c>
      <c r="U136" s="11">
        <f t="shared" si="39"/>
        <v>0</v>
      </c>
      <c r="V136" s="11">
        <f t="shared" si="40"/>
        <v>0</v>
      </c>
      <c r="W136" s="79">
        <f t="shared" si="41"/>
        <v>980</v>
      </c>
      <c r="X136" s="79">
        <f t="shared" si="42"/>
        <v>0</v>
      </c>
      <c r="Y136" s="145">
        <f t="shared" si="43"/>
        <v>2735</v>
      </c>
      <c r="Z136" s="80">
        <f t="shared" si="44"/>
        <v>198371.6</v>
      </c>
      <c r="AA136" s="80">
        <f t="shared" si="45"/>
        <v>0</v>
      </c>
      <c r="AB136" s="80">
        <f t="shared" si="46"/>
        <v>0</v>
      </c>
      <c r="AC136" s="80">
        <f t="shared" si="47"/>
        <v>0</v>
      </c>
      <c r="AD136" s="11">
        <f t="shared" si="48"/>
        <v>569544.97879989108</v>
      </c>
      <c r="AE136" s="150">
        <v>2802.2091075606213</v>
      </c>
      <c r="AF136" s="150">
        <v>0</v>
      </c>
      <c r="AG136" s="52"/>
      <c r="AH136">
        <v>1</v>
      </c>
      <c r="AJ136">
        <v>569544.97879989014</v>
      </c>
      <c r="AK136" s="9">
        <f t="shared" si="49"/>
        <v>-9.3132257461547852E-10</v>
      </c>
    </row>
    <row r="137" spans="1:37" hidden="1" outlineLevel="1" x14ac:dyDescent="0.2">
      <c r="A137">
        <f t="shared" si="32"/>
        <v>3</v>
      </c>
      <c r="B137" s="70">
        <f t="shared" si="33"/>
        <v>43555</v>
      </c>
      <c r="C137" s="77">
        <v>43525</v>
      </c>
      <c r="D137" s="142">
        <v>1185</v>
      </c>
      <c r="E137" s="82">
        <v>203.97</v>
      </c>
      <c r="F137" s="143">
        <v>475</v>
      </c>
      <c r="G137" s="82">
        <v>244764</v>
      </c>
      <c r="H137" s="11">
        <f t="shared" si="35"/>
        <v>562875</v>
      </c>
      <c r="I137" s="11">
        <f t="shared" si="36"/>
        <v>-318111</v>
      </c>
      <c r="J137" s="147">
        <v>2742</v>
      </c>
      <c r="K137" s="148">
        <v>229</v>
      </c>
      <c r="L137" s="82">
        <f t="shared" si="34"/>
        <v>627918</v>
      </c>
      <c r="M137" s="82">
        <v>569124.75</v>
      </c>
      <c r="N137" s="78">
        <f t="shared" si="37"/>
        <v>58793.25</v>
      </c>
      <c r="O137" s="78">
        <f t="shared" si="38"/>
        <v>245184.22879989108</v>
      </c>
      <c r="P137" s="84">
        <v>0</v>
      </c>
      <c r="Q137" s="82">
        <v>0</v>
      </c>
      <c r="R137" s="149">
        <v>0</v>
      </c>
      <c r="S137" s="82">
        <v>0</v>
      </c>
      <c r="T137" s="82">
        <v>0</v>
      </c>
      <c r="U137" s="11">
        <f t="shared" si="39"/>
        <v>0</v>
      </c>
      <c r="V137" s="11">
        <f t="shared" si="40"/>
        <v>0</v>
      </c>
      <c r="W137" s="79">
        <f t="shared" si="41"/>
        <v>1185</v>
      </c>
      <c r="X137" s="79">
        <f t="shared" si="42"/>
        <v>2742</v>
      </c>
      <c r="Y137" s="145">
        <f t="shared" si="43"/>
        <v>1178</v>
      </c>
      <c r="Z137" s="80">
        <f t="shared" si="44"/>
        <v>244764</v>
      </c>
      <c r="AA137" s="80">
        <f t="shared" si="45"/>
        <v>569124.75</v>
      </c>
      <c r="AB137" s="80">
        <f t="shared" si="46"/>
        <v>627918</v>
      </c>
      <c r="AC137" s="80">
        <f t="shared" si="47"/>
        <v>58793.25</v>
      </c>
      <c r="AD137" s="11">
        <f t="shared" si="48"/>
        <v>245184.22879989108</v>
      </c>
      <c r="AE137" s="150">
        <v>3163.242014916676</v>
      </c>
      <c r="AF137" s="150">
        <v>0</v>
      </c>
      <c r="AG137" s="52"/>
      <c r="AH137">
        <v>1</v>
      </c>
      <c r="AJ137">
        <v>245184.22879989014</v>
      </c>
      <c r="AK137" s="9">
        <f t="shared" si="49"/>
        <v>-9.3132257461547852E-10</v>
      </c>
    </row>
    <row r="138" spans="1:37" hidden="1" outlineLevel="1" x14ac:dyDescent="0.2">
      <c r="A138">
        <f t="shared" si="32"/>
        <v>4</v>
      </c>
      <c r="B138" s="70">
        <f t="shared" si="33"/>
        <v>43585</v>
      </c>
      <c r="C138" s="77">
        <v>43556</v>
      </c>
      <c r="D138" s="142">
        <v>1621</v>
      </c>
      <c r="E138" s="82">
        <v>205.06</v>
      </c>
      <c r="F138" s="143">
        <v>475</v>
      </c>
      <c r="G138" s="82">
        <v>332402.26</v>
      </c>
      <c r="H138" s="11">
        <f t="shared" si="35"/>
        <v>769975</v>
      </c>
      <c r="I138" s="11">
        <f t="shared" si="36"/>
        <v>-437572.74</v>
      </c>
      <c r="J138" s="147">
        <v>0</v>
      </c>
      <c r="K138" s="172">
        <v>0</v>
      </c>
      <c r="L138" s="82">
        <f t="shared" si="34"/>
        <v>0</v>
      </c>
      <c r="M138" s="82">
        <v>0</v>
      </c>
      <c r="N138" s="78">
        <f t="shared" si="37"/>
        <v>0</v>
      </c>
      <c r="O138" s="78">
        <f t="shared" si="38"/>
        <v>577586.48879989109</v>
      </c>
      <c r="P138" s="84">
        <v>0</v>
      </c>
      <c r="Q138" s="82">
        <v>0</v>
      </c>
      <c r="R138" s="149">
        <v>0</v>
      </c>
      <c r="S138" s="82">
        <v>0</v>
      </c>
      <c r="T138" s="82">
        <v>0</v>
      </c>
      <c r="U138" s="11">
        <f t="shared" si="39"/>
        <v>0</v>
      </c>
      <c r="V138" s="11">
        <f t="shared" si="40"/>
        <v>0</v>
      </c>
      <c r="W138" s="79">
        <f t="shared" si="41"/>
        <v>1621</v>
      </c>
      <c r="X138" s="79">
        <f t="shared" si="42"/>
        <v>0</v>
      </c>
      <c r="Y138" s="145">
        <f t="shared" si="43"/>
        <v>2799</v>
      </c>
      <c r="Z138" s="80">
        <f t="shared" si="44"/>
        <v>332402.26</v>
      </c>
      <c r="AA138" s="80">
        <f t="shared" si="45"/>
        <v>0</v>
      </c>
      <c r="AB138" s="80">
        <f t="shared" si="46"/>
        <v>0</v>
      </c>
      <c r="AC138" s="80">
        <f t="shared" si="47"/>
        <v>0</v>
      </c>
      <c r="AD138" s="11">
        <f t="shared" si="48"/>
        <v>577586.48879989109</v>
      </c>
      <c r="AE138" s="150">
        <v>4537.906539429041</v>
      </c>
      <c r="AF138" s="150">
        <v>3881.46</v>
      </c>
      <c r="AG138" s="52"/>
      <c r="AH138">
        <v>1</v>
      </c>
      <c r="AJ138">
        <v>577586.48879989015</v>
      </c>
      <c r="AK138" s="9">
        <f t="shared" si="49"/>
        <v>-9.3132257461547852E-10</v>
      </c>
    </row>
    <row r="139" spans="1:37" hidden="1" outlineLevel="1" x14ac:dyDescent="0.2">
      <c r="A139">
        <f t="shared" si="32"/>
        <v>5</v>
      </c>
      <c r="B139" s="70">
        <f t="shared" si="33"/>
        <v>43616</v>
      </c>
      <c r="C139" s="77">
        <v>43586</v>
      </c>
      <c r="D139" s="142">
        <v>2142</v>
      </c>
      <c r="E139" s="82">
        <v>205.82</v>
      </c>
      <c r="F139" s="143">
        <v>475</v>
      </c>
      <c r="G139" s="82">
        <v>440866.43999999994</v>
      </c>
      <c r="H139" s="11">
        <f t="shared" si="35"/>
        <v>1017450</v>
      </c>
      <c r="I139" s="11">
        <f t="shared" si="36"/>
        <v>-576583.56000000006</v>
      </c>
      <c r="J139" s="147">
        <v>0</v>
      </c>
      <c r="K139" s="148">
        <v>0</v>
      </c>
      <c r="L139" s="82">
        <f t="shared" si="34"/>
        <v>0</v>
      </c>
      <c r="M139" s="82">
        <v>0</v>
      </c>
      <c r="N139" s="78">
        <f t="shared" si="37"/>
        <v>0</v>
      </c>
      <c r="O139" s="78">
        <f t="shared" si="38"/>
        <v>1018452.928799891</v>
      </c>
      <c r="P139" s="84">
        <v>0</v>
      </c>
      <c r="Q139" s="82">
        <v>0</v>
      </c>
      <c r="R139" s="149">
        <v>0</v>
      </c>
      <c r="S139" s="82">
        <v>0</v>
      </c>
      <c r="T139" s="82">
        <v>0</v>
      </c>
      <c r="U139" s="11">
        <f t="shared" si="39"/>
        <v>0</v>
      </c>
      <c r="V139" s="11">
        <f t="shared" si="40"/>
        <v>0</v>
      </c>
      <c r="W139" s="79">
        <f t="shared" si="41"/>
        <v>2142</v>
      </c>
      <c r="X139" s="79">
        <f t="shared" si="42"/>
        <v>0</v>
      </c>
      <c r="Y139" s="145">
        <f t="shared" si="43"/>
        <v>4941</v>
      </c>
      <c r="Z139" s="80">
        <f t="shared" si="44"/>
        <v>440866.43999999994</v>
      </c>
      <c r="AA139" s="80">
        <f t="shared" si="45"/>
        <v>0</v>
      </c>
      <c r="AB139" s="80">
        <f t="shared" si="46"/>
        <v>0</v>
      </c>
      <c r="AC139" s="80">
        <f t="shared" si="47"/>
        <v>0</v>
      </c>
      <c r="AD139" s="11">
        <f t="shared" si="48"/>
        <v>1018452.928799891</v>
      </c>
      <c r="AE139" s="150">
        <v>7444.948988615306</v>
      </c>
      <c r="AF139" s="150">
        <v>0</v>
      </c>
      <c r="AG139" s="52"/>
      <c r="AH139">
        <v>1</v>
      </c>
      <c r="AJ139">
        <v>1018452.9287998901</v>
      </c>
      <c r="AK139" s="9">
        <f t="shared" si="49"/>
        <v>-9.3132257461547852E-10</v>
      </c>
    </row>
    <row r="140" spans="1:37" hidden="1" outlineLevel="1" x14ac:dyDescent="0.2">
      <c r="A140">
        <f t="shared" si="32"/>
        <v>6</v>
      </c>
      <c r="B140" s="70">
        <f t="shared" si="33"/>
        <v>43646</v>
      </c>
      <c r="C140" s="77">
        <v>43617</v>
      </c>
      <c r="D140" s="142">
        <v>2142</v>
      </c>
      <c r="E140" s="82">
        <v>206.35</v>
      </c>
      <c r="F140" s="143">
        <v>475</v>
      </c>
      <c r="G140" s="82">
        <v>442001.7</v>
      </c>
      <c r="H140" s="11">
        <f t="shared" si="35"/>
        <v>1017450</v>
      </c>
      <c r="I140" s="11">
        <f t="shared" si="36"/>
        <v>-575448.30000000005</v>
      </c>
      <c r="J140" s="147">
        <v>4948</v>
      </c>
      <c r="K140" s="148">
        <v>226.73</v>
      </c>
      <c r="L140" s="82">
        <f t="shared" si="34"/>
        <v>1121860.04</v>
      </c>
      <c r="M140" s="82">
        <v>1014973.15</v>
      </c>
      <c r="N140" s="78">
        <f t="shared" si="37"/>
        <v>106886.89000000001</v>
      </c>
      <c r="O140" s="78">
        <f t="shared" si="38"/>
        <v>445481.47879989108</v>
      </c>
      <c r="P140" s="84">
        <v>0</v>
      </c>
      <c r="Q140" s="82">
        <v>0</v>
      </c>
      <c r="R140" s="149">
        <v>0</v>
      </c>
      <c r="S140" s="82">
        <v>0</v>
      </c>
      <c r="T140" s="82">
        <v>0</v>
      </c>
      <c r="U140" s="11">
        <f t="shared" si="39"/>
        <v>0</v>
      </c>
      <c r="V140" s="11">
        <f t="shared" si="40"/>
        <v>0</v>
      </c>
      <c r="W140" s="79">
        <f t="shared" si="41"/>
        <v>2142</v>
      </c>
      <c r="X140" s="79">
        <f t="shared" si="42"/>
        <v>4948</v>
      </c>
      <c r="Y140" s="145">
        <f t="shared" si="43"/>
        <v>2135</v>
      </c>
      <c r="Z140" s="80">
        <f t="shared" si="44"/>
        <v>442001.7</v>
      </c>
      <c r="AA140" s="80">
        <f t="shared" si="45"/>
        <v>1014973.15</v>
      </c>
      <c r="AB140" s="80">
        <f t="shared" si="46"/>
        <v>1121860.04</v>
      </c>
      <c r="AC140" s="80">
        <f t="shared" si="47"/>
        <v>106886.89000000001</v>
      </c>
      <c r="AD140" s="11">
        <f t="shared" si="48"/>
        <v>445481.47879989108</v>
      </c>
      <c r="AE140" s="150">
        <v>3990.3809899030125</v>
      </c>
      <c r="AF140" s="150">
        <v>0</v>
      </c>
      <c r="AG140" s="52"/>
      <c r="AH140">
        <v>1</v>
      </c>
      <c r="AJ140">
        <v>445481.47879989014</v>
      </c>
      <c r="AK140" s="9">
        <f t="shared" si="49"/>
        <v>-9.3132257461547852E-10</v>
      </c>
    </row>
    <row r="141" spans="1:37" hidden="1" outlineLevel="1" x14ac:dyDescent="0.2">
      <c r="A141">
        <f t="shared" si="32"/>
        <v>7</v>
      </c>
      <c r="B141" s="70">
        <f t="shared" si="33"/>
        <v>43677</v>
      </c>
      <c r="C141" s="77">
        <v>43647</v>
      </c>
      <c r="D141" s="142">
        <v>2605</v>
      </c>
      <c r="E141" s="82">
        <v>207.8</v>
      </c>
      <c r="F141" s="143">
        <v>475</v>
      </c>
      <c r="G141" s="82">
        <v>541319</v>
      </c>
      <c r="H141" s="11">
        <f t="shared" si="35"/>
        <v>1237375</v>
      </c>
      <c r="I141" s="11">
        <f t="shared" si="36"/>
        <v>-696056</v>
      </c>
      <c r="J141" s="147">
        <v>2142</v>
      </c>
      <c r="K141" s="148">
        <v>229.75</v>
      </c>
      <c r="L141" s="82">
        <f t="shared" si="34"/>
        <v>492124.5</v>
      </c>
      <c r="M141" s="82">
        <v>442001.69999999047</v>
      </c>
      <c r="N141" s="78">
        <f t="shared" si="37"/>
        <v>50122.800000009534</v>
      </c>
      <c r="O141" s="78">
        <f t="shared" si="38"/>
        <v>544798.77879990055</v>
      </c>
      <c r="P141" s="84">
        <v>0</v>
      </c>
      <c r="Q141" s="82">
        <v>0</v>
      </c>
      <c r="R141" s="149">
        <v>0</v>
      </c>
      <c r="S141" s="82">
        <v>0</v>
      </c>
      <c r="T141" s="82">
        <v>0</v>
      </c>
      <c r="U141" s="11">
        <f t="shared" si="39"/>
        <v>0</v>
      </c>
      <c r="V141" s="11">
        <f t="shared" si="40"/>
        <v>0</v>
      </c>
      <c r="W141" s="79">
        <f t="shared" si="41"/>
        <v>2605</v>
      </c>
      <c r="X141" s="79">
        <f t="shared" si="42"/>
        <v>2142</v>
      </c>
      <c r="Y141" s="145">
        <f t="shared" si="43"/>
        <v>2598</v>
      </c>
      <c r="Z141" s="80">
        <f t="shared" si="44"/>
        <v>541319</v>
      </c>
      <c r="AA141" s="80">
        <f t="shared" si="45"/>
        <v>442001.69999999047</v>
      </c>
      <c r="AB141" s="80">
        <f t="shared" si="46"/>
        <v>492124.5</v>
      </c>
      <c r="AC141" s="80">
        <f t="shared" si="47"/>
        <v>50122.800000009534</v>
      </c>
      <c r="AD141" s="11">
        <f t="shared" si="48"/>
        <v>544798.77879990055</v>
      </c>
      <c r="AE141" s="150">
        <v>6468.1469070126004</v>
      </c>
      <c r="AF141" s="150">
        <v>0</v>
      </c>
      <c r="AG141" s="52"/>
      <c r="AH141">
        <v>1</v>
      </c>
      <c r="AJ141">
        <v>544798.77879989962</v>
      </c>
      <c r="AK141" s="9">
        <f t="shared" si="49"/>
        <v>-9.3132257461547852E-10</v>
      </c>
    </row>
    <row r="142" spans="1:37" hidden="1" outlineLevel="1" x14ac:dyDescent="0.2">
      <c r="A142">
        <f t="shared" si="32"/>
        <v>8</v>
      </c>
      <c r="B142" s="70">
        <f t="shared" si="33"/>
        <v>43708</v>
      </c>
      <c r="C142" s="77">
        <v>43678</v>
      </c>
      <c r="D142" s="142">
        <v>2598</v>
      </c>
      <c r="E142" s="82">
        <v>228</v>
      </c>
      <c r="F142" s="143">
        <v>475</v>
      </c>
      <c r="G142" s="82">
        <v>592344</v>
      </c>
      <c r="H142" s="11">
        <f t="shared" si="35"/>
        <v>1234050</v>
      </c>
      <c r="I142" s="11">
        <f t="shared" si="36"/>
        <v>-641706</v>
      </c>
      <c r="J142" s="147">
        <v>0</v>
      </c>
      <c r="K142" s="148">
        <v>0</v>
      </c>
      <c r="L142" s="82">
        <f t="shared" si="34"/>
        <v>0</v>
      </c>
      <c r="M142" s="82">
        <v>0</v>
      </c>
      <c r="N142" s="78">
        <f t="shared" si="37"/>
        <v>0</v>
      </c>
      <c r="O142" s="78">
        <f t="shared" si="38"/>
        <v>1137142.7787999006</v>
      </c>
      <c r="P142" s="84">
        <v>0</v>
      </c>
      <c r="Q142" s="82">
        <v>0</v>
      </c>
      <c r="R142" s="149">
        <v>0</v>
      </c>
      <c r="S142" s="82">
        <v>0</v>
      </c>
      <c r="T142" s="82">
        <v>0</v>
      </c>
      <c r="U142" s="11">
        <f t="shared" si="39"/>
        <v>0</v>
      </c>
      <c r="V142" s="11">
        <f t="shared" si="40"/>
        <v>0</v>
      </c>
      <c r="W142" s="79">
        <f t="shared" si="41"/>
        <v>2598</v>
      </c>
      <c r="X142" s="79">
        <f t="shared" si="42"/>
        <v>0</v>
      </c>
      <c r="Y142" s="145">
        <f t="shared" si="43"/>
        <v>5196</v>
      </c>
      <c r="Z142" s="80">
        <f t="shared" si="44"/>
        <v>592344</v>
      </c>
      <c r="AA142" s="80">
        <f t="shared" si="45"/>
        <v>0</v>
      </c>
      <c r="AB142" s="80">
        <f t="shared" si="46"/>
        <v>0</v>
      </c>
      <c r="AC142" s="80">
        <f t="shared" si="47"/>
        <v>0</v>
      </c>
      <c r="AD142" s="11">
        <f t="shared" si="48"/>
        <v>1137142.7787999006</v>
      </c>
      <c r="AE142" s="150">
        <v>7215.7987469304517</v>
      </c>
      <c r="AF142" s="150">
        <v>8053.51</v>
      </c>
      <c r="AG142" s="52"/>
      <c r="AH142">
        <v>1</v>
      </c>
      <c r="AJ142">
        <v>1137142.7787998996</v>
      </c>
      <c r="AK142" s="9">
        <f t="shared" si="49"/>
        <v>0</v>
      </c>
    </row>
    <row r="143" spans="1:37" hidden="1" outlineLevel="1" x14ac:dyDescent="0.2">
      <c r="A143">
        <f t="shared" ref="A143:A206" si="50">MONTH(C143)</f>
        <v>9</v>
      </c>
      <c r="B143" s="70">
        <f t="shared" ref="B143:B206" si="51">EOMONTH(C143,0)</f>
        <v>43738</v>
      </c>
      <c r="C143" s="77">
        <v>43709</v>
      </c>
      <c r="D143" s="142">
        <v>2363</v>
      </c>
      <c r="E143" s="82">
        <v>224.93</v>
      </c>
      <c r="F143" s="143">
        <v>475</v>
      </c>
      <c r="G143" s="82">
        <v>531509.59</v>
      </c>
      <c r="H143" s="11">
        <f t="shared" si="35"/>
        <v>1122425</v>
      </c>
      <c r="I143" s="11">
        <f t="shared" si="36"/>
        <v>-590915.41</v>
      </c>
      <c r="J143" s="147">
        <v>0</v>
      </c>
      <c r="K143" s="148">
        <v>0</v>
      </c>
      <c r="L143" s="82">
        <f t="shared" si="34"/>
        <v>0</v>
      </c>
      <c r="M143" s="82">
        <v>0</v>
      </c>
      <c r="N143" s="78">
        <f t="shared" si="37"/>
        <v>0</v>
      </c>
      <c r="O143" s="78">
        <f t="shared" si="38"/>
        <v>1668652.3687999006</v>
      </c>
      <c r="P143" s="84">
        <v>0</v>
      </c>
      <c r="Q143" s="82">
        <v>0</v>
      </c>
      <c r="R143" s="149">
        <v>0</v>
      </c>
      <c r="S143" s="82">
        <v>0</v>
      </c>
      <c r="T143" s="82">
        <v>0</v>
      </c>
      <c r="U143" s="11">
        <f t="shared" si="39"/>
        <v>0</v>
      </c>
      <c r="V143" s="11">
        <f t="shared" si="40"/>
        <v>0</v>
      </c>
      <c r="W143" s="79">
        <f t="shared" si="41"/>
        <v>2363</v>
      </c>
      <c r="X143" s="79">
        <f t="shared" si="42"/>
        <v>0</v>
      </c>
      <c r="Y143" s="145">
        <f t="shared" si="43"/>
        <v>7559</v>
      </c>
      <c r="Z143" s="80">
        <f t="shared" si="44"/>
        <v>531509.59</v>
      </c>
      <c r="AA143" s="80">
        <f t="shared" si="45"/>
        <v>0</v>
      </c>
      <c r="AB143" s="80">
        <f t="shared" si="46"/>
        <v>0</v>
      </c>
      <c r="AC143" s="80">
        <f t="shared" si="47"/>
        <v>0</v>
      </c>
      <c r="AD143" s="11">
        <f t="shared" si="48"/>
        <v>1668652.3687999006</v>
      </c>
      <c r="AE143" s="150">
        <v>11539.084025349664</v>
      </c>
      <c r="AF143" s="150">
        <v>0</v>
      </c>
      <c r="AG143" s="52"/>
      <c r="AH143">
        <v>1</v>
      </c>
      <c r="AJ143">
        <v>1668652.3687998997</v>
      </c>
      <c r="AK143" s="9">
        <f t="shared" si="49"/>
        <v>0</v>
      </c>
    </row>
    <row r="144" spans="1:37" ht="12.75" hidden="1" customHeight="1" outlineLevel="1" x14ac:dyDescent="0.2">
      <c r="A144">
        <f t="shared" si="50"/>
        <v>10</v>
      </c>
      <c r="B144" s="70">
        <f t="shared" si="51"/>
        <v>43769</v>
      </c>
      <c r="C144" s="77">
        <v>43739</v>
      </c>
      <c r="D144" s="142">
        <v>1853</v>
      </c>
      <c r="E144" s="82">
        <v>225.83</v>
      </c>
      <c r="F144" s="143">
        <v>475</v>
      </c>
      <c r="G144" s="82">
        <v>418462.99</v>
      </c>
      <c r="H144" s="11">
        <f t="shared" si="35"/>
        <v>880175</v>
      </c>
      <c r="I144" s="11">
        <f t="shared" si="36"/>
        <v>-461712.01</v>
      </c>
      <c r="J144" s="147">
        <v>7566</v>
      </c>
      <c r="K144" s="148">
        <v>232.07946074543901</v>
      </c>
      <c r="L144" s="82">
        <f t="shared" si="34"/>
        <v>1755913.2</v>
      </c>
      <c r="M144" s="82">
        <v>1665172.5899999992</v>
      </c>
      <c r="N144" s="78">
        <f t="shared" si="37"/>
        <v>90740.610000000801</v>
      </c>
      <c r="O144" s="78">
        <f t="shared" si="38"/>
        <v>421942.76879990147</v>
      </c>
      <c r="P144" s="84">
        <v>0</v>
      </c>
      <c r="Q144" s="82">
        <v>0</v>
      </c>
      <c r="R144" s="149">
        <v>0</v>
      </c>
      <c r="S144" s="82">
        <v>0</v>
      </c>
      <c r="T144" s="82">
        <v>0</v>
      </c>
      <c r="U144" s="11">
        <f t="shared" si="39"/>
        <v>0</v>
      </c>
      <c r="V144" s="11">
        <f t="shared" si="40"/>
        <v>0</v>
      </c>
      <c r="W144" s="79">
        <f t="shared" si="41"/>
        <v>1853</v>
      </c>
      <c r="X144" s="79">
        <f t="shared" si="42"/>
        <v>7566</v>
      </c>
      <c r="Y144" s="145">
        <f t="shared" si="43"/>
        <v>1846</v>
      </c>
      <c r="Z144" s="80">
        <f t="shared" si="44"/>
        <v>418462.99</v>
      </c>
      <c r="AA144" s="80">
        <f t="shared" si="45"/>
        <v>1665172.5899999992</v>
      </c>
      <c r="AB144" s="80">
        <f t="shared" si="46"/>
        <v>1755913.2</v>
      </c>
      <c r="AC144" s="80">
        <f t="shared" si="47"/>
        <v>90740.610000000801</v>
      </c>
      <c r="AD144" s="11">
        <f t="shared" si="48"/>
        <v>421942.76879990147</v>
      </c>
      <c r="AE144" s="150">
        <v>11364.495311341414</v>
      </c>
      <c r="AF144" s="150">
        <v>0</v>
      </c>
      <c r="AG144" s="52"/>
      <c r="AH144">
        <v>1</v>
      </c>
      <c r="AJ144">
        <v>421942.76879990054</v>
      </c>
      <c r="AK144" s="9">
        <f t="shared" si="49"/>
        <v>-9.3132257461547852E-10</v>
      </c>
    </row>
    <row r="145" spans="1:37" ht="12.75" hidden="1" customHeight="1" outlineLevel="1" x14ac:dyDescent="0.2">
      <c r="A145">
        <f t="shared" si="50"/>
        <v>11</v>
      </c>
      <c r="B145" s="70">
        <f t="shared" si="51"/>
        <v>43799</v>
      </c>
      <c r="C145" s="77">
        <v>43770</v>
      </c>
      <c r="D145" s="142">
        <v>1217</v>
      </c>
      <c r="E145" s="82">
        <v>210.46</v>
      </c>
      <c r="F145" s="143">
        <v>475</v>
      </c>
      <c r="G145" s="82">
        <v>256129.82</v>
      </c>
      <c r="H145" s="11">
        <f t="shared" ref="H145:H208" si="52">IF(F145&gt;E145,F145*D145,E145*D145)</f>
        <v>578075</v>
      </c>
      <c r="I145" s="11">
        <f t="shared" ref="I145:I208" si="53">G145-H145</f>
        <v>-321945.18</v>
      </c>
      <c r="J145" s="147">
        <v>0</v>
      </c>
      <c r="K145" s="148">
        <v>0</v>
      </c>
      <c r="L145" s="82">
        <f t="shared" si="34"/>
        <v>0</v>
      </c>
      <c r="M145" s="82">
        <v>0</v>
      </c>
      <c r="N145" s="78">
        <f t="shared" ref="N145:N208" si="54">L145-M145</f>
        <v>0</v>
      </c>
      <c r="O145" s="78">
        <f t="shared" ref="O145:O208" si="55">O144+G145-M145</f>
        <v>678072.58879990154</v>
      </c>
      <c r="P145" s="84">
        <v>0</v>
      </c>
      <c r="Q145" s="82">
        <v>0</v>
      </c>
      <c r="R145" s="149">
        <v>0</v>
      </c>
      <c r="S145" s="82">
        <v>0</v>
      </c>
      <c r="T145" s="82">
        <v>0</v>
      </c>
      <c r="U145" s="11">
        <f t="shared" ref="U145:U208" si="56">T145-S145</f>
        <v>0</v>
      </c>
      <c r="V145" s="11">
        <f t="shared" ref="V145:V208" si="57">V144+Q145-S145</f>
        <v>0</v>
      </c>
      <c r="W145" s="79">
        <f t="shared" ref="W145:W208" si="58">D145+P145</f>
        <v>1217</v>
      </c>
      <c r="X145" s="79">
        <f t="shared" ref="X145:X208" si="59">J145+R145</f>
        <v>0</v>
      </c>
      <c r="Y145" s="145">
        <f t="shared" si="43"/>
        <v>3063</v>
      </c>
      <c r="Z145" s="80">
        <f t="shared" ref="Z145:Z208" si="60">G145+Q145</f>
        <v>256129.82</v>
      </c>
      <c r="AA145" s="80">
        <f t="shared" ref="AA145:AA208" si="61">M145+S145</f>
        <v>0</v>
      </c>
      <c r="AB145" s="80">
        <f t="shared" si="46"/>
        <v>0</v>
      </c>
      <c r="AC145" s="80">
        <f t="shared" ref="AC145:AC208" si="62">AB145-AA145</f>
        <v>0</v>
      </c>
      <c r="AD145" s="11">
        <f t="shared" ref="AD145:AD208" si="63">AD144+Z145-AA145</f>
        <v>678072.58879990154</v>
      </c>
      <c r="AE145" s="150">
        <v>5922.5667574893969</v>
      </c>
      <c r="AF145" s="150">
        <v>4310.5200000000004</v>
      </c>
      <c r="AG145" s="52"/>
      <c r="AH145">
        <v>1</v>
      </c>
      <c r="AJ145">
        <v>678072.58879990061</v>
      </c>
      <c r="AK145" s="9">
        <f t="shared" si="49"/>
        <v>-9.3132257461547852E-10</v>
      </c>
    </row>
    <row r="146" spans="1:37" ht="12.75" hidden="1" customHeight="1" outlineLevel="1" x14ac:dyDescent="0.2">
      <c r="A146">
        <f t="shared" si="50"/>
        <v>12</v>
      </c>
      <c r="B146" s="70">
        <f t="shared" si="51"/>
        <v>43830</v>
      </c>
      <c r="C146" s="77">
        <v>43800</v>
      </c>
      <c r="D146" s="142">
        <v>1040</v>
      </c>
      <c r="E146" s="82">
        <v>211.45</v>
      </c>
      <c r="F146" s="143">
        <v>475</v>
      </c>
      <c r="G146" s="82">
        <v>219908</v>
      </c>
      <c r="H146" s="11">
        <f t="shared" si="52"/>
        <v>494000</v>
      </c>
      <c r="I146" s="11">
        <f t="shared" si="53"/>
        <v>-274092</v>
      </c>
      <c r="J146" s="147">
        <v>3069</v>
      </c>
      <c r="K146" s="148">
        <v>227.05</v>
      </c>
      <c r="L146" s="82">
        <f t="shared" ref="L146:L209" si="64">ROUND(J146*K146,2)</f>
        <v>696816.45</v>
      </c>
      <c r="M146" s="82">
        <v>674366.98</v>
      </c>
      <c r="N146" s="78">
        <f t="shared" si="54"/>
        <v>22449.469999999972</v>
      </c>
      <c r="O146" s="78">
        <f t="shared" si="55"/>
        <v>223613.60879990156</v>
      </c>
      <c r="P146" s="84">
        <v>0</v>
      </c>
      <c r="Q146" s="82">
        <v>0</v>
      </c>
      <c r="R146" s="149">
        <v>0</v>
      </c>
      <c r="S146" s="82">
        <v>0</v>
      </c>
      <c r="T146" s="82">
        <v>0</v>
      </c>
      <c r="U146" s="11">
        <f t="shared" si="56"/>
        <v>0</v>
      </c>
      <c r="V146" s="11">
        <f t="shared" si="57"/>
        <v>0</v>
      </c>
      <c r="W146" s="79">
        <f t="shared" si="58"/>
        <v>1040</v>
      </c>
      <c r="X146" s="79">
        <f t="shared" si="59"/>
        <v>3069</v>
      </c>
      <c r="Y146" s="145">
        <f t="shared" ref="Y146:Y209" si="65">Y145+W146-X146</f>
        <v>1034</v>
      </c>
      <c r="Z146" s="80">
        <f t="shared" si="60"/>
        <v>219908</v>
      </c>
      <c r="AA146" s="80">
        <f t="shared" si="61"/>
        <v>674366.98</v>
      </c>
      <c r="AB146" s="80">
        <f t="shared" ref="AB146:AB209" si="66">L146+T146</f>
        <v>696816.45</v>
      </c>
      <c r="AC146" s="80">
        <f t="shared" si="62"/>
        <v>22449.469999999972</v>
      </c>
      <c r="AD146" s="11">
        <f t="shared" si="63"/>
        <v>223613.60879990156</v>
      </c>
      <c r="AE146" s="150">
        <v>3387.841461875666</v>
      </c>
      <c r="AF146" s="150">
        <v>3961.4</v>
      </c>
      <c r="AG146" s="52"/>
      <c r="AH146">
        <v>1</v>
      </c>
      <c r="AJ146">
        <v>223613.60879990063</v>
      </c>
      <c r="AK146" s="9">
        <f t="shared" si="49"/>
        <v>-9.3132257461547852E-10</v>
      </c>
    </row>
    <row r="147" spans="1:37" ht="12.75" hidden="1" customHeight="1" outlineLevel="1" x14ac:dyDescent="0.2">
      <c r="A147">
        <f t="shared" si="50"/>
        <v>1</v>
      </c>
      <c r="B147" s="70">
        <f t="shared" si="51"/>
        <v>43861</v>
      </c>
      <c r="C147" s="77">
        <v>43831</v>
      </c>
      <c r="D147" s="142">
        <v>686</v>
      </c>
      <c r="E147" s="82">
        <v>211.60255102040799</v>
      </c>
      <c r="F147" s="143">
        <v>475</v>
      </c>
      <c r="G147" s="82">
        <v>145159.35</v>
      </c>
      <c r="H147" s="11">
        <f t="shared" si="52"/>
        <v>325850</v>
      </c>
      <c r="I147" s="11">
        <f t="shared" si="53"/>
        <v>-180690.65</v>
      </c>
      <c r="J147" s="147">
        <v>0</v>
      </c>
      <c r="K147" s="148">
        <v>0</v>
      </c>
      <c r="L147" s="82">
        <f t="shared" si="64"/>
        <v>0</v>
      </c>
      <c r="M147" s="82">
        <v>0</v>
      </c>
      <c r="N147" s="78">
        <f t="shared" si="54"/>
        <v>0</v>
      </c>
      <c r="O147" s="78">
        <f t="shared" si="55"/>
        <v>368772.95879990153</v>
      </c>
      <c r="P147" s="84">
        <v>0</v>
      </c>
      <c r="Q147" s="82">
        <v>0</v>
      </c>
      <c r="R147" s="149">
        <v>0</v>
      </c>
      <c r="S147" s="82">
        <v>0</v>
      </c>
      <c r="T147" s="82">
        <v>0</v>
      </c>
      <c r="U147" s="11">
        <f t="shared" si="56"/>
        <v>0</v>
      </c>
      <c r="V147" s="11">
        <f t="shared" si="57"/>
        <v>0</v>
      </c>
      <c r="W147" s="79">
        <f t="shared" si="58"/>
        <v>686</v>
      </c>
      <c r="X147" s="79">
        <f t="shared" si="59"/>
        <v>0</v>
      </c>
      <c r="Y147" s="145">
        <f t="shared" si="65"/>
        <v>1720</v>
      </c>
      <c r="Z147" s="80">
        <f t="shared" si="60"/>
        <v>145159.35</v>
      </c>
      <c r="AA147" s="80">
        <f t="shared" si="61"/>
        <v>0</v>
      </c>
      <c r="AB147" s="80">
        <f t="shared" si="66"/>
        <v>0</v>
      </c>
      <c r="AC147" s="80">
        <f t="shared" si="62"/>
        <v>0</v>
      </c>
      <c r="AD147" s="11">
        <f t="shared" si="63"/>
        <v>368772.95879990153</v>
      </c>
      <c r="AE147" s="150">
        <v>4459.4712407277211</v>
      </c>
      <c r="AF147" s="150">
        <v>0</v>
      </c>
      <c r="AG147" s="52"/>
      <c r="AH147">
        <v>1</v>
      </c>
      <c r="AJ147">
        <v>368772.9587999006</v>
      </c>
      <c r="AK147" s="9">
        <f t="shared" si="49"/>
        <v>-9.3132257461547852E-10</v>
      </c>
    </row>
    <row r="148" spans="1:37" ht="12.75" hidden="1" customHeight="1" outlineLevel="1" x14ac:dyDescent="0.2">
      <c r="A148">
        <f t="shared" si="50"/>
        <v>2</v>
      </c>
      <c r="B148" s="70">
        <f t="shared" si="51"/>
        <v>43890</v>
      </c>
      <c r="C148" s="77">
        <v>43862</v>
      </c>
      <c r="D148" s="142">
        <v>961</v>
      </c>
      <c r="E148" s="82">
        <v>211.21</v>
      </c>
      <c r="F148" s="143">
        <v>475</v>
      </c>
      <c r="G148" s="82">
        <v>202972.81</v>
      </c>
      <c r="H148" s="11">
        <f t="shared" si="52"/>
        <v>456475</v>
      </c>
      <c r="I148" s="11">
        <f t="shared" si="53"/>
        <v>-253502.19</v>
      </c>
      <c r="J148" s="147">
        <v>0</v>
      </c>
      <c r="K148" s="148">
        <v>0</v>
      </c>
      <c r="L148" s="82">
        <f t="shared" si="64"/>
        <v>0</v>
      </c>
      <c r="M148" s="82">
        <v>0</v>
      </c>
      <c r="N148" s="78">
        <f t="shared" si="54"/>
        <v>0</v>
      </c>
      <c r="O148" s="78">
        <f t="shared" si="55"/>
        <v>571745.76879990147</v>
      </c>
      <c r="P148" s="84">
        <v>0</v>
      </c>
      <c r="Q148" s="82">
        <v>0</v>
      </c>
      <c r="R148" s="149">
        <v>0</v>
      </c>
      <c r="S148" s="82">
        <v>0</v>
      </c>
      <c r="T148" s="82">
        <v>0</v>
      </c>
      <c r="U148" s="11">
        <f t="shared" si="56"/>
        <v>0</v>
      </c>
      <c r="V148" s="11">
        <f t="shared" si="57"/>
        <v>0</v>
      </c>
      <c r="W148" s="79">
        <f t="shared" si="58"/>
        <v>961</v>
      </c>
      <c r="X148" s="79">
        <f t="shared" si="59"/>
        <v>0</v>
      </c>
      <c r="Y148" s="145">
        <f t="shared" si="65"/>
        <v>2681</v>
      </c>
      <c r="Z148" s="80">
        <f t="shared" si="60"/>
        <v>202972.81</v>
      </c>
      <c r="AA148" s="80">
        <f t="shared" si="61"/>
        <v>0</v>
      </c>
      <c r="AB148" s="80">
        <f t="shared" si="66"/>
        <v>0</v>
      </c>
      <c r="AC148" s="80">
        <f t="shared" si="62"/>
        <v>0</v>
      </c>
      <c r="AD148" s="11">
        <f t="shared" si="63"/>
        <v>571745.76879990147</v>
      </c>
      <c r="AE148" s="150">
        <v>5304.8224155360067</v>
      </c>
      <c r="AF148" s="150">
        <v>0</v>
      </c>
      <c r="AG148" s="52"/>
      <c r="AH148">
        <v>1</v>
      </c>
      <c r="AJ148">
        <v>571745.76879990054</v>
      </c>
      <c r="AK148" s="9">
        <f t="shared" si="49"/>
        <v>-9.3132257461547852E-10</v>
      </c>
    </row>
    <row r="149" spans="1:37" ht="12.75" hidden="1" customHeight="1" outlineLevel="1" x14ac:dyDescent="0.2">
      <c r="A149">
        <f t="shared" si="50"/>
        <v>3</v>
      </c>
      <c r="B149" s="70">
        <f t="shared" si="51"/>
        <v>43921</v>
      </c>
      <c r="C149" s="77">
        <v>43891</v>
      </c>
      <c r="D149" s="142">
        <v>1141</v>
      </c>
      <c r="E149" s="82">
        <v>210.99</v>
      </c>
      <c r="F149" s="143">
        <v>475</v>
      </c>
      <c r="G149" s="82">
        <v>240739.81000000003</v>
      </c>
      <c r="H149" s="11">
        <f t="shared" si="52"/>
        <v>541975</v>
      </c>
      <c r="I149" s="11">
        <f t="shared" si="53"/>
        <v>-301235.18999999994</v>
      </c>
      <c r="J149" s="147">
        <v>2688</v>
      </c>
      <c r="K149" s="148">
        <v>232.580539434527</v>
      </c>
      <c r="L149" s="82">
        <f t="shared" si="64"/>
        <v>625176.49</v>
      </c>
      <c r="M149" s="82">
        <v>568265.99000002234</v>
      </c>
      <c r="N149" s="78">
        <f t="shared" si="54"/>
        <v>56910.499999977648</v>
      </c>
      <c r="O149" s="78">
        <f t="shared" si="55"/>
        <v>244219.58879987919</v>
      </c>
      <c r="P149" s="84">
        <v>0</v>
      </c>
      <c r="Q149" s="82">
        <v>0</v>
      </c>
      <c r="R149" s="149">
        <v>0</v>
      </c>
      <c r="S149" s="82">
        <v>0</v>
      </c>
      <c r="T149" s="82">
        <v>0</v>
      </c>
      <c r="U149" s="11">
        <f t="shared" si="56"/>
        <v>0</v>
      </c>
      <c r="V149" s="11">
        <f t="shared" si="57"/>
        <v>0</v>
      </c>
      <c r="W149" s="79">
        <f t="shared" si="58"/>
        <v>1141</v>
      </c>
      <c r="X149" s="79">
        <f t="shared" si="59"/>
        <v>2688</v>
      </c>
      <c r="Y149" s="145">
        <f t="shared" si="65"/>
        <v>1134</v>
      </c>
      <c r="Z149" s="80">
        <f t="shared" si="60"/>
        <v>240739.81000000003</v>
      </c>
      <c r="AA149" s="80">
        <f t="shared" si="61"/>
        <v>568265.99000002234</v>
      </c>
      <c r="AB149" s="80">
        <f t="shared" si="66"/>
        <v>625176.49</v>
      </c>
      <c r="AC149" s="80">
        <f t="shared" si="62"/>
        <v>56910.499999977648</v>
      </c>
      <c r="AD149" s="11">
        <f t="shared" si="63"/>
        <v>244219.58879987919</v>
      </c>
      <c r="AE149" s="150">
        <v>4332.9287252591084</v>
      </c>
      <c r="AF149" s="150">
        <v>0</v>
      </c>
      <c r="AG149" s="52"/>
      <c r="AH149">
        <v>1</v>
      </c>
      <c r="AJ149">
        <v>244219.58879987826</v>
      </c>
      <c r="AK149" s="9">
        <f t="shared" si="49"/>
        <v>-9.3132257461547852E-10</v>
      </c>
    </row>
    <row r="150" spans="1:37" ht="12.75" hidden="1" customHeight="1" outlineLevel="1" x14ac:dyDescent="0.2">
      <c r="A150">
        <f t="shared" si="50"/>
        <v>4</v>
      </c>
      <c r="B150" s="70">
        <f t="shared" si="51"/>
        <v>43951</v>
      </c>
      <c r="C150" s="77">
        <v>43922</v>
      </c>
      <c r="D150" s="142">
        <v>1654</v>
      </c>
      <c r="E150" s="82">
        <v>212.02</v>
      </c>
      <c r="F150" s="143">
        <v>475</v>
      </c>
      <c r="G150" s="82">
        <v>350681.08</v>
      </c>
      <c r="H150" s="11">
        <f t="shared" si="52"/>
        <v>785650</v>
      </c>
      <c r="I150" s="11">
        <f t="shared" si="53"/>
        <v>-434968.92</v>
      </c>
      <c r="J150" s="147">
        <v>0</v>
      </c>
      <c r="K150" s="148">
        <v>0</v>
      </c>
      <c r="L150" s="82">
        <f t="shared" si="64"/>
        <v>0</v>
      </c>
      <c r="M150" s="82">
        <v>0</v>
      </c>
      <c r="N150" s="78">
        <f t="shared" si="54"/>
        <v>0</v>
      </c>
      <c r="O150" s="78">
        <f t="shared" si="55"/>
        <v>594900.66879987926</v>
      </c>
      <c r="P150" s="84">
        <v>0</v>
      </c>
      <c r="Q150" s="82">
        <v>0</v>
      </c>
      <c r="R150" s="149">
        <v>0</v>
      </c>
      <c r="S150" s="82">
        <v>0</v>
      </c>
      <c r="T150" s="82">
        <v>0</v>
      </c>
      <c r="U150" s="11">
        <f t="shared" si="56"/>
        <v>0</v>
      </c>
      <c r="V150" s="11">
        <f t="shared" si="57"/>
        <v>0</v>
      </c>
      <c r="W150" s="79">
        <f t="shared" si="58"/>
        <v>1654</v>
      </c>
      <c r="X150" s="79">
        <f t="shared" si="59"/>
        <v>0</v>
      </c>
      <c r="Y150" s="145">
        <f t="shared" si="65"/>
        <v>2788</v>
      </c>
      <c r="Z150" s="80">
        <f t="shared" si="60"/>
        <v>350681.08</v>
      </c>
      <c r="AA150" s="80">
        <f t="shared" si="61"/>
        <v>0</v>
      </c>
      <c r="AB150" s="80">
        <f t="shared" si="66"/>
        <v>0</v>
      </c>
      <c r="AC150" s="80">
        <f t="shared" si="62"/>
        <v>0</v>
      </c>
      <c r="AD150" s="11">
        <f t="shared" si="63"/>
        <v>594900.66879987926</v>
      </c>
      <c r="AE150" s="150">
        <v>4535.0822688919607</v>
      </c>
      <c r="AF150" s="150">
        <v>1701.87</v>
      </c>
      <c r="AG150" s="52"/>
      <c r="AH150">
        <v>1</v>
      </c>
      <c r="AJ150">
        <v>594900.66879987833</v>
      </c>
      <c r="AK150" s="9">
        <f t="shared" si="49"/>
        <v>-9.3132257461547852E-10</v>
      </c>
    </row>
    <row r="151" spans="1:37" ht="12.75" hidden="1" customHeight="1" outlineLevel="1" x14ac:dyDescent="0.2">
      <c r="A151">
        <f t="shared" si="50"/>
        <v>5</v>
      </c>
      <c r="B151" s="70">
        <f t="shared" si="51"/>
        <v>43982</v>
      </c>
      <c r="C151" s="77">
        <v>43952</v>
      </c>
      <c r="D151" s="142">
        <v>1852</v>
      </c>
      <c r="E151" s="82">
        <v>212.04</v>
      </c>
      <c r="F151" s="143">
        <v>475</v>
      </c>
      <c r="G151" s="82">
        <v>392698.08</v>
      </c>
      <c r="H151" s="11">
        <f t="shared" si="52"/>
        <v>879700</v>
      </c>
      <c r="I151" s="11">
        <f t="shared" si="53"/>
        <v>-487001.92</v>
      </c>
      <c r="J151" s="147">
        <v>0</v>
      </c>
      <c r="K151" s="148">
        <v>0</v>
      </c>
      <c r="L151" s="82">
        <f t="shared" si="64"/>
        <v>0</v>
      </c>
      <c r="M151" s="82">
        <v>0</v>
      </c>
      <c r="N151" s="78">
        <f t="shared" si="54"/>
        <v>0</v>
      </c>
      <c r="O151" s="78">
        <f t="shared" si="55"/>
        <v>987598.74879987934</v>
      </c>
      <c r="P151" s="84">
        <v>0</v>
      </c>
      <c r="Q151" s="82">
        <v>0</v>
      </c>
      <c r="R151" s="149">
        <v>0</v>
      </c>
      <c r="S151" s="82">
        <v>0</v>
      </c>
      <c r="T151" s="82">
        <v>0</v>
      </c>
      <c r="U151" s="11">
        <f t="shared" si="56"/>
        <v>0</v>
      </c>
      <c r="V151" s="11">
        <f t="shared" si="57"/>
        <v>0</v>
      </c>
      <c r="W151" s="79">
        <f t="shared" si="58"/>
        <v>1852</v>
      </c>
      <c r="X151" s="79">
        <f t="shared" si="59"/>
        <v>0</v>
      </c>
      <c r="Y151" s="145">
        <f t="shared" si="65"/>
        <v>4640</v>
      </c>
      <c r="Z151" s="80">
        <f t="shared" si="60"/>
        <v>392698.08</v>
      </c>
      <c r="AA151" s="80">
        <f t="shared" si="61"/>
        <v>0</v>
      </c>
      <c r="AB151" s="80">
        <f t="shared" si="66"/>
        <v>0</v>
      </c>
      <c r="AC151" s="80">
        <f t="shared" si="62"/>
        <v>0</v>
      </c>
      <c r="AD151" s="11">
        <f t="shared" si="63"/>
        <v>987598.74879987934</v>
      </c>
      <c r="AE151" s="150">
        <v>7574.386898133017</v>
      </c>
      <c r="AF151" s="150">
        <v>0</v>
      </c>
      <c r="AG151" s="52"/>
      <c r="AH151">
        <v>1</v>
      </c>
      <c r="AJ151">
        <v>987598.74879987841</v>
      </c>
      <c r="AK151" s="9">
        <f t="shared" si="49"/>
        <v>-9.3132257461547852E-10</v>
      </c>
    </row>
    <row r="152" spans="1:37" ht="12.75" hidden="1" customHeight="1" outlineLevel="1" x14ac:dyDescent="0.2">
      <c r="A152">
        <f t="shared" si="50"/>
        <v>6</v>
      </c>
      <c r="B152" s="70">
        <f t="shared" si="51"/>
        <v>44012</v>
      </c>
      <c r="C152" s="77">
        <v>43983</v>
      </c>
      <c r="D152" s="142">
        <v>2466</v>
      </c>
      <c r="E152" s="82">
        <v>211.9</v>
      </c>
      <c r="F152" s="143">
        <v>475</v>
      </c>
      <c r="G152" s="82">
        <v>522545.4</v>
      </c>
      <c r="H152" s="11">
        <f t="shared" si="52"/>
        <v>1171350</v>
      </c>
      <c r="I152" s="11">
        <f t="shared" si="53"/>
        <v>-648804.6</v>
      </c>
      <c r="J152" s="147">
        <v>4647</v>
      </c>
      <c r="K152" s="148">
        <v>231.23</v>
      </c>
      <c r="L152" s="82">
        <f t="shared" si="64"/>
        <v>1074525.81</v>
      </c>
      <c r="M152" s="82">
        <v>984118.97</v>
      </c>
      <c r="N152" s="78">
        <f t="shared" si="54"/>
        <v>90406.840000000084</v>
      </c>
      <c r="O152" s="78">
        <f t="shared" si="55"/>
        <v>526025.1787998795</v>
      </c>
      <c r="P152" s="84">
        <v>0</v>
      </c>
      <c r="Q152" s="82">
        <v>0</v>
      </c>
      <c r="R152" s="149">
        <v>0</v>
      </c>
      <c r="S152" s="82">
        <v>0</v>
      </c>
      <c r="T152" s="82">
        <v>0</v>
      </c>
      <c r="U152" s="11">
        <f t="shared" si="56"/>
        <v>0</v>
      </c>
      <c r="V152" s="11">
        <f t="shared" si="57"/>
        <v>0</v>
      </c>
      <c r="W152" s="79">
        <f t="shared" si="58"/>
        <v>2466</v>
      </c>
      <c r="X152" s="79">
        <f t="shared" si="59"/>
        <v>4647</v>
      </c>
      <c r="Y152" s="145">
        <f t="shared" si="65"/>
        <v>2459</v>
      </c>
      <c r="Z152" s="80">
        <f t="shared" si="60"/>
        <v>522545.4</v>
      </c>
      <c r="AA152" s="80">
        <f t="shared" si="61"/>
        <v>984118.97</v>
      </c>
      <c r="AB152" s="80">
        <f t="shared" si="66"/>
        <v>1074525.81</v>
      </c>
      <c r="AC152" s="80">
        <f t="shared" si="62"/>
        <v>90406.840000000084</v>
      </c>
      <c r="AD152" s="11">
        <f t="shared" si="63"/>
        <v>526025.1787998795</v>
      </c>
      <c r="AE152" s="150">
        <v>5535.1930615577148</v>
      </c>
      <c r="AF152" s="150">
        <v>0</v>
      </c>
      <c r="AG152" s="52"/>
      <c r="AH152">
        <v>1</v>
      </c>
      <c r="AJ152">
        <v>526025.17879987857</v>
      </c>
      <c r="AK152" s="9">
        <f t="shared" si="49"/>
        <v>-9.3132257461547852E-10</v>
      </c>
    </row>
    <row r="153" spans="1:37" ht="12.75" hidden="1" customHeight="1" outlineLevel="1" x14ac:dyDescent="0.2">
      <c r="A153">
        <f t="shared" si="50"/>
        <v>7</v>
      </c>
      <c r="B153" s="70">
        <f t="shared" si="51"/>
        <v>44043</v>
      </c>
      <c r="C153" s="77">
        <v>44013</v>
      </c>
      <c r="D153" s="142">
        <v>2544</v>
      </c>
      <c r="E153" s="82">
        <v>211.5</v>
      </c>
      <c r="F153" s="143">
        <v>475</v>
      </c>
      <c r="G153" s="82">
        <v>538056</v>
      </c>
      <c r="H153" s="11">
        <f t="shared" si="52"/>
        <v>1208400</v>
      </c>
      <c r="I153" s="11">
        <f t="shared" si="53"/>
        <v>-670344</v>
      </c>
      <c r="J153" s="147">
        <v>2466</v>
      </c>
      <c r="K153" s="148">
        <v>230.1</v>
      </c>
      <c r="L153" s="82">
        <f t="shared" si="64"/>
        <v>567426.6</v>
      </c>
      <c r="M153" s="82">
        <v>522545.39999999997</v>
      </c>
      <c r="N153" s="78">
        <f t="shared" si="54"/>
        <v>44881.200000000012</v>
      </c>
      <c r="O153" s="78">
        <f t="shared" si="55"/>
        <v>541535.7787998796</v>
      </c>
      <c r="P153" s="84">
        <v>0</v>
      </c>
      <c r="Q153" s="82">
        <v>0</v>
      </c>
      <c r="R153" s="149">
        <v>0</v>
      </c>
      <c r="S153" s="82">
        <v>0</v>
      </c>
      <c r="T153" s="82">
        <v>0</v>
      </c>
      <c r="U153" s="11">
        <f t="shared" si="56"/>
        <v>0</v>
      </c>
      <c r="V153" s="11">
        <f t="shared" si="57"/>
        <v>0</v>
      </c>
      <c r="W153" s="79">
        <f t="shared" si="58"/>
        <v>2544</v>
      </c>
      <c r="X153" s="79">
        <f t="shared" si="59"/>
        <v>2466</v>
      </c>
      <c r="Y153" s="145">
        <f t="shared" si="65"/>
        <v>2537</v>
      </c>
      <c r="Z153" s="80">
        <f t="shared" si="60"/>
        <v>538056</v>
      </c>
      <c r="AA153" s="80">
        <f t="shared" si="61"/>
        <v>522545.39999999997</v>
      </c>
      <c r="AB153" s="80">
        <f t="shared" si="66"/>
        <v>567426.6</v>
      </c>
      <c r="AC153" s="80">
        <f t="shared" si="62"/>
        <v>44881.200000000012</v>
      </c>
      <c r="AD153" s="11">
        <f t="shared" si="63"/>
        <v>541535.7787998796</v>
      </c>
      <c r="AE153" s="150">
        <v>4832.2110395330183</v>
      </c>
      <c r="AF153" s="150">
        <v>0</v>
      </c>
      <c r="AG153" s="52"/>
      <c r="AH153">
        <v>1</v>
      </c>
      <c r="AJ153">
        <v>541535.77879987867</v>
      </c>
      <c r="AK153" s="9">
        <f t="shared" si="49"/>
        <v>-9.3132257461547852E-10</v>
      </c>
    </row>
    <row r="154" spans="1:37" ht="12.75" hidden="1" customHeight="1" outlineLevel="1" x14ac:dyDescent="0.2">
      <c r="A154">
        <f t="shared" si="50"/>
        <v>8</v>
      </c>
      <c r="B154" s="70">
        <f t="shared" si="51"/>
        <v>44074</v>
      </c>
      <c r="C154" s="77">
        <v>44044</v>
      </c>
      <c r="D154" s="142">
        <v>2317</v>
      </c>
      <c r="E154" s="82">
        <v>211.5</v>
      </c>
      <c r="F154" s="143">
        <v>475</v>
      </c>
      <c r="G154" s="82">
        <v>490045.5</v>
      </c>
      <c r="H154" s="11">
        <f t="shared" si="52"/>
        <v>1100575</v>
      </c>
      <c r="I154" s="11">
        <f t="shared" si="53"/>
        <v>-610529.5</v>
      </c>
      <c r="J154" s="147">
        <v>0</v>
      </c>
      <c r="K154" s="148">
        <v>0</v>
      </c>
      <c r="L154" s="82">
        <f t="shared" si="64"/>
        <v>0</v>
      </c>
      <c r="M154" s="82">
        <v>0</v>
      </c>
      <c r="N154" s="78">
        <f t="shared" si="54"/>
        <v>0</v>
      </c>
      <c r="O154" s="78">
        <f t="shared" si="55"/>
        <v>1031581.2787998796</v>
      </c>
      <c r="P154" s="84">
        <v>0</v>
      </c>
      <c r="Q154" s="82">
        <v>0</v>
      </c>
      <c r="R154" s="149">
        <v>0</v>
      </c>
      <c r="S154" s="82">
        <v>0</v>
      </c>
      <c r="T154" s="82">
        <v>0</v>
      </c>
      <c r="U154" s="11">
        <f t="shared" si="56"/>
        <v>0</v>
      </c>
      <c r="V154" s="11">
        <f t="shared" si="57"/>
        <v>0</v>
      </c>
      <c r="W154" s="79">
        <f t="shared" si="58"/>
        <v>2317</v>
      </c>
      <c r="X154" s="79">
        <f t="shared" si="59"/>
        <v>0</v>
      </c>
      <c r="Y154" s="145">
        <f t="shared" si="65"/>
        <v>4854</v>
      </c>
      <c r="Z154" s="80">
        <f t="shared" si="60"/>
        <v>490045.5</v>
      </c>
      <c r="AA154" s="80">
        <f t="shared" si="61"/>
        <v>0</v>
      </c>
      <c r="AB154" s="80">
        <f t="shared" si="66"/>
        <v>0</v>
      </c>
      <c r="AC154" s="80">
        <f t="shared" si="62"/>
        <v>0</v>
      </c>
      <c r="AD154" s="11">
        <f t="shared" si="63"/>
        <v>1031581.2787998796</v>
      </c>
      <c r="AE154" s="150">
        <v>7161.8980344645252</v>
      </c>
      <c r="AF154" s="150">
        <v>0</v>
      </c>
      <c r="AG154" s="52"/>
      <c r="AH154">
        <v>1</v>
      </c>
      <c r="AJ154">
        <v>1031581.2787998787</v>
      </c>
      <c r="AK154" s="9">
        <f t="shared" si="49"/>
        <v>-9.3132257461547852E-10</v>
      </c>
    </row>
    <row r="155" spans="1:37" ht="12.75" hidden="1" customHeight="1" outlineLevel="1" x14ac:dyDescent="0.2">
      <c r="A155">
        <f t="shared" si="50"/>
        <v>9</v>
      </c>
      <c r="B155" s="70">
        <f t="shared" si="51"/>
        <v>44104</v>
      </c>
      <c r="C155" s="77">
        <v>44075</v>
      </c>
      <c r="D155" s="142">
        <v>2045</v>
      </c>
      <c r="E155" s="82">
        <v>205.38</v>
      </c>
      <c r="F155" s="143">
        <v>475</v>
      </c>
      <c r="G155" s="82">
        <v>420002.1</v>
      </c>
      <c r="H155" s="11">
        <f t="shared" si="52"/>
        <v>971375</v>
      </c>
      <c r="I155" s="11">
        <f t="shared" si="53"/>
        <v>-551372.9</v>
      </c>
      <c r="J155" s="147">
        <v>0</v>
      </c>
      <c r="K155" s="148">
        <v>0</v>
      </c>
      <c r="L155" s="82">
        <f t="shared" si="64"/>
        <v>0</v>
      </c>
      <c r="M155" s="82">
        <v>0</v>
      </c>
      <c r="N155" s="78">
        <f t="shared" si="54"/>
        <v>0</v>
      </c>
      <c r="O155" s="78">
        <f t="shared" si="55"/>
        <v>1451583.3787998795</v>
      </c>
      <c r="P155" s="84">
        <v>0</v>
      </c>
      <c r="Q155" s="82">
        <v>0</v>
      </c>
      <c r="R155" s="149">
        <v>0</v>
      </c>
      <c r="S155" s="82">
        <v>0</v>
      </c>
      <c r="T155" s="82">
        <v>0</v>
      </c>
      <c r="U155" s="11">
        <f t="shared" si="56"/>
        <v>0</v>
      </c>
      <c r="V155" s="11">
        <f t="shared" si="57"/>
        <v>0</v>
      </c>
      <c r="W155" s="79">
        <f t="shared" si="58"/>
        <v>2045</v>
      </c>
      <c r="X155" s="79">
        <f t="shared" si="59"/>
        <v>0</v>
      </c>
      <c r="Y155" s="145">
        <f t="shared" si="65"/>
        <v>6899</v>
      </c>
      <c r="Z155" s="80">
        <f t="shared" si="60"/>
        <v>420002.1</v>
      </c>
      <c r="AA155" s="80">
        <f t="shared" si="61"/>
        <v>0</v>
      </c>
      <c r="AB155" s="80">
        <f t="shared" si="66"/>
        <v>0</v>
      </c>
      <c r="AC155" s="80">
        <f t="shared" si="62"/>
        <v>0</v>
      </c>
      <c r="AD155" s="11">
        <f t="shared" si="63"/>
        <v>1451583.3787998795</v>
      </c>
      <c r="AE155" s="150">
        <v>10811.355160190593</v>
      </c>
      <c r="AF155" s="150">
        <v>0</v>
      </c>
      <c r="AG155" s="52"/>
      <c r="AH155">
        <v>1</v>
      </c>
      <c r="AJ155">
        <v>1451583.3787998785</v>
      </c>
      <c r="AK155" s="9">
        <f t="shared" si="49"/>
        <v>0</v>
      </c>
    </row>
    <row r="156" spans="1:37" ht="12.75" hidden="1" customHeight="1" outlineLevel="1" x14ac:dyDescent="0.2">
      <c r="A156">
        <f t="shared" si="50"/>
        <v>10</v>
      </c>
      <c r="B156" s="70">
        <f t="shared" si="51"/>
        <v>44135</v>
      </c>
      <c r="C156" s="77">
        <v>44105</v>
      </c>
      <c r="D156" s="142">
        <v>1609</v>
      </c>
      <c r="E156" s="82">
        <v>208.51</v>
      </c>
      <c r="F156" s="143">
        <v>475</v>
      </c>
      <c r="G156" s="82">
        <v>335492.59000000003</v>
      </c>
      <c r="H156" s="11">
        <f t="shared" si="52"/>
        <v>764275</v>
      </c>
      <c r="I156" s="11">
        <f t="shared" si="53"/>
        <v>-428782.41</v>
      </c>
      <c r="J156" s="147">
        <v>6906</v>
      </c>
      <c r="K156" s="148">
        <v>228.50380104257201</v>
      </c>
      <c r="L156" s="82">
        <f t="shared" si="64"/>
        <v>1578047.25</v>
      </c>
      <c r="M156" s="82">
        <v>1448103.5999999999</v>
      </c>
      <c r="N156" s="78">
        <f t="shared" si="54"/>
        <v>129943.65000000014</v>
      </c>
      <c r="O156" s="78">
        <f t="shared" si="55"/>
        <v>338972.36879987968</v>
      </c>
      <c r="P156" s="84">
        <v>0</v>
      </c>
      <c r="Q156" s="82">
        <v>0</v>
      </c>
      <c r="R156" s="149">
        <v>0</v>
      </c>
      <c r="S156" s="82">
        <v>0</v>
      </c>
      <c r="T156" s="82">
        <v>0</v>
      </c>
      <c r="U156" s="11">
        <f t="shared" si="56"/>
        <v>0</v>
      </c>
      <c r="V156" s="11">
        <f t="shared" si="57"/>
        <v>0</v>
      </c>
      <c r="W156" s="79">
        <f t="shared" si="58"/>
        <v>1609</v>
      </c>
      <c r="X156" s="79">
        <f t="shared" si="59"/>
        <v>6906</v>
      </c>
      <c r="Y156" s="145">
        <f t="shared" si="65"/>
        <v>1602</v>
      </c>
      <c r="Z156" s="80">
        <f t="shared" si="60"/>
        <v>335492.59000000003</v>
      </c>
      <c r="AA156" s="80">
        <f t="shared" si="61"/>
        <v>1448103.5999999999</v>
      </c>
      <c r="AB156" s="80">
        <f t="shared" si="66"/>
        <v>1578047.25</v>
      </c>
      <c r="AC156" s="80">
        <f t="shared" si="62"/>
        <v>129943.65000000014</v>
      </c>
      <c r="AD156" s="11">
        <f t="shared" si="63"/>
        <v>338972.36879987968</v>
      </c>
      <c r="AE156" s="150">
        <v>5387.5023885549372</v>
      </c>
      <c r="AF156" s="150">
        <v>9136.76</v>
      </c>
      <c r="AG156" s="52"/>
      <c r="AH156">
        <v>1</v>
      </c>
      <c r="AJ156">
        <v>338972.36879987875</v>
      </c>
      <c r="AK156" s="9">
        <f t="shared" si="49"/>
        <v>-9.3132257461547852E-10</v>
      </c>
    </row>
    <row r="157" spans="1:37" ht="12.75" hidden="1" customHeight="1" outlineLevel="1" x14ac:dyDescent="0.2">
      <c r="A157">
        <f t="shared" si="50"/>
        <v>11</v>
      </c>
      <c r="B157" s="70">
        <f t="shared" si="51"/>
        <v>44165</v>
      </c>
      <c r="C157" s="77">
        <v>44136</v>
      </c>
      <c r="D157" s="142">
        <v>1375</v>
      </c>
      <c r="E157" s="82">
        <v>211.78</v>
      </c>
      <c r="F157" s="143">
        <v>475</v>
      </c>
      <c r="G157" s="82">
        <v>291197.5</v>
      </c>
      <c r="H157" s="11">
        <f t="shared" si="52"/>
        <v>653125</v>
      </c>
      <c r="I157" s="11">
        <f t="shared" si="53"/>
        <v>-361927.5</v>
      </c>
      <c r="J157" s="147">
        <v>0</v>
      </c>
      <c r="K157" s="148">
        <v>0</v>
      </c>
      <c r="L157" s="82">
        <f t="shared" si="64"/>
        <v>0</v>
      </c>
      <c r="M157" s="82">
        <v>0</v>
      </c>
      <c r="N157" s="78">
        <f t="shared" si="54"/>
        <v>0</v>
      </c>
      <c r="O157" s="78">
        <f t="shared" si="55"/>
        <v>630169.86879987968</v>
      </c>
      <c r="P157" s="84">
        <v>0</v>
      </c>
      <c r="Q157" s="82">
        <v>0</v>
      </c>
      <c r="R157" s="149">
        <v>0</v>
      </c>
      <c r="S157" s="82">
        <v>0</v>
      </c>
      <c r="T157" s="82">
        <v>0</v>
      </c>
      <c r="U157" s="11">
        <f t="shared" si="56"/>
        <v>0</v>
      </c>
      <c r="V157" s="11">
        <f t="shared" si="57"/>
        <v>0</v>
      </c>
      <c r="W157" s="79">
        <f t="shared" si="58"/>
        <v>1375</v>
      </c>
      <c r="X157" s="79">
        <f t="shared" si="59"/>
        <v>0</v>
      </c>
      <c r="Y157" s="145">
        <f t="shared" si="65"/>
        <v>2977</v>
      </c>
      <c r="Z157" s="80">
        <f t="shared" si="60"/>
        <v>291197.5</v>
      </c>
      <c r="AA157" s="80">
        <f t="shared" si="61"/>
        <v>0</v>
      </c>
      <c r="AB157" s="80">
        <f t="shared" si="66"/>
        <v>0</v>
      </c>
      <c r="AC157" s="80">
        <f t="shared" si="62"/>
        <v>0</v>
      </c>
      <c r="AD157" s="11">
        <f t="shared" si="63"/>
        <v>630169.86879987968</v>
      </c>
      <c r="AE157" s="150">
        <v>5272.4130979166221</v>
      </c>
      <c r="AF157" s="150">
        <v>0</v>
      </c>
      <c r="AG157" s="52"/>
      <c r="AH157">
        <v>1</v>
      </c>
      <c r="AJ157">
        <v>630169.86879987875</v>
      </c>
      <c r="AK157" s="9">
        <f t="shared" si="49"/>
        <v>-9.3132257461547852E-10</v>
      </c>
    </row>
    <row r="158" spans="1:37" ht="12.75" hidden="1" customHeight="1" outlineLevel="1" x14ac:dyDescent="0.2">
      <c r="A158">
        <f t="shared" si="50"/>
        <v>12</v>
      </c>
      <c r="B158" s="70">
        <f t="shared" si="51"/>
        <v>44196</v>
      </c>
      <c r="C158" s="77">
        <v>44166</v>
      </c>
      <c r="D158" s="142">
        <v>889</v>
      </c>
      <c r="E158" s="82">
        <v>213.45</v>
      </c>
      <c r="F158" s="143">
        <v>475</v>
      </c>
      <c r="G158" s="82">
        <v>189757.05</v>
      </c>
      <c r="H158" s="11">
        <f t="shared" si="52"/>
        <v>422275</v>
      </c>
      <c r="I158" s="11">
        <f t="shared" si="53"/>
        <v>-232517.95</v>
      </c>
      <c r="J158" s="147">
        <v>2984</v>
      </c>
      <c r="K158" s="148">
        <v>234.28</v>
      </c>
      <c r="L158" s="82">
        <f t="shared" si="64"/>
        <v>699091.52</v>
      </c>
      <c r="M158" s="82">
        <v>626690.09000000008</v>
      </c>
      <c r="N158" s="78">
        <f t="shared" si="54"/>
        <v>72401.429999999935</v>
      </c>
      <c r="O158" s="78">
        <f t="shared" si="55"/>
        <v>193236.82879987964</v>
      </c>
      <c r="P158" s="84">
        <v>0</v>
      </c>
      <c r="Q158" s="82">
        <v>0</v>
      </c>
      <c r="R158" s="149">
        <v>0</v>
      </c>
      <c r="S158" s="82">
        <v>0</v>
      </c>
      <c r="T158" s="82">
        <v>0</v>
      </c>
      <c r="U158" s="11">
        <f t="shared" si="56"/>
        <v>0</v>
      </c>
      <c r="V158" s="11">
        <f t="shared" si="57"/>
        <v>0</v>
      </c>
      <c r="W158" s="79">
        <f t="shared" si="58"/>
        <v>889</v>
      </c>
      <c r="X158" s="79">
        <f t="shared" si="59"/>
        <v>2984</v>
      </c>
      <c r="Y158" s="145">
        <f t="shared" si="65"/>
        <v>882</v>
      </c>
      <c r="Z158" s="80">
        <f t="shared" si="60"/>
        <v>189757.05</v>
      </c>
      <c r="AA158" s="80">
        <f t="shared" si="61"/>
        <v>626690.09000000008</v>
      </c>
      <c r="AB158" s="80">
        <f t="shared" si="66"/>
        <v>699091.52</v>
      </c>
      <c r="AC158" s="80">
        <f t="shared" si="62"/>
        <v>72401.429999999935</v>
      </c>
      <c r="AD158" s="11">
        <f t="shared" si="63"/>
        <v>193236.82879987964</v>
      </c>
      <c r="AE158" s="150">
        <v>4157.6241194289105</v>
      </c>
      <c r="AF158" s="150">
        <v>0</v>
      </c>
      <c r="AG158" s="52"/>
      <c r="AH158">
        <v>1</v>
      </c>
      <c r="AJ158">
        <v>193236.82879987871</v>
      </c>
      <c r="AK158" s="9">
        <f t="shared" si="49"/>
        <v>-9.3132257461547852E-10</v>
      </c>
    </row>
    <row r="159" spans="1:37" ht="12.75" hidden="1" customHeight="1" outlineLevel="1" x14ac:dyDescent="0.2">
      <c r="A159">
        <f t="shared" si="50"/>
        <v>1</v>
      </c>
      <c r="B159" s="70">
        <f t="shared" si="51"/>
        <v>44227</v>
      </c>
      <c r="C159" s="77">
        <v>44197</v>
      </c>
      <c r="D159" s="142">
        <v>600</v>
      </c>
      <c r="E159" s="82">
        <v>215.08</v>
      </c>
      <c r="F159" s="143">
        <v>475</v>
      </c>
      <c r="G159" s="82">
        <v>129048</v>
      </c>
      <c r="H159" s="11">
        <f t="shared" si="52"/>
        <v>285000</v>
      </c>
      <c r="I159" s="11">
        <f t="shared" si="53"/>
        <v>-155952</v>
      </c>
      <c r="J159" s="147">
        <v>0</v>
      </c>
      <c r="K159" s="148">
        <v>0</v>
      </c>
      <c r="L159" s="82">
        <f t="shared" si="64"/>
        <v>0</v>
      </c>
      <c r="M159" s="82">
        <v>0</v>
      </c>
      <c r="N159" s="78">
        <f t="shared" si="54"/>
        <v>0</v>
      </c>
      <c r="O159" s="78">
        <f t="shared" si="55"/>
        <v>322284.82879987964</v>
      </c>
      <c r="P159" s="84">
        <v>0</v>
      </c>
      <c r="Q159" s="82">
        <v>0</v>
      </c>
      <c r="R159" s="149">
        <v>0</v>
      </c>
      <c r="S159" s="82">
        <v>0</v>
      </c>
      <c r="T159" s="82">
        <v>0</v>
      </c>
      <c r="U159" s="11">
        <f t="shared" si="56"/>
        <v>0</v>
      </c>
      <c r="V159" s="11">
        <f t="shared" si="57"/>
        <v>0</v>
      </c>
      <c r="W159" s="79">
        <f t="shared" si="58"/>
        <v>600</v>
      </c>
      <c r="X159" s="79">
        <f t="shared" si="59"/>
        <v>0</v>
      </c>
      <c r="Y159" s="145">
        <f t="shared" si="65"/>
        <v>1482</v>
      </c>
      <c r="Z159" s="80">
        <f t="shared" si="60"/>
        <v>129048</v>
      </c>
      <c r="AA159" s="80">
        <f t="shared" si="61"/>
        <v>0</v>
      </c>
      <c r="AB159" s="80">
        <f t="shared" si="66"/>
        <v>0</v>
      </c>
      <c r="AC159" s="80">
        <f t="shared" si="62"/>
        <v>0</v>
      </c>
      <c r="AD159" s="11">
        <f t="shared" si="63"/>
        <v>322284.82879987964</v>
      </c>
      <c r="AE159" s="150">
        <v>4205.7220874371296</v>
      </c>
      <c r="AF159" s="150">
        <v>0</v>
      </c>
      <c r="AG159" s="52"/>
      <c r="AH159">
        <v>1</v>
      </c>
      <c r="AJ159">
        <v>322284.82879987871</v>
      </c>
      <c r="AK159" s="9">
        <f t="shared" si="49"/>
        <v>-9.3132257461547852E-10</v>
      </c>
    </row>
    <row r="160" spans="1:37" ht="12.75" hidden="1" customHeight="1" outlineLevel="1" x14ac:dyDescent="0.2">
      <c r="A160">
        <f t="shared" si="50"/>
        <v>2</v>
      </c>
      <c r="B160" s="70">
        <f t="shared" si="51"/>
        <v>44255</v>
      </c>
      <c r="C160" s="77">
        <v>44228</v>
      </c>
      <c r="D160" s="142">
        <v>839</v>
      </c>
      <c r="E160" s="82">
        <v>215.19</v>
      </c>
      <c r="F160" s="143">
        <v>475</v>
      </c>
      <c r="G160" s="82">
        <v>180544.41</v>
      </c>
      <c r="H160" s="11">
        <f t="shared" si="52"/>
        <v>398525</v>
      </c>
      <c r="I160" s="11">
        <f t="shared" si="53"/>
        <v>-217980.59</v>
      </c>
      <c r="J160" s="147">
        <v>0</v>
      </c>
      <c r="K160" s="148">
        <v>0</v>
      </c>
      <c r="L160" s="82">
        <f t="shared" si="64"/>
        <v>0</v>
      </c>
      <c r="M160" s="82">
        <v>0</v>
      </c>
      <c r="N160" s="78">
        <f t="shared" si="54"/>
        <v>0</v>
      </c>
      <c r="O160" s="78">
        <f t="shared" si="55"/>
        <v>502829.23879987968</v>
      </c>
      <c r="P160" s="84">
        <v>0</v>
      </c>
      <c r="Q160" s="82">
        <v>0</v>
      </c>
      <c r="R160" s="149">
        <v>0</v>
      </c>
      <c r="S160" s="82">
        <v>0</v>
      </c>
      <c r="T160" s="82">
        <v>0</v>
      </c>
      <c r="U160" s="11">
        <f t="shared" si="56"/>
        <v>0</v>
      </c>
      <c r="V160" s="11">
        <f t="shared" si="57"/>
        <v>0</v>
      </c>
      <c r="W160" s="79">
        <f t="shared" si="58"/>
        <v>839</v>
      </c>
      <c r="X160" s="79">
        <f t="shared" si="59"/>
        <v>0</v>
      </c>
      <c r="Y160" s="145">
        <f t="shared" si="65"/>
        <v>2321</v>
      </c>
      <c r="Z160" s="80">
        <f t="shared" si="60"/>
        <v>180544.41</v>
      </c>
      <c r="AA160" s="80">
        <f t="shared" si="61"/>
        <v>0</v>
      </c>
      <c r="AB160" s="80">
        <f t="shared" si="66"/>
        <v>0</v>
      </c>
      <c r="AC160" s="80">
        <f t="shared" si="62"/>
        <v>0</v>
      </c>
      <c r="AD160" s="11">
        <f t="shared" si="63"/>
        <v>502829.23879987968</v>
      </c>
      <c r="AE160" s="150">
        <v>4772.9570177166997</v>
      </c>
      <c r="AF160" s="150">
        <v>0</v>
      </c>
      <c r="AG160" s="52"/>
      <c r="AH160">
        <v>1</v>
      </c>
      <c r="AJ160">
        <v>502829.23879987875</v>
      </c>
      <c r="AK160" s="9">
        <f t="shared" si="49"/>
        <v>-9.3132257461547852E-10</v>
      </c>
    </row>
    <row r="161" spans="1:37" ht="12.75" hidden="1" customHeight="1" outlineLevel="1" x14ac:dyDescent="0.2">
      <c r="A161">
        <f t="shared" si="50"/>
        <v>3</v>
      </c>
      <c r="B161" s="70">
        <f t="shared" si="51"/>
        <v>44286</v>
      </c>
      <c r="C161" s="77">
        <v>44256</v>
      </c>
      <c r="D161" s="142">
        <v>347</v>
      </c>
      <c r="E161" s="82">
        <v>215.3</v>
      </c>
      <c r="F161" s="143">
        <v>475</v>
      </c>
      <c r="G161" s="82">
        <v>74709.100000000006</v>
      </c>
      <c r="H161" s="11">
        <f t="shared" si="52"/>
        <v>164825</v>
      </c>
      <c r="I161" s="11">
        <f t="shared" si="53"/>
        <v>-90115.9</v>
      </c>
      <c r="J161" s="147">
        <v>2328</v>
      </c>
      <c r="K161" s="148">
        <v>236.17</v>
      </c>
      <c r="L161" s="82">
        <f t="shared" si="64"/>
        <v>549803.76</v>
      </c>
      <c r="M161" s="82">
        <v>499349.46</v>
      </c>
      <c r="N161" s="78">
        <f t="shared" si="54"/>
        <v>50454.299999999988</v>
      </c>
      <c r="O161" s="78">
        <f t="shared" si="55"/>
        <v>78188.878799879632</v>
      </c>
      <c r="P161" s="84">
        <v>0</v>
      </c>
      <c r="Q161" s="82">
        <v>0</v>
      </c>
      <c r="R161" s="149">
        <v>0</v>
      </c>
      <c r="S161" s="82">
        <v>0</v>
      </c>
      <c r="T161" s="82">
        <v>0</v>
      </c>
      <c r="U161" s="11">
        <f t="shared" si="56"/>
        <v>0</v>
      </c>
      <c r="V161" s="11">
        <f t="shared" si="57"/>
        <v>0</v>
      </c>
      <c r="W161" s="79">
        <f t="shared" si="58"/>
        <v>347</v>
      </c>
      <c r="X161" s="79">
        <f t="shared" si="59"/>
        <v>2328</v>
      </c>
      <c r="Y161" s="145">
        <f t="shared" si="65"/>
        <v>340</v>
      </c>
      <c r="Z161" s="80">
        <f t="shared" si="60"/>
        <v>74709.100000000006</v>
      </c>
      <c r="AA161" s="80">
        <f t="shared" si="61"/>
        <v>499349.46</v>
      </c>
      <c r="AB161" s="80">
        <f t="shared" si="66"/>
        <v>549803.76</v>
      </c>
      <c r="AC161" s="80">
        <f t="shared" si="62"/>
        <v>50454.299999999988</v>
      </c>
      <c r="AD161" s="11">
        <f t="shared" si="63"/>
        <v>78188.878799879632</v>
      </c>
      <c r="AE161" s="150">
        <v>4881.8626268316502</v>
      </c>
      <c r="AF161" s="150">
        <v>0</v>
      </c>
      <c r="AG161" s="52"/>
      <c r="AH161">
        <v>1</v>
      </c>
      <c r="AJ161">
        <v>78188.878799878701</v>
      </c>
      <c r="AK161" s="9">
        <f t="shared" si="49"/>
        <v>-9.3132257461547852E-10</v>
      </c>
    </row>
    <row r="162" spans="1:37" ht="12.75" hidden="1" customHeight="1" outlineLevel="1" x14ac:dyDescent="0.2">
      <c r="A162">
        <f t="shared" si="50"/>
        <v>4</v>
      </c>
      <c r="B162" s="70">
        <f t="shared" si="51"/>
        <v>44316</v>
      </c>
      <c r="C162" s="77">
        <v>44287</v>
      </c>
      <c r="D162" s="142">
        <v>1639</v>
      </c>
      <c r="E162" s="82">
        <v>215.99</v>
      </c>
      <c r="F162" s="143">
        <v>475</v>
      </c>
      <c r="G162" s="82">
        <v>354223.6</v>
      </c>
      <c r="H162" s="11">
        <f t="shared" si="52"/>
        <v>778525</v>
      </c>
      <c r="I162" s="11">
        <f t="shared" si="53"/>
        <v>-424301.4</v>
      </c>
      <c r="J162" s="147">
        <v>0</v>
      </c>
      <c r="K162" s="148">
        <v>0</v>
      </c>
      <c r="L162" s="82">
        <f t="shared" si="64"/>
        <v>0</v>
      </c>
      <c r="M162" s="82">
        <v>0</v>
      </c>
      <c r="N162" s="78">
        <f t="shared" si="54"/>
        <v>0</v>
      </c>
      <c r="O162" s="78">
        <f t="shared" si="55"/>
        <v>432412.47879987961</v>
      </c>
      <c r="P162" s="84">
        <v>0</v>
      </c>
      <c r="Q162" s="82">
        <v>0</v>
      </c>
      <c r="R162" s="149">
        <v>0</v>
      </c>
      <c r="S162" s="82">
        <v>0</v>
      </c>
      <c r="T162" s="82">
        <v>0</v>
      </c>
      <c r="U162" s="11">
        <f t="shared" si="56"/>
        <v>0</v>
      </c>
      <c r="V162" s="11">
        <f t="shared" si="57"/>
        <v>0</v>
      </c>
      <c r="W162" s="79">
        <f t="shared" si="58"/>
        <v>1639</v>
      </c>
      <c r="X162" s="79">
        <f t="shared" si="59"/>
        <v>0</v>
      </c>
      <c r="Y162" s="145">
        <f t="shared" si="65"/>
        <v>1979</v>
      </c>
      <c r="Z162" s="80">
        <f t="shared" si="60"/>
        <v>354223.6</v>
      </c>
      <c r="AA162" s="80">
        <f t="shared" si="61"/>
        <v>0</v>
      </c>
      <c r="AB162" s="80">
        <f t="shared" si="66"/>
        <v>0</v>
      </c>
      <c r="AC162" s="80">
        <f t="shared" si="62"/>
        <v>0</v>
      </c>
      <c r="AD162" s="11">
        <f t="shared" si="63"/>
        <v>432412.47879987961</v>
      </c>
      <c r="AE162" s="150">
        <v>3216.4178085467588</v>
      </c>
      <c r="AF162" s="150">
        <v>0</v>
      </c>
      <c r="AG162" s="52"/>
      <c r="AH162">
        <v>1</v>
      </c>
      <c r="AJ162">
        <v>432412.47879987868</v>
      </c>
      <c r="AK162" s="9">
        <f t="shared" si="49"/>
        <v>-9.3132257461547852E-10</v>
      </c>
    </row>
    <row r="163" spans="1:37" ht="12.75" hidden="1" customHeight="1" outlineLevel="1" x14ac:dyDescent="0.2">
      <c r="A163">
        <f t="shared" si="50"/>
        <v>5</v>
      </c>
      <c r="B163" s="70">
        <f t="shared" si="51"/>
        <v>44347</v>
      </c>
      <c r="C163" s="77">
        <v>44317</v>
      </c>
      <c r="D163" s="142">
        <v>1614</v>
      </c>
      <c r="E163" s="82">
        <v>215.96</v>
      </c>
      <c r="F163" s="143">
        <v>475</v>
      </c>
      <c r="G163" s="82">
        <v>348343.45</v>
      </c>
      <c r="H163" s="11">
        <f t="shared" si="52"/>
        <v>766650</v>
      </c>
      <c r="I163" s="11">
        <f t="shared" si="53"/>
        <v>-418306.55</v>
      </c>
      <c r="J163" s="147">
        <v>0</v>
      </c>
      <c r="K163" s="148">
        <v>0</v>
      </c>
      <c r="L163" s="82">
        <f t="shared" si="64"/>
        <v>0</v>
      </c>
      <c r="M163" s="82">
        <v>0</v>
      </c>
      <c r="N163" s="78">
        <f t="shared" si="54"/>
        <v>0</v>
      </c>
      <c r="O163" s="78">
        <f t="shared" si="55"/>
        <v>780755.92879987962</v>
      </c>
      <c r="P163" s="84">
        <v>0</v>
      </c>
      <c r="Q163" s="82">
        <v>0</v>
      </c>
      <c r="R163" s="149">
        <v>0</v>
      </c>
      <c r="S163" s="82">
        <v>0</v>
      </c>
      <c r="T163" s="82">
        <v>0</v>
      </c>
      <c r="U163" s="11">
        <f t="shared" si="56"/>
        <v>0</v>
      </c>
      <c r="V163" s="11">
        <f t="shared" si="57"/>
        <v>0</v>
      </c>
      <c r="W163" s="79">
        <f t="shared" si="58"/>
        <v>1614</v>
      </c>
      <c r="X163" s="79">
        <f t="shared" si="59"/>
        <v>0</v>
      </c>
      <c r="Y163" s="145">
        <f t="shared" si="65"/>
        <v>3593</v>
      </c>
      <c r="Z163" s="80">
        <f t="shared" si="60"/>
        <v>348343.45</v>
      </c>
      <c r="AA163" s="80">
        <f t="shared" si="61"/>
        <v>0</v>
      </c>
      <c r="AB163" s="80">
        <f t="shared" si="66"/>
        <v>0</v>
      </c>
      <c r="AC163" s="80">
        <f t="shared" si="62"/>
        <v>0</v>
      </c>
      <c r="AD163" s="11">
        <f t="shared" si="63"/>
        <v>780755.92879987962</v>
      </c>
      <c r="AE163" s="150">
        <v>6228.1404874919244</v>
      </c>
      <c r="AF163" s="150">
        <v>0</v>
      </c>
      <c r="AG163" s="52"/>
      <c r="AH163">
        <v>1</v>
      </c>
      <c r="AJ163">
        <v>780755.92879987869</v>
      </c>
      <c r="AK163" s="9">
        <f t="shared" si="49"/>
        <v>-9.3132257461547852E-10</v>
      </c>
    </row>
    <row r="164" spans="1:37" ht="12.75" hidden="1" customHeight="1" outlineLevel="1" x14ac:dyDescent="0.2">
      <c r="A164">
        <f t="shared" si="50"/>
        <v>6</v>
      </c>
      <c r="B164" s="70">
        <f t="shared" si="51"/>
        <v>44377</v>
      </c>
      <c r="C164" s="77">
        <v>44348</v>
      </c>
      <c r="D164" s="142">
        <v>1831</v>
      </c>
      <c r="E164" s="82">
        <v>215.81</v>
      </c>
      <c r="F164" s="143">
        <v>475</v>
      </c>
      <c r="G164" s="82">
        <v>394932.81</v>
      </c>
      <c r="H164" s="11">
        <f t="shared" si="52"/>
        <v>869725</v>
      </c>
      <c r="I164" s="11">
        <f t="shared" si="53"/>
        <v>-474792.19</v>
      </c>
      <c r="J164" s="147">
        <v>3599</v>
      </c>
      <c r="K164" s="148">
        <v>230.5</v>
      </c>
      <c r="L164" s="82">
        <f t="shared" si="64"/>
        <v>829569.5</v>
      </c>
      <c r="M164" s="82">
        <v>777060.84999999392</v>
      </c>
      <c r="N164" s="78">
        <f t="shared" si="54"/>
        <v>52508.650000006077</v>
      </c>
      <c r="O164" s="78">
        <f t="shared" si="55"/>
        <v>398627.88879988564</v>
      </c>
      <c r="P164" s="84">
        <v>0</v>
      </c>
      <c r="Q164" s="82">
        <v>0</v>
      </c>
      <c r="R164" s="149">
        <v>0</v>
      </c>
      <c r="S164" s="82">
        <v>0</v>
      </c>
      <c r="T164" s="82">
        <v>0</v>
      </c>
      <c r="U164" s="11">
        <f t="shared" si="56"/>
        <v>0</v>
      </c>
      <c r="V164" s="11">
        <f t="shared" si="57"/>
        <v>0</v>
      </c>
      <c r="W164" s="79">
        <f t="shared" si="58"/>
        <v>1831</v>
      </c>
      <c r="X164" s="79">
        <f t="shared" si="59"/>
        <v>3599</v>
      </c>
      <c r="Y164" s="145">
        <f t="shared" si="65"/>
        <v>1825</v>
      </c>
      <c r="Z164" s="80">
        <f t="shared" si="60"/>
        <v>394932.81</v>
      </c>
      <c r="AA164" s="80">
        <f t="shared" si="61"/>
        <v>777060.84999999392</v>
      </c>
      <c r="AB164" s="80">
        <f t="shared" si="66"/>
        <v>829569.5</v>
      </c>
      <c r="AC164" s="80">
        <f t="shared" si="62"/>
        <v>52508.650000006077</v>
      </c>
      <c r="AD164" s="11">
        <f t="shared" si="63"/>
        <v>398627.88879988564</v>
      </c>
      <c r="AE164" s="150">
        <v>4076.2056336755631</v>
      </c>
      <c r="AF164" s="150">
        <v>5960.5300000000007</v>
      </c>
      <c r="AG164" s="52"/>
      <c r="AH164">
        <v>1</v>
      </c>
      <c r="AJ164">
        <v>398627.88879988471</v>
      </c>
      <c r="AK164" s="9">
        <f t="shared" si="49"/>
        <v>-9.3132257461547852E-10</v>
      </c>
    </row>
    <row r="165" spans="1:37" ht="12.75" hidden="1" customHeight="1" outlineLevel="1" x14ac:dyDescent="0.2">
      <c r="A165">
        <f t="shared" si="50"/>
        <v>7</v>
      </c>
      <c r="B165" s="70">
        <f t="shared" si="51"/>
        <v>44408</v>
      </c>
      <c r="C165" s="77">
        <v>44378</v>
      </c>
      <c r="D165" s="142">
        <v>1949</v>
      </c>
      <c r="E165" s="82">
        <v>215.96</v>
      </c>
      <c r="F165" s="143">
        <v>475</v>
      </c>
      <c r="G165" s="82">
        <v>420906.04</v>
      </c>
      <c r="H165" s="11">
        <f t="shared" si="52"/>
        <v>925775</v>
      </c>
      <c r="I165" s="11">
        <f t="shared" si="53"/>
        <v>-504868.96</v>
      </c>
      <c r="J165" s="147">
        <v>1831</v>
      </c>
      <c r="K165" s="148">
        <v>236.01</v>
      </c>
      <c r="L165" s="82">
        <f t="shared" si="64"/>
        <v>432134.31</v>
      </c>
      <c r="M165" s="82">
        <v>395148.11</v>
      </c>
      <c r="N165" s="78">
        <f t="shared" si="54"/>
        <v>36986.200000000012</v>
      </c>
      <c r="O165" s="78">
        <f t="shared" si="55"/>
        <v>424385.81879988557</v>
      </c>
      <c r="P165" s="84">
        <v>0</v>
      </c>
      <c r="Q165" s="82">
        <v>0</v>
      </c>
      <c r="R165" s="149">
        <v>0</v>
      </c>
      <c r="S165" s="82">
        <v>0</v>
      </c>
      <c r="T165" s="82">
        <v>0</v>
      </c>
      <c r="U165" s="11">
        <f t="shared" si="56"/>
        <v>0</v>
      </c>
      <c r="V165" s="11">
        <f t="shared" si="57"/>
        <v>0</v>
      </c>
      <c r="W165" s="79">
        <f t="shared" si="58"/>
        <v>1949</v>
      </c>
      <c r="X165" s="79">
        <f t="shared" si="59"/>
        <v>1831</v>
      </c>
      <c r="Y165" s="145">
        <f t="shared" si="65"/>
        <v>1943</v>
      </c>
      <c r="Z165" s="80">
        <f t="shared" si="60"/>
        <v>420906.04</v>
      </c>
      <c r="AA165" s="80">
        <f t="shared" si="61"/>
        <v>395148.11</v>
      </c>
      <c r="AB165" s="80">
        <f t="shared" si="66"/>
        <v>432134.31</v>
      </c>
      <c r="AC165" s="80">
        <f t="shared" si="62"/>
        <v>36986.200000000012</v>
      </c>
      <c r="AD165" s="11">
        <f t="shared" si="63"/>
        <v>424385.81879988557</v>
      </c>
      <c r="AE165" s="150">
        <v>4190.2137997686877</v>
      </c>
      <c r="AF165" s="150">
        <v>0</v>
      </c>
      <c r="AG165" s="52"/>
      <c r="AH165">
        <v>1</v>
      </c>
      <c r="AJ165">
        <v>424385.81879988464</v>
      </c>
      <c r="AK165" s="9">
        <f t="shared" si="49"/>
        <v>-9.3132257461547852E-10</v>
      </c>
    </row>
    <row r="166" spans="1:37" ht="12.75" hidden="1" customHeight="1" outlineLevel="1" x14ac:dyDescent="0.2">
      <c r="A166">
        <f t="shared" si="50"/>
        <v>8</v>
      </c>
      <c r="B166" s="70">
        <f t="shared" si="51"/>
        <v>44439</v>
      </c>
      <c r="C166" s="77">
        <v>44409</v>
      </c>
      <c r="D166" s="142">
        <v>1839</v>
      </c>
      <c r="E166" s="82">
        <v>209.57</v>
      </c>
      <c r="F166" s="143">
        <v>475</v>
      </c>
      <c r="G166" s="82">
        <v>385399.23</v>
      </c>
      <c r="H166" s="11">
        <f t="shared" si="52"/>
        <v>873525</v>
      </c>
      <c r="I166" s="11">
        <f t="shared" si="53"/>
        <v>-488125.77</v>
      </c>
      <c r="J166" s="147">
        <v>0</v>
      </c>
      <c r="K166" s="148">
        <v>0</v>
      </c>
      <c r="L166" s="82">
        <f t="shared" si="64"/>
        <v>0</v>
      </c>
      <c r="M166" s="82">
        <v>0</v>
      </c>
      <c r="N166" s="78">
        <f t="shared" si="54"/>
        <v>0</v>
      </c>
      <c r="O166" s="78">
        <f t="shared" si="55"/>
        <v>809785.04879988555</v>
      </c>
      <c r="P166" s="84">
        <v>0</v>
      </c>
      <c r="Q166" s="82">
        <v>0</v>
      </c>
      <c r="R166" s="149">
        <v>0</v>
      </c>
      <c r="S166" s="82">
        <v>0</v>
      </c>
      <c r="T166" s="82">
        <v>0</v>
      </c>
      <c r="U166" s="11">
        <f t="shared" si="56"/>
        <v>0</v>
      </c>
      <c r="V166" s="11">
        <f t="shared" si="57"/>
        <v>0</v>
      </c>
      <c r="W166" s="79">
        <f t="shared" si="58"/>
        <v>1839</v>
      </c>
      <c r="X166" s="79">
        <f t="shared" si="59"/>
        <v>0</v>
      </c>
      <c r="Y166" s="145">
        <f t="shared" si="65"/>
        <v>3782</v>
      </c>
      <c r="Z166" s="80">
        <f t="shared" si="60"/>
        <v>385399.23</v>
      </c>
      <c r="AA166" s="80">
        <f t="shared" si="61"/>
        <v>0</v>
      </c>
      <c r="AB166" s="80">
        <f t="shared" si="66"/>
        <v>0</v>
      </c>
      <c r="AC166" s="80">
        <f t="shared" si="62"/>
        <v>0</v>
      </c>
      <c r="AD166" s="11">
        <f t="shared" si="63"/>
        <v>809785.04879988555</v>
      </c>
      <c r="AE166" s="150">
        <v>6172.0357621330704</v>
      </c>
      <c r="AF166" s="150">
        <v>1914.71</v>
      </c>
      <c r="AG166" s="52"/>
      <c r="AH166">
        <v>1</v>
      </c>
      <c r="AJ166">
        <v>809785.04879988462</v>
      </c>
      <c r="AK166" s="9">
        <f t="shared" si="49"/>
        <v>-9.3132257461547852E-10</v>
      </c>
    </row>
    <row r="167" spans="1:37" ht="12.75" customHeight="1" collapsed="1" x14ac:dyDescent="0.2">
      <c r="A167">
        <f t="shared" si="50"/>
        <v>9</v>
      </c>
      <c r="B167" s="70">
        <f t="shared" si="51"/>
        <v>44469</v>
      </c>
      <c r="C167" s="77">
        <v>44440</v>
      </c>
      <c r="D167" s="142">
        <v>1554</v>
      </c>
      <c r="E167" s="82">
        <v>204.09</v>
      </c>
      <c r="F167" s="143">
        <v>475</v>
      </c>
      <c r="G167" s="82">
        <v>317155.86</v>
      </c>
      <c r="H167" s="11">
        <f t="shared" si="52"/>
        <v>738150</v>
      </c>
      <c r="I167" s="11">
        <f t="shared" si="53"/>
        <v>-420994.14</v>
      </c>
      <c r="J167" s="147">
        <v>0</v>
      </c>
      <c r="K167" s="148">
        <v>0</v>
      </c>
      <c r="L167" s="82">
        <f t="shared" si="64"/>
        <v>0</v>
      </c>
      <c r="M167" s="82">
        <v>0</v>
      </c>
      <c r="N167" s="78">
        <f t="shared" si="54"/>
        <v>0</v>
      </c>
      <c r="O167" s="78">
        <f t="shared" si="55"/>
        <v>1126940.9087998855</v>
      </c>
      <c r="P167" s="84">
        <v>0</v>
      </c>
      <c r="Q167" s="82">
        <v>0</v>
      </c>
      <c r="R167" s="149">
        <v>0</v>
      </c>
      <c r="S167" s="82">
        <v>0</v>
      </c>
      <c r="T167" s="82">
        <v>0</v>
      </c>
      <c r="U167" s="11">
        <f t="shared" si="56"/>
        <v>0</v>
      </c>
      <c r="V167" s="11">
        <f t="shared" si="57"/>
        <v>0</v>
      </c>
      <c r="W167" s="79">
        <f t="shared" si="58"/>
        <v>1554</v>
      </c>
      <c r="X167" s="79">
        <f t="shared" si="59"/>
        <v>0</v>
      </c>
      <c r="Y167" s="145">
        <f t="shared" si="65"/>
        <v>5336</v>
      </c>
      <c r="Z167" s="80">
        <f t="shared" si="60"/>
        <v>317155.86</v>
      </c>
      <c r="AA167" s="80">
        <f t="shared" si="61"/>
        <v>0</v>
      </c>
      <c r="AB167" s="80">
        <f t="shared" si="66"/>
        <v>0</v>
      </c>
      <c r="AC167" s="80">
        <f t="shared" si="62"/>
        <v>0</v>
      </c>
      <c r="AD167" s="11">
        <f t="shared" si="63"/>
        <v>1126940.9087998855</v>
      </c>
      <c r="AE167" s="150">
        <v>-107580.77822402611</v>
      </c>
      <c r="AF167" s="150">
        <v>0</v>
      </c>
      <c r="AG167" s="52"/>
      <c r="AH167">
        <v>1</v>
      </c>
      <c r="AJ167">
        <v>1126940.9087998846</v>
      </c>
      <c r="AK167" s="9">
        <f t="shared" si="49"/>
        <v>0</v>
      </c>
    </row>
    <row r="168" spans="1:37" ht="12.75" customHeight="1" x14ac:dyDescent="0.2">
      <c r="A168">
        <f t="shared" si="50"/>
        <v>10</v>
      </c>
      <c r="B168" s="70">
        <f t="shared" si="51"/>
        <v>44500</v>
      </c>
      <c r="C168" s="77">
        <v>44470</v>
      </c>
      <c r="D168" s="142">
        <v>1492</v>
      </c>
      <c r="E168" s="82">
        <v>210.92</v>
      </c>
      <c r="F168" s="143">
        <v>475</v>
      </c>
      <c r="G168" s="82">
        <v>314692.64</v>
      </c>
      <c r="H168" s="11">
        <f t="shared" si="52"/>
        <v>708700</v>
      </c>
      <c r="I168" s="11">
        <f t="shared" si="53"/>
        <v>-394007.36</v>
      </c>
      <c r="J168" s="147">
        <v>5342</v>
      </c>
      <c r="K168" s="148">
        <v>235.58566267314501</v>
      </c>
      <c r="L168" s="82">
        <f t="shared" si="64"/>
        <v>1258498.6100000001</v>
      </c>
      <c r="M168" s="82">
        <v>1123461.129999921</v>
      </c>
      <c r="N168" s="78">
        <f t="shared" si="54"/>
        <v>135037.48000007914</v>
      </c>
      <c r="O168" s="78">
        <f t="shared" si="55"/>
        <v>318172.41879996448</v>
      </c>
      <c r="P168" s="84">
        <v>0</v>
      </c>
      <c r="Q168" s="82">
        <v>0</v>
      </c>
      <c r="R168" s="149">
        <v>0</v>
      </c>
      <c r="S168" s="82">
        <v>0</v>
      </c>
      <c r="T168" s="82">
        <v>0</v>
      </c>
      <c r="U168" s="11">
        <f t="shared" si="56"/>
        <v>0</v>
      </c>
      <c r="V168" s="11">
        <f t="shared" si="57"/>
        <v>0</v>
      </c>
      <c r="W168" s="79">
        <f t="shared" si="58"/>
        <v>1492</v>
      </c>
      <c r="X168" s="79">
        <f t="shared" si="59"/>
        <v>5342</v>
      </c>
      <c r="Y168" s="145">
        <f t="shared" si="65"/>
        <v>1486</v>
      </c>
      <c r="Z168" s="80">
        <f t="shared" si="60"/>
        <v>314692.64</v>
      </c>
      <c r="AA168" s="80">
        <f t="shared" si="61"/>
        <v>1123461.129999921</v>
      </c>
      <c r="AB168" s="80">
        <f t="shared" si="66"/>
        <v>1258498.6100000001</v>
      </c>
      <c r="AC168" s="80">
        <f t="shared" si="62"/>
        <v>135037.48000007914</v>
      </c>
      <c r="AD168" s="11">
        <f t="shared" si="63"/>
        <v>318172.41879996448</v>
      </c>
      <c r="AE168" s="150">
        <v>3981.2742403275465</v>
      </c>
      <c r="AF168" s="150">
        <v>0</v>
      </c>
      <c r="AG168" s="52"/>
      <c r="AH168">
        <v>1</v>
      </c>
      <c r="AJ168">
        <v>318172.41879996355</v>
      </c>
      <c r="AK168" s="9">
        <f t="shared" si="49"/>
        <v>-9.3132257461547852E-10</v>
      </c>
    </row>
    <row r="169" spans="1:37" ht="12.75" customHeight="1" x14ac:dyDescent="0.2">
      <c r="A169">
        <f t="shared" si="50"/>
        <v>11</v>
      </c>
      <c r="B169" s="70">
        <f t="shared" si="51"/>
        <v>44530</v>
      </c>
      <c r="C169" s="77">
        <v>44501</v>
      </c>
      <c r="D169" s="142">
        <v>961</v>
      </c>
      <c r="E169" s="82">
        <v>212.52</v>
      </c>
      <c r="F169" s="143">
        <v>475</v>
      </c>
      <c r="G169" s="82">
        <v>204231.72</v>
      </c>
      <c r="H169" s="11">
        <f t="shared" si="52"/>
        <v>456475</v>
      </c>
      <c r="I169" s="11">
        <f t="shared" si="53"/>
        <v>-252243.28</v>
      </c>
      <c r="J169" s="147">
        <v>0</v>
      </c>
      <c r="K169" s="148">
        <v>0</v>
      </c>
      <c r="L169" s="82">
        <f t="shared" si="64"/>
        <v>0</v>
      </c>
      <c r="M169" s="82">
        <v>0</v>
      </c>
      <c r="N169" s="78">
        <f t="shared" si="54"/>
        <v>0</v>
      </c>
      <c r="O169" s="78">
        <f t="shared" si="55"/>
        <v>522404.13879996445</v>
      </c>
      <c r="P169" s="84">
        <v>0</v>
      </c>
      <c r="Q169" s="82">
        <v>0</v>
      </c>
      <c r="R169" s="149">
        <v>0</v>
      </c>
      <c r="S169" s="82">
        <v>0</v>
      </c>
      <c r="T169" s="82">
        <v>0</v>
      </c>
      <c r="U169" s="11">
        <f t="shared" si="56"/>
        <v>0</v>
      </c>
      <c r="V169" s="11">
        <f t="shared" si="57"/>
        <v>0</v>
      </c>
      <c r="W169" s="79">
        <f t="shared" si="58"/>
        <v>961</v>
      </c>
      <c r="X169" s="79">
        <f t="shared" si="59"/>
        <v>0</v>
      </c>
      <c r="Y169" s="145">
        <f t="shared" si="65"/>
        <v>2447</v>
      </c>
      <c r="Z169" s="80">
        <f t="shared" si="60"/>
        <v>204231.72</v>
      </c>
      <c r="AA169" s="80">
        <f t="shared" si="61"/>
        <v>0</v>
      </c>
      <c r="AB169" s="80">
        <f t="shared" si="66"/>
        <v>0</v>
      </c>
      <c r="AC169" s="80">
        <f t="shared" si="62"/>
        <v>0</v>
      </c>
      <c r="AD169" s="11">
        <f t="shared" si="63"/>
        <v>522404.13879996445</v>
      </c>
      <c r="AE169" s="150">
        <v>2582.9243678430057</v>
      </c>
      <c r="AF169" s="150">
        <v>2817.34</v>
      </c>
      <c r="AG169" s="52"/>
      <c r="AH169">
        <v>1</v>
      </c>
      <c r="AJ169">
        <v>522404.13879996352</v>
      </c>
      <c r="AK169" s="9">
        <f t="shared" si="49"/>
        <v>-9.3132257461547852E-10</v>
      </c>
    </row>
    <row r="170" spans="1:37" ht="12.75" customHeight="1" x14ac:dyDescent="0.2">
      <c r="A170">
        <f t="shared" si="50"/>
        <v>12</v>
      </c>
      <c r="B170" s="70">
        <f t="shared" si="51"/>
        <v>44561</v>
      </c>
      <c r="C170" s="77">
        <v>44531</v>
      </c>
      <c r="D170" s="142">
        <v>903</v>
      </c>
      <c r="E170" s="82">
        <v>213.17</v>
      </c>
      <c r="F170" s="143">
        <v>475</v>
      </c>
      <c r="G170" s="82">
        <v>192492.51</v>
      </c>
      <c r="H170" s="11">
        <f t="shared" si="52"/>
        <v>428925</v>
      </c>
      <c r="I170" s="11">
        <f t="shared" si="53"/>
        <v>-236432.49</v>
      </c>
      <c r="J170" s="147">
        <v>2453</v>
      </c>
      <c r="K170" s="148">
        <v>236.6</v>
      </c>
      <c r="L170" s="82">
        <f t="shared" si="64"/>
        <v>580379.80000000005</v>
      </c>
      <c r="M170" s="82">
        <v>518924.35999998869</v>
      </c>
      <c r="N170" s="78">
        <f t="shared" si="54"/>
        <v>61455.440000011353</v>
      </c>
      <c r="O170" s="78">
        <f t="shared" si="55"/>
        <v>195972.28879997577</v>
      </c>
      <c r="P170" s="84">
        <v>0</v>
      </c>
      <c r="Q170" s="82">
        <v>0</v>
      </c>
      <c r="R170" s="149">
        <v>0</v>
      </c>
      <c r="S170" s="82">
        <v>0</v>
      </c>
      <c r="T170" s="82">
        <v>0</v>
      </c>
      <c r="U170" s="11">
        <f t="shared" si="56"/>
        <v>0</v>
      </c>
      <c r="V170" s="11">
        <f t="shared" si="57"/>
        <v>0</v>
      </c>
      <c r="W170" s="79">
        <f t="shared" si="58"/>
        <v>903</v>
      </c>
      <c r="X170" s="79">
        <f t="shared" si="59"/>
        <v>2453</v>
      </c>
      <c r="Y170" s="145">
        <f t="shared" si="65"/>
        <v>897</v>
      </c>
      <c r="Z170" s="80">
        <f t="shared" si="60"/>
        <v>192492.51</v>
      </c>
      <c r="AA170" s="80">
        <f t="shared" si="61"/>
        <v>518924.35999998869</v>
      </c>
      <c r="AB170" s="80">
        <f t="shared" si="66"/>
        <v>580379.80000000005</v>
      </c>
      <c r="AC170" s="80">
        <f t="shared" si="62"/>
        <v>61455.440000011353</v>
      </c>
      <c r="AD170" s="11">
        <f t="shared" si="63"/>
        <v>195972.28879997577</v>
      </c>
      <c r="AE170" s="150">
        <v>1179.4116260867916</v>
      </c>
      <c r="AF170" s="150">
        <v>0</v>
      </c>
      <c r="AG170" s="52"/>
      <c r="AH170">
        <v>1</v>
      </c>
      <c r="AJ170">
        <v>195972.28879997483</v>
      </c>
      <c r="AK170" s="9">
        <f t="shared" si="49"/>
        <v>-9.3132257461547852E-10</v>
      </c>
    </row>
    <row r="171" spans="1:37" ht="12.75" customHeight="1" x14ac:dyDescent="0.2">
      <c r="A171">
        <f t="shared" si="50"/>
        <v>1</v>
      </c>
      <c r="B171" s="70">
        <f t="shared" si="51"/>
        <v>44592</v>
      </c>
      <c r="C171" s="77">
        <v>44562</v>
      </c>
      <c r="D171" s="142">
        <v>617</v>
      </c>
      <c r="E171" s="82">
        <v>213.64</v>
      </c>
      <c r="F171" s="143">
        <v>475</v>
      </c>
      <c r="G171" s="82">
        <v>131815.88</v>
      </c>
      <c r="H171" s="11">
        <f t="shared" si="52"/>
        <v>293075</v>
      </c>
      <c r="I171" s="11">
        <f t="shared" si="53"/>
        <v>-161259.12</v>
      </c>
      <c r="J171" s="147">
        <v>0</v>
      </c>
      <c r="K171" s="148">
        <v>0</v>
      </c>
      <c r="L171" s="82">
        <f t="shared" si="64"/>
        <v>0</v>
      </c>
      <c r="M171" s="82">
        <v>0</v>
      </c>
      <c r="N171" s="78">
        <f t="shared" si="54"/>
        <v>0</v>
      </c>
      <c r="O171" s="78">
        <f t="shared" si="55"/>
        <v>327788.16879997577</v>
      </c>
      <c r="P171" s="84">
        <v>0</v>
      </c>
      <c r="Q171" s="82">
        <v>0</v>
      </c>
      <c r="R171" s="149">
        <v>0</v>
      </c>
      <c r="S171" s="82">
        <v>0</v>
      </c>
      <c r="T171" s="82">
        <v>0</v>
      </c>
      <c r="U171" s="11">
        <f t="shared" si="56"/>
        <v>0</v>
      </c>
      <c r="V171" s="11">
        <f t="shared" si="57"/>
        <v>0</v>
      </c>
      <c r="W171" s="79">
        <f t="shared" si="58"/>
        <v>617</v>
      </c>
      <c r="X171" s="79">
        <f t="shared" si="59"/>
        <v>0</v>
      </c>
      <c r="Y171" s="145">
        <f t="shared" si="65"/>
        <v>1514</v>
      </c>
      <c r="Z171" s="80">
        <f t="shared" si="60"/>
        <v>131815.88</v>
      </c>
      <c r="AA171" s="80">
        <f t="shared" si="61"/>
        <v>0</v>
      </c>
      <c r="AB171" s="80">
        <f t="shared" si="66"/>
        <v>0</v>
      </c>
      <c r="AC171" s="80">
        <f t="shared" si="62"/>
        <v>0</v>
      </c>
      <c r="AD171" s="11">
        <f t="shared" si="63"/>
        <v>327788.16879997577</v>
      </c>
      <c r="AE171" s="150">
        <v>1644.4184266621578</v>
      </c>
      <c r="AF171" s="150">
        <v>2932.97</v>
      </c>
      <c r="AG171" s="52"/>
      <c r="AH171">
        <v>1</v>
      </c>
      <c r="AJ171">
        <v>327788.16879997484</v>
      </c>
      <c r="AK171" s="9">
        <f t="shared" si="49"/>
        <v>-9.3132257461547852E-10</v>
      </c>
    </row>
    <row r="172" spans="1:37" ht="12.75" customHeight="1" x14ac:dyDescent="0.2">
      <c r="A172">
        <f t="shared" si="50"/>
        <v>2</v>
      </c>
      <c r="B172" s="70">
        <f t="shared" si="51"/>
        <v>44620</v>
      </c>
      <c r="C172" s="77">
        <v>44593</v>
      </c>
      <c r="D172" s="142">
        <v>660</v>
      </c>
      <c r="E172" s="82">
        <v>212.13</v>
      </c>
      <c r="F172" s="143">
        <v>475</v>
      </c>
      <c r="G172" s="82">
        <v>140005.79999999999</v>
      </c>
      <c r="H172" s="11">
        <f t="shared" si="52"/>
        <v>313500</v>
      </c>
      <c r="I172" s="11">
        <f t="shared" si="53"/>
        <v>-173494.2</v>
      </c>
      <c r="J172" s="147">
        <v>0</v>
      </c>
      <c r="K172" s="148">
        <v>0</v>
      </c>
      <c r="L172" s="82">
        <f t="shared" si="64"/>
        <v>0</v>
      </c>
      <c r="M172" s="82">
        <v>0</v>
      </c>
      <c r="N172" s="78">
        <f t="shared" si="54"/>
        <v>0</v>
      </c>
      <c r="O172" s="78">
        <f t="shared" si="55"/>
        <v>467793.96879997576</v>
      </c>
      <c r="P172" s="84">
        <v>0</v>
      </c>
      <c r="Q172" s="82">
        <v>0</v>
      </c>
      <c r="R172" s="149">
        <v>0</v>
      </c>
      <c r="S172" s="82">
        <v>0</v>
      </c>
      <c r="T172" s="82">
        <v>0</v>
      </c>
      <c r="U172" s="11">
        <f t="shared" si="56"/>
        <v>0</v>
      </c>
      <c r="V172" s="11">
        <f t="shared" si="57"/>
        <v>0</v>
      </c>
      <c r="W172" s="79">
        <f t="shared" si="58"/>
        <v>660</v>
      </c>
      <c r="X172" s="79">
        <f t="shared" si="59"/>
        <v>0</v>
      </c>
      <c r="Y172" s="145">
        <f t="shared" si="65"/>
        <v>2174</v>
      </c>
      <c r="Z172" s="80">
        <f t="shared" si="60"/>
        <v>140005.79999999999</v>
      </c>
      <c r="AA172" s="80">
        <f t="shared" si="61"/>
        <v>0</v>
      </c>
      <c r="AB172" s="80">
        <f t="shared" si="66"/>
        <v>0</v>
      </c>
      <c r="AC172" s="80">
        <f t="shared" si="62"/>
        <v>0</v>
      </c>
      <c r="AD172" s="11">
        <f t="shared" si="63"/>
        <v>467793.96879997576</v>
      </c>
      <c r="AE172" s="150">
        <v>2468.6515252131908</v>
      </c>
      <c r="AF172" s="150">
        <v>0</v>
      </c>
      <c r="AG172" s="52"/>
      <c r="AH172">
        <v>1</v>
      </c>
      <c r="AJ172">
        <v>467793.96879997483</v>
      </c>
      <c r="AK172" s="9">
        <f t="shared" si="49"/>
        <v>-9.3132257461547852E-10</v>
      </c>
    </row>
    <row r="173" spans="1:37" ht="12.75" customHeight="1" x14ac:dyDescent="0.2">
      <c r="A173">
        <f t="shared" si="50"/>
        <v>3</v>
      </c>
      <c r="B173" s="70">
        <f t="shared" si="51"/>
        <v>44651</v>
      </c>
      <c r="C173" s="77">
        <v>44621</v>
      </c>
      <c r="D173" s="142">
        <v>924</v>
      </c>
      <c r="E173" s="82">
        <v>212.66</v>
      </c>
      <c r="F173" s="143">
        <v>475</v>
      </c>
      <c r="G173" s="82">
        <v>196497.84</v>
      </c>
      <c r="H173" s="11">
        <f t="shared" si="52"/>
        <v>438900</v>
      </c>
      <c r="I173" s="11">
        <f t="shared" si="53"/>
        <v>-242402.16</v>
      </c>
      <c r="J173" s="147">
        <v>2180</v>
      </c>
      <c r="K173" s="148">
        <v>237.26977064220588</v>
      </c>
      <c r="L173" s="82">
        <f t="shared" si="64"/>
        <v>517248.1</v>
      </c>
      <c r="M173" s="82">
        <v>464314.18999999878</v>
      </c>
      <c r="N173" s="78">
        <f t="shared" si="54"/>
        <v>52933.910000001197</v>
      </c>
      <c r="O173" s="78">
        <f t="shared" si="55"/>
        <v>199977.618799977</v>
      </c>
      <c r="P173" s="84">
        <v>0</v>
      </c>
      <c r="Q173" s="82">
        <v>0</v>
      </c>
      <c r="R173" s="149">
        <v>0</v>
      </c>
      <c r="S173" s="82">
        <v>0</v>
      </c>
      <c r="T173" s="82">
        <v>0</v>
      </c>
      <c r="U173" s="11">
        <f t="shared" si="56"/>
        <v>0</v>
      </c>
      <c r="V173" s="11">
        <f t="shared" si="57"/>
        <v>0</v>
      </c>
      <c r="W173" s="79">
        <f t="shared" si="58"/>
        <v>924</v>
      </c>
      <c r="X173" s="79">
        <f t="shared" si="59"/>
        <v>2180</v>
      </c>
      <c r="Y173" s="145">
        <f t="shared" si="65"/>
        <v>918</v>
      </c>
      <c r="Z173" s="80">
        <f t="shared" si="60"/>
        <v>196497.84</v>
      </c>
      <c r="AA173" s="80">
        <f t="shared" si="61"/>
        <v>464314.18999999878</v>
      </c>
      <c r="AB173" s="80">
        <f t="shared" si="66"/>
        <v>517248.1</v>
      </c>
      <c r="AC173" s="80">
        <f t="shared" si="62"/>
        <v>52933.910000001197</v>
      </c>
      <c r="AD173" s="11">
        <f t="shared" si="63"/>
        <v>199977.618799977</v>
      </c>
      <c r="AE173" s="150">
        <v>2048.8207912457242</v>
      </c>
      <c r="AF173" s="150">
        <v>0</v>
      </c>
      <c r="AG173" s="52"/>
      <c r="AH173">
        <v>1</v>
      </c>
      <c r="AJ173">
        <v>199977.61879997607</v>
      </c>
      <c r="AK173" s="9">
        <f>AJ173-AD173</f>
        <v>-9.3132257461547852E-10</v>
      </c>
    </row>
    <row r="174" spans="1:37" ht="12.75" customHeight="1" x14ac:dyDescent="0.2">
      <c r="A174">
        <f t="shared" si="50"/>
        <v>4</v>
      </c>
      <c r="B174" s="70">
        <f t="shared" si="51"/>
        <v>44681</v>
      </c>
      <c r="C174" s="77">
        <v>44652</v>
      </c>
      <c r="D174" s="142">
        <v>1012</v>
      </c>
      <c r="E174" s="82">
        <v>237</v>
      </c>
      <c r="F174" s="143">
        <v>475</v>
      </c>
      <c r="G174" s="82">
        <v>239844</v>
      </c>
      <c r="H174" s="11">
        <f t="shared" si="52"/>
        <v>480700</v>
      </c>
      <c r="I174" s="11">
        <f t="shared" si="53"/>
        <v>-240856</v>
      </c>
      <c r="J174" s="147">
        <v>0</v>
      </c>
      <c r="K174" s="148">
        <v>0</v>
      </c>
      <c r="L174" s="82">
        <f t="shared" si="64"/>
        <v>0</v>
      </c>
      <c r="M174" s="82">
        <v>0</v>
      </c>
      <c r="N174" s="78">
        <f t="shared" si="54"/>
        <v>0</v>
      </c>
      <c r="O174" s="78">
        <f t="shared" si="55"/>
        <v>439821.618799977</v>
      </c>
      <c r="P174" s="84">
        <v>0</v>
      </c>
      <c r="Q174" s="82">
        <v>0</v>
      </c>
      <c r="R174" s="149">
        <v>0</v>
      </c>
      <c r="S174" s="82">
        <v>0</v>
      </c>
      <c r="T174" s="82">
        <v>0</v>
      </c>
      <c r="U174" s="11">
        <f t="shared" si="56"/>
        <v>0</v>
      </c>
      <c r="V174" s="11">
        <f t="shared" si="57"/>
        <v>0</v>
      </c>
      <c r="W174" s="79">
        <f t="shared" si="58"/>
        <v>1012</v>
      </c>
      <c r="X174" s="79">
        <f t="shared" si="59"/>
        <v>0</v>
      </c>
      <c r="Y174" s="145">
        <f t="shared" si="65"/>
        <v>1930</v>
      </c>
      <c r="Z174" s="80">
        <f t="shared" si="60"/>
        <v>239844</v>
      </c>
      <c r="AA174" s="80">
        <f t="shared" si="61"/>
        <v>0</v>
      </c>
      <c r="AB174" s="80">
        <f t="shared" si="66"/>
        <v>0</v>
      </c>
      <c r="AC174" s="80">
        <f t="shared" si="62"/>
        <v>0</v>
      </c>
      <c r="AD174" s="11">
        <f t="shared" si="63"/>
        <v>439821.618799977</v>
      </c>
      <c r="AE174" s="150">
        <v>1652.9533888732419</v>
      </c>
      <c r="AF174" s="150">
        <v>0</v>
      </c>
      <c r="AG174" s="52"/>
      <c r="AH174">
        <v>0</v>
      </c>
    </row>
    <row r="175" spans="1:37" ht="12.75" customHeight="1" x14ac:dyDescent="0.2">
      <c r="A175">
        <f t="shared" si="50"/>
        <v>5</v>
      </c>
      <c r="B175" s="70">
        <f t="shared" si="51"/>
        <v>44712</v>
      </c>
      <c r="C175" s="77">
        <v>44682</v>
      </c>
      <c r="D175" s="142">
        <v>1425</v>
      </c>
      <c r="E175" s="82">
        <v>237</v>
      </c>
      <c r="F175" s="143">
        <v>475</v>
      </c>
      <c r="G175" s="82">
        <v>337725</v>
      </c>
      <c r="H175" s="11">
        <f t="shared" si="52"/>
        <v>676875</v>
      </c>
      <c r="I175" s="11">
        <f t="shared" si="53"/>
        <v>-339150</v>
      </c>
      <c r="J175" s="147">
        <v>0</v>
      </c>
      <c r="K175" s="148">
        <v>0</v>
      </c>
      <c r="L175" s="82">
        <f t="shared" si="64"/>
        <v>0</v>
      </c>
      <c r="M175" s="82">
        <v>0</v>
      </c>
      <c r="N175" s="78">
        <f t="shared" si="54"/>
        <v>0</v>
      </c>
      <c r="O175" s="78">
        <f t="shared" si="55"/>
        <v>777546.618799977</v>
      </c>
      <c r="P175" s="84">
        <v>0</v>
      </c>
      <c r="Q175" s="82">
        <v>0</v>
      </c>
      <c r="R175" s="149">
        <v>0</v>
      </c>
      <c r="S175" s="82">
        <v>0</v>
      </c>
      <c r="T175" s="82">
        <v>0</v>
      </c>
      <c r="U175" s="11">
        <f t="shared" si="56"/>
        <v>0</v>
      </c>
      <c r="V175" s="11">
        <f t="shared" si="57"/>
        <v>0</v>
      </c>
      <c r="W175" s="79">
        <f t="shared" si="58"/>
        <v>1425</v>
      </c>
      <c r="X175" s="79">
        <f t="shared" si="59"/>
        <v>0</v>
      </c>
      <c r="Y175" s="145">
        <f t="shared" si="65"/>
        <v>3355</v>
      </c>
      <c r="Z175" s="80">
        <f t="shared" si="60"/>
        <v>337725</v>
      </c>
      <c r="AA175" s="80">
        <f t="shared" si="61"/>
        <v>0</v>
      </c>
      <c r="AB175" s="80">
        <f t="shared" si="66"/>
        <v>0</v>
      </c>
      <c r="AC175" s="80">
        <f t="shared" si="62"/>
        <v>0</v>
      </c>
      <c r="AD175" s="11">
        <f t="shared" si="63"/>
        <v>777546.618799977</v>
      </c>
      <c r="AE175" s="150">
        <v>3701.6747237717559</v>
      </c>
      <c r="AF175" s="150">
        <v>0</v>
      </c>
      <c r="AG175" s="52"/>
      <c r="AH175">
        <v>0</v>
      </c>
    </row>
    <row r="176" spans="1:37" ht="12.75" customHeight="1" x14ac:dyDescent="0.2">
      <c r="A176">
        <f t="shared" si="50"/>
        <v>6</v>
      </c>
      <c r="B176" s="70">
        <f t="shared" si="51"/>
        <v>44742</v>
      </c>
      <c r="C176" s="77">
        <v>44713</v>
      </c>
      <c r="D176" s="142">
        <v>1571</v>
      </c>
      <c r="E176" s="82">
        <v>237</v>
      </c>
      <c r="F176" s="143">
        <v>475</v>
      </c>
      <c r="G176" s="82">
        <v>372327</v>
      </c>
      <c r="H176" s="11">
        <f t="shared" si="52"/>
        <v>746225</v>
      </c>
      <c r="I176" s="11">
        <f t="shared" si="53"/>
        <v>-373898</v>
      </c>
      <c r="J176" s="147">
        <v>3355</v>
      </c>
      <c r="K176" s="148">
        <v>237</v>
      </c>
      <c r="L176" s="82">
        <f t="shared" si="64"/>
        <v>795135</v>
      </c>
      <c r="M176" s="82">
        <v>777546.618799977</v>
      </c>
      <c r="N176" s="78">
        <f t="shared" si="54"/>
        <v>17588.381200022995</v>
      </c>
      <c r="O176" s="78">
        <f t="shared" si="55"/>
        <v>372327</v>
      </c>
      <c r="P176" s="84">
        <v>0</v>
      </c>
      <c r="Q176" s="82">
        <v>0</v>
      </c>
      <c r="R176" s="149">
        <v>0</v>
      </c>
      <c r="S176" s="82">
        <v>0</v>
      </c>
      <c r="T176" s="82">
        <v>0</v>
      </c>
      <c r="U176" s="11">
        <f t="shared" si="56"/>
        <v>0</v>
      </c>
      <c r="V176" s="11">
        <f t="shared" si="57"/>
        <v>0</v>
      </c>
      <c r="W176" s="79">
        <f t="shared" si="58"/>
        <v>1571</v>
      </c>
      <c r="X176" s="79">
        <f t="shared" si="59"/>
        <v>3355</v>
      </c>
      <c r="Y176" s="145">
        <f t="shared" si="65"/>
        <v>1571</v>
      </c>
      <c r="Z176" s="80">
        <f t="shared" si="60"/>
        <v>372327</v>
      </c>
      <c r="AA176" s="80">
        <f t="shared" si="61"/>
        <v>777546.618799977</v>
      </c>
      <c r="AB176" s="80">
        <f t="shared" si="66"/>
        <v>795135</v>
      </c>
      <c r="AC176" s="80">
        <f t="shared" si="62"/>
        <v>17588.381200022995</v>
      </c>
      <c r="AD176" s="11">
        <f t="shared" si="63"/>
        <v>372327</v>
      </c>
      <c r="AE176" s="150">
        <v>6072.5424767144523</v>
      </c>
      <c r="AF176" s="150">
        <v>2851.75</v>
      </c>
      <c r="AG176" s="52"/>
      <c r="AH176">
        <v>0</v>
      </c>
    </row>
    <row r="177" spans="1:34" ht="12.75" customHeight="1" x14ac:dyDescent="0.2">
      <c r="A177">
        <f t="shared" si="50"/>
        <v>7</v>
      </c>
      <c r="B177" s="70">
        <f t="shared" si="51"/>
        <v>44773</v>
      </c>
      <c r="C177" s="77">
        <v>44743</v>
      </c>
      <c r="D177" s="142">
        <v>1836</v>
      </c>
      <c r="E177" s="82">
        <v>237</v>
      </c>
      <c r="F177" s="143">
        <v>475</v>
      </c>
      <c r="G177" s="82">
        <v>435132</v>
      </c>
      <c r="H177" s="11">
        <f t="shared" si="52"/>
        <v>872100</v>
      </c>
      <c r="I177" s="11">
        <f t="shared" si="53"/>
        <v>-436968</v>
      </c>
      <c r="J177" s="147">
        <v>1571</v>
      </c>
      <c r="K177" s="148">
        <v>237</v>
      </c>
      <c r="L177" s="82">
        <f t="shared" si="64"/>
        <v>372327</v>
      </c>
      <c r="M177" s="82">
        <v>372327</v>
      </c>
      <c r="N177" s="78">
        <f t="shared" si="54"/>
        <v>0</v>
      </c>
      <c r="O177" s="78">
        <f t="shared" si="55"/>
        <v>435132</v>
      </c>
      <c r="P177" s="84">
        <v>0</v>
      </c>
      <c r="Q177" s="82">
        <v>0</v>
      </c>
      <c r="R177" s="149">
        <v>0</v>
      </c>
      <c r="S177" s="82">
        <v>0</v>
      </c>
      <c r="T177" s="82">
        <v>0</v>
      </c>
      <c r="U177" s="11">
        <f t="shared" si="56"/>
        <v>0</v>
      </c>
      <c r="V177" s="11">
        <f t="shared" si="57"/>
        <v>0</v>
      </c>
      <c r="W177" s="79">
        <f t="shared" si="58"/>
        <v>1836</v>
      </c>
      <c r="X177" s="79">
        <f t="shared" si="59"/>
        <v>1571</v>
      </c>
      <c r="Y177" s="145">
        <f t="shared" si="65"/>
        <v>1836</v>
      </c>
      <c r="Z177" s="80">
        <f t="shared" si="60"/>
        <v>435132</v>
      </c>
      <c r="AA177" s="80">
        <f t="shared" si="61"/>
        <v>372327</v>
      </c>
      <c r="AB177" s="80">
        <f t="shared" si="66"/>
        <v>372327</v>
      </c>
      <c r="AC177" s="80">
        <f t="shared" si="62"/>
        <v>0</v>
      </c>
      <c r="AD177" s="11">
        <f t="shared" si="63"/>
        <v>435132</v>
      </c>
      <c r="AE177" s="150">
        <v>3074.5147709589037</v>
      </c>
      <c r="AF177" s="150">
        <v>1335.35</v>
      </c>
      <c r="AG177" s="52"/>
      <c r="AH177">
        <v>0</v>
      </c>
    </row>
    <row r="178" spans="1:34" ht="12.75" customHeight="1" x14ac:dyDescent="0.2">
      <c r="A178">
        <f t="shared" si="50"/>
        <v>8</v>
      </c>
      <c r="B178" s="70">
        <f t="shared" si="51"/>
        <v>44804</v>
      </c>
      <c r="C178" s="77">
        <v>44774</v>
      </c>
      <c r="D178" s="142">
        <v>1783</v>
      </c>
      <c r="E178" s="82">
        <v>237</v>
      </c>
      <c r="F178" s="143">
        <v>475</v>
      </c>
      <c r="G178" s="82">
        <v>422571</v>
      </c>
      <c r="H178" s="11">
        <f t="shared" si="52"/>
        <v>846925</v>
      </c>
      <c r="I178" s="11">
        <f t="shared" si="53"/>
        <v>-424354</v>
      </c>
      <c r="J178" s="147">
        <v>0</v>
      </c>
      <c r="K178" s="148">
        <v>0</v>
      </c>
      <c r="L178" s="82">
        <f t="shared" si="64"/>
        <v>0</v>
      </c>
      <c r="M178" s="82">
        <v>0</v>
      </c>
      <c r="N178" s="78">
        <f t="shared" si="54"/>
        <v>0</v>
      </c>
      <c r="O178" s="78">
        <f t="shared" si="55"/>
        <v>857703</v>
      </c>
      <c r="P178" s="84">
        <v>0</v>
      </c>
      <c r="Q178" s="82">
        <v>0</v>
      </c>
      <c r="R178" s="149">
        <v>0</v>
      </c>
      <c r="S178" s="82">
        <v>0</v>
      </c>
      <c r="T178" s="82">
        <v>0</v>
      </c>
      <c r="U178" s="11">
        <f t="shared" si="56"/>
        <v>0</v>
      </c>
      <c r="V178" s="11">
        <f t="shared" si="57"/>
        <v>0</v>
      </c>
      <c r="W178" s="79">
        <f t="shared" si="58"/>
        <v>1783</v>
      </c>
      <c r="X178" s="79">
        <f t="shared" si="59"/>
        <v>0</v>
      </c>
      <c r="Y178" s="145">
        <f t="shared" si="65"/>
        <v>3619</v>
      </c>
      <c r="Z178" s="80">
        <f t="shared" si="60"/>
        <v>422571</v>
      </c>
      <c r="AA178" s="80">
        <f t="shared" si="61"/>
        <v>0</v>
      </c>
      <c r="AB178" s="80">
        <f t="shared" si="66"/>
        <v>0</v>
      </c>
      <c r="AC178" s="80">
        <f t="shared" si="62"/>
        <v>0</v>
      </c>
      <c r="AD178" s="11">
        <f t="shared" si="63"/>
        <v>857703</v>
      </c>
      <c r="AE178" s="150">
        <v>3685.6378413698631</v>
      </c>
      <c r="AF178" s="150">
        <v>0</v>
      </c>
      <c r="AG178" s="52"/>
      <c r="AH178">
        <v>0</v>
      </c>
    </row>
    <row r="179" spans="1:34" ht="12.75" customHeight="1" x14ac:dyDescent="0.2">
      <c r="A179">
        <f t="shared" si="50"/>
        <v>9</v>
      </c>
      <c r="B179" s="70">
        <f t="shared" si="51"/>
        <v>44834</v>
      </c>
      <c r="C179" s="77">
        <v>44805</v>
      </c>
      <c r="D179" s="142">
        <v>1756</v>
      </c>
      <c r="E179" s="82">
        <v>237</v>
      </c>
      <c r="F179" s="143">
        <v>475</v>
      </c>
      <c r="G179" s="82">
        <v>416172</v>
      </c>
      <c r="H179" s="11">
        <f t="shared" si="52"/>
        <v>834100</v>
      </c>
      <c r="I179" s="11">
        <f t="shared" si="53"/>
        <v>-417928</v>
      </c>
      <c r="J179" s="147">
        <v>0</v>
      </c>
      <c r="K179" s="148">
        <v>0</v>
      </c>
      <c r="L179" s="82">
        <f t="shared" si="64"/>
        <v>0</v>
      </c>
      <c r="M179" s="82">
        <v>0</v>
      </c>
      <c r="N179" s="78">
        <f t="shared" si="54"/>
        <v>0</v>
      </c>
      <c r="O179" s="78">
        <f t="shared" si="55"/>
        <v>1273875</v>
      </c>
      <c r="P179" s="84">
        <v>0</v>
      </c>
      <c r="Q179" s="82">
        <v>0</v>
      </c>
      <c r="R179" s="149">
        <v>0</v>
      </c>
      <c r="S179" s="82">
        <v>0</v>
      </c>
      <c r="T179" s="82">
        <v>0</v>
      </c>
      <c r="U179" s="11">
        <f t="shared" si="56"/>
        <v>0</v>
      </c>
      <c r="V179" s="11">
        <f t="shared" si="57"/>
        <v>0</v>
      </c>
      <c r="W179" s="79">
        <f t="shared" si="58"/>
        <v>1756</v>
      </c>
      <c r="X179" s="79">
        <f t="shared" si="59"/>
        <v>0</v>
      </c>
      <c r="Y179" s="145">
        <f t="shared" si="65"/>
        <v>5375</v>
      </c>
      <c r="Z179" s="80">
        <f t="shared" si="60"/>
        <v>416172</v>
      </c>
      <c r="AA179" s="80">
        <f t="shared" si="61"/>
        <v>0</v>
      </c>
      <c r="AB179" s="80">
        <f t="shared" si="66"/>
        <v>0</v>
      </c>
      <c r="AC179" s="80">
        <f t="shared" si="62"/>
        <v>0</v>
      </c>
      <c r="AD179" s="11">
        <f t="shared" si="63"/>
        <v>1273875</v>
      </c>
      <c r="AE179" s="150">
        <v>6927.2335216438341</v>
      </c>
      <c r="AF179" s="150">
        <v>0</v>
      </c>
      <c r="AG179" s="52"/>
      <c r="AH179">
        <v>0</v>
      </c>
    </row>
    <row r="180" spans="1:34" ht="12.75" customHeight="1" x14ac:dyDescent="0.2">
      <c r="A180">
        <f t="shared" si="50"/>
        <v>10</v>
      </c>
      <c r="B180" s="70">
        <f t="shared" si="51"/>
        <v>44865</v>
      </c>
      <c r="C180" s="77">
        <v>44835</v>
      </c>
      <c r="D180" s="142">
        <v>1614</v>
      </c>
      <c r="E180" s="82">
        <v>237</v>
      </c>
      <c r="F180" s="143">
        <v>475</v>
      </c>
      <c r="G180" s="82">
        <v>382518</v>
      </c>
      <c r="H180" s="11">
        <f t="shared" si="52"/>
        <v>766650</v>
      </c>
      <c r="I180" s="11">
        <f t="shared" si="53"/>
        <v>-384132</v>
      </c>
      <c r="J180" s="147">
        <v>5375</v>
      </c>
      <c r="K180" s="148">
        <v>237</v>
      </c>
      <c r="L180" s="82">
        <f t="shared" si="64"/>
        <v>1273875</v>
      </c>
      <c r="M180" s="82">
        <v>1273875</v>
      </c>
      <c r="N180" s="78">
        <f t="shared" si="54"/>
        <v>0</v>
      </c>
      <c r="O180" s="78">
        <f t="shared" si="55"/>
        <v>382518</v>
      </c>
      <c r="P180" s="84">
        <v>0</v>
      </c>
      <c r="Q180" s="82">
        <v>0</v>
      </c>
      <c r="R180" s="149">
        <v>0</v>
      </c>
      <c r="S180" s="82">
        <v>0</v>
      </c>
      <c r="T180" s="82">
        <v>0</v>
      </c>
      <c r="U180" s="11">
        <f t="shared" si="56"/>
        <v>0</v>
      </c>
      <c r="V180" s="11">
        <f t="shared" si="57"/>
        <v>0</v>
      </c>
      <c r="W180" s="79">
        <f t="shared" si="58"/>
        <v>1614</v>
      </c>
      <c r="X180" s="79">
        <f t="shared" si="59"/>
        <v>5375</v>
      </c>
      <c r="Y180" s="145">
        <f t="shared" si="65"/>
        <v>1614</v>
      </c>
      <c r="Z180" s="80">
        <f t="shared" si="60"/>
        <v>382518</v>
      </c>
      <c r="AA180" s="80">
        <f t="shared" si="61"/>
        <v>1273875</v>
      </c>
      <c r="AB180" s="80">
        <f t="shared" si="66"/>
        <v>1273875</v>
      </c>
      <c r="AC180" s="80">
        <f t="shared" si="62"/>
        <v>0</v>
      </c>
      <c r="AD180" s="11">
        <f t="shared" si="63"/>
        <v>382518</v>
      </c>
      <c r="AE180" s="150">
        <v>10226.029768767125</v>
      </c>
      <c r="AF180" s="150">
        <v>4568.75</v>
      </c>
      <c r="AG180" s="52"/>
      <c r="AH180">
        <v>0</v>
      </c>
    </row>
    <row r="181" spans="1:34" ht="12.75" customHeight="1" x14ac:dyDescent="0.2">
      <c r="A181">
        <f t="shared" si="50"/>
        <v>11</v>
      </c>
      <c r="B181" s="70">
        <f t="shared" si="51"/>
        <v>44895</v>
      </c>
      <c r="C181" s="77">
        <v>44866</v>
      </c>
      <c r="D181" s="142">
        <v>1335</v>
      </c>
      <c r="E181" s="82">
        <v>237</v>
      </c>
      <c r="F181" s="143">
        <v>475</v>
      </c>
      <c r="G181" s="82">
        <v>316395</v>
      </c>
      <c r="H181" s="11">
        <f t="shared" si="52"/>
        <v>634125</v>
      </c>
      <c r="I181" s="11">
        <f t="shared" si="53"/>
        <v>-317730</v>
      </c>
      <c r="J181" s="147">
        <v>0</v>
      </c>
      <c r="K181" s="148">
        <v>0</v>
      </c>
      <c r="L181" s="82">
        <f t="shared" si="64"/>
        <v>0</v>
      </c>
      <c r="M181" s="82">
        <v>0</v>
      </c>
      <c r="N181" s="78">
        <f t="shared" si="54"/>
        <v>0</v>
      </c>
      <c r="O181" s="78">
        <f t="shared" si="55"/>
        <v>698913</v>
      </c>
      <c r="P181" s="84">
        <v>0</v>
      </c>
      <c r="Q181" s="82">
        <v>0</v>
      </c>
      <c r="R181" s="149">
        <v>0</v>
      </c>
      <c r="S181" s="82">
        <v>0</v>
      </c>
      <c r="T181" s="82">
        <v>0</v>
      </c>
      <c r="U181" s="11">
        <f t="shared" si="56"/>
        <v>0</v>
      </c>
      <c r="V181" s="11">
        <f t="shared" si="57"/>
        <v>0</v>
      </c>
      <c r="W181" s="79">
        <f t="shared" si="58"/>
        <v>1335</v>
      </c>
      <c r="X181" s="79">
        <f t="shared" si="59"/>
        <v>0</v>
      </c>
      <c r="Y181" s="145">
        <f t="shared" si="65"/>
        <v>2949</v>
      </c>
      <c r="Z181" s="80">
        <f t="shared" si="60"/>
        <v>316395</v>
      </c>
      <c r="AA181" s="80">
        <f t="shared" si="61"/>
        <v>0</v>
      </c>
      <c r="AB181" s="80">
        <f t="shared" si="66"/>
        <v>0</v>
      </c>
      <c r="AC181" s="80">
        <f t="shared" si="62"/>
        <v>0</v>
      </c>
      <c r="AD181" s="11">
        <f t="shared" si="63"/>
        <v>698913</v>
      </c>
      <c r="AE181" s="150">
        <v>3124.0551082191778</v>
      </c>
      <c r="AF181" s="150">
        <v>0</v>
      </c>
      <c r="AG181" s="52"/>
      <c r="AH181">
        <v>0</v>
      </c>
    </row>
    <row r="182" spans="1:34" ht="12.75" customHeight="1" x14ac:dyDescent="0.2">
      <c r="A182">
        <f t="shared" si="50"/>
        <v>12</v>
      </c>
      <c r="B182" s="70">
        <f t="shared" si="51"/>
        <v>44926</v>
      </c>
      <c r="C182" s="77">
        <v>44896</v>
      </c>
      <c r="D182" s="142">
        <v>1008</v>
      </c>
      <c r="E182" s="82">
        <v>237</v>
      </c>
      <c r="F182" s="143">
        <v>475</v>
      </c>
      <c r="G182" s="82">
        <v>238896</v>
      </c>
      <c r="H182" s="11">
        <f t="shared" si="52"/>
        <v>478800</v>
      </c>
      <c r="I182" s="11">
        <f t="shared" si="53"/>
        <v>-239904</v>
      </c>
      <c r="J182" s="147">
        <v>2949</v>
      </c>
      <c r="K182" s="148">
        <v>237</v>
      </c>
      <c r="L182" s="82">
        <f t="shared" si="64"/>
        <v>698913</v>
      </c>
      <c r="M182" s="82">
        <v>698913</v>
      </c>
      <c r="N182" s="78">
        <f t="shared" si="54"/>
        <v>0</v>
      </c>
      <c r="O182" s="78">
        <f t="shared" si="55"/>
        <v>238896</v>
      </c>
      <c r="P182" s="84">
        <v>0</v>
      </c>
      <c r="Q182" s="82">
        <v>0</v>
      </c>
      <c r="R182" s="149">
        <v>0</v>
      </c>
      <c r="S182" s="82">
        <v>0</v>
      </c>
      <c r="T182" s="82">
        <v>0</v>
      </c>
      <c r="U182" s="11">
        <f t="shared" si="56"/>
        <v>0</v>
      </c>
      <c r="V182" s="11">
        <f t="shared" si="57"/>
        <v>0</v>
      </c>
      <c r="W182" s="79">
        <f t="shared" si="58"/>
        <v>1008</v>
      </c>
      <c r="X182" s="79">
        <f t="shared" si="59"/>
        <v>2949</v>
      </c>
      <c r="Y182" s="145">
        <f t="shared" si="65"/>
        <v>1008</v>
      </c>
      <c r="Z182" s="80">
        <f t="shared" si="60"/>
        <v>238896</v>
      </c>
      <c r="AA182" s="80">
        <f t="shared" si="61"/>
        <v>698913</v>
      </c>
      <c r="AB182" s="80">
        <f t="shared" si="66"/>
        <v>698913</v>
      </c>
      <c r="AC182" s="80">
        <f t="shared" si="62"/>
        <v>0</v>
      </c>
      <c r="AD182" s="11">
        <f t="shared" si="63"/>
        <v>238896</v>
      </c>
      <c r="AE182" s="150">
        <v>5618.2133046575336</v>
      </c>
      <c r="AF182" s="150">
        <v>2506.65</v>
      </c>
      <c r="AG182" s="52"/>
      <c r="AH182">
        <v>0</v>
      </c>
    </row>
    <row r="183" spans="1:34" ht="12.75" customHeight="1" x14ac:dyDescent="0.2">
      <c r="A183">
        <f t="shared" si="50"/>
        <v>1</v>
      </c>
      <c r="B183" s="70">
        <f t="shared" si="51"/>
        <v>44957</v>
      </c>
      <c r="C183" s="77">
        <v>44927</v>
      </c>
      <c r="D183" s="142">
        <v>646</v>
      </c>
      <c r="E183" s="82">
        <v>237</v>
      </c>
      <c r="F183" s="143">
        <v>475</v>
      </c>
      <c r="G183" s="82">
        <v>153102</v>
      </c>
      <c r="H183" s="11">
        <f t="shared" si="52"/>
        <v>306850</v>
      </c>
      <c r="I183" s="11">
        <f t="shared" si="53"/>
        <v>-153748</v>
      </c>
      <c r="J183" s="147">
        <v>0</v>
      </c>
      <c r="K183" s="148">
        <v>0</v>
      </c>
      <c r="L183" s="82">
        <f t="shared" si="64"/>
        <v>0</v>
      </c>
      <c r="M183" s="82">
        <v>0</v>
      </c>
      <c r="N183" s="78">
        <f t="shared" si="54"/>
        <v>0</v>
      </c>
      <c r="O183" s="78">
        <f t="shared" si="55"/>
        <v>391998</v>
      </c>
      <c r="P183" s="84">
        <v>0</v>
      </c>
      <c r="Q183" s="82">
        <v>0</v>
      </c>
      <c r="R183" s="149">
        <v>0</v>
      </c>
      <c r="S183" s="82">
        <v>0</v>
      </c>
      <c r="T183" s="82">
        <v>0</v>
      </c>
      <c r="U183" s="11">
        <f t="shared" si="56"/>
        <v>0</v>
      </c>
      <c r="V183" s="11">
        <f t="shared" si="57"/>
        <v>0</v>
      </c>
      <c r="W183" s="79">
        <f t="shared" si="58"/>
        <v>646</v>
      </c>
      <c r="X183" s="79">
        <f t="shared" si="59"/>
        <v>0</v>
      </c>
      <c r="Y183" s="145">
        <f t="shared" si="65"/>
        <v>1654</v>
      </c>
      <c r="Z183" s="80">
        <f t="shared" si="60"/>
        <v>153102</v>
      </c>
      <c r="AA183" s="80">
        <f t="shared" si="61"/>
        <v>0</v>
      </c>
      <c r="AB183" s="80">
        <f t="shared" si="66"/>
        <v>0</v>
      </c>
      <c r="AC183" s="80">
        <f t="shared" si="62"/>
        <v>0</v>
      </c>
      <c r="AD183" s="11">
        <f t="shared" si="63"/>
        <v>391998</v>
      </c>
      <c r="AE183" s="150">
        <v>2002.5849386301368</v>
      </c>
      <c r="AF183" s="150">
        <v>0</v>
      </c>
      <c r="AG183" s="52"/>
      <c r="AH183">
        <v>0</v>
      </c>
    </row>
    <row r="184" spans="1:34" ht="12.75" customHeight="1" x14ac:dyDescent="0.2">
      <c r="A184">
        <f t="shared" si="50"/>
        <v>2</v>
      </c>
      <c r="B184" s="70">
        <f t="shared" si="51"/>
        <v>44985</v>
      </c>
      <c r="C184" s="77">
        <v>44958</v>
      </c>
      <c r="D184" s="142">
        <v>577</v>
      </c>
      <c r="E184" s="82">
        <v>237</v>
      </c>
      <c r="F184" s="143">
        <v>475</v>
      </c>
      <c r="G184" s="82">
        <v>136749</v>
      </c>
      <c r="H184" s="11">
        <f t="shared" si="52"/>
        <v>274075</v>
      </c>
      <c r="I184" s="11">
        <f t="shared" si="53"/>
        <v>-137326</v>
      </c>
      <c r="J184" s="147">
        <v>0</v>
      </c>
      <c r="K184" s="148">
        <v>0</v>
      </c>
      <c r="L184" s="82">
        <f t="shared" si="64"/>
        <v>0</v>
      </c>
      <c r="M184" s="82">
        <v>0</v>
      </c>
      <c r="N184" s="78">
        <f t="shared" si="54"/>
        <v>0</v>
      </c>
      <c r="O184" s="78">
        <f t="shared" si="55"/>
        <v>528747</v>
      </c>
      <c r="P184" s="84">
        <v>0</v>
      </c>
      <c r="Q184" s="82">
        <v>0</v>
      </c>
      <c r="R184" s="149">
        <v>0</v>
      </c>
      <c r="S184" s="82">
        <v>0</v>
      </c>
      <c r="T184" s="82">
        <v>0</v>
      </c>
      <c r="U184" s="11">
        <f t="shared" si="56"/>
        <v>0</v>
      </c>
      <c r="V184" s="11">
        <f t="shared" si="57"/>
        <v>0</v>
      </c>
      <c r="W184" s="79">
        <f t="shared" si="58"/>
        <v>577</v>
      </c>
      <c r="X184" s="79">
        <f t="shared" si="59"/>
        <v>0</v>
      </c>
      <c r="Y184" s="145">
        <f t="shared" si="65"/>
        <v>2231</v>
      </c>
      <c r="Z184" s="80">
        <f t="shared" si="60"/>
        <v>136749</v>
      </c>
      <c r="AA184" s="80">
        <f t="shared" si="61"/>
        <v>0</v>
      </c>
      <c r="AB184" s="80">
        <f t="shared" si="66"/>
        <v>0</v>
      </c>
      <c r="AC184" s="80">
        <f t="shared" si="62"/>
        <v>0</v>
      </c>
      <c r="AD184" s="11">
        <f t="shared" si="63"/>
        <v>528747</v>
      </c>
      <c r="AE184" s="150">
        <v>2944.1025016438357</v>
      </c>
      <c r="AF184" s="150">
        <v>0</v>
      </c>
      <c r="AG184" s="52"/>
      <c r="AH184">
        <v>0</v>
      </c>
    </row>
    <row r="185" spans="1:34" ht="12.75" customHeight="1" x14ac:dyDescent="0.2">
      <c r="A185">
        <f t="shared" si="50"/>
        <v>3</v>
      </c>
      <c r="B185" s="70">
        <f t="shared" si="51"/>
        <v>45016</v>
      </c>
      <c r="C185" s="77">
        <v>44986</v>
      </c>
      <c r="D185" s="142">
        <v>716</v>
      </c>
      <c r="E185" s="82">
        <v>237</v>
      </c>
      <c r="F185" s="143">
        <v>475</v>
      </c>
      <c r="G185" s="82">
        <v>169692</v>
      </c>
      <c r="H185" s="11">
        <f t="shared" si="52"/>
        <v>340100</v>
      </c>
      <c r="I185" s="11">
        <f t="shared" si="53"/>
        <v>-170408</v>
      </c>
      <c r="J185" s="147">
        <v>2231</v>
      </c>
      <c r="K185" s="148">
        <v>237</v>
      </c>
      <c r="L185" s="82">
        <f t="shared" si="64"/>
        <v>528747</v>
      </c>
      <c r="M185" s="82">
        <v>528747</v>
      </c>
      <c r="N185" s="78">
        <f t="shared" si="54"/>
        <v>0</v>
      </c>
      <c r="O185" s="78">
        <f t="shared" si="55"/>
        <v>169692</v>
      </c>
      <c r="P185" s="84">
        <v>0</v>
      </c>
      <c r="Q185" s="82">
        <v>0</v>
      </c>
      <c r="R185" s="149">
        <v>0</v>
      </c>
      <c r="S185" s="82">
        <v>0</v>
      </c>
      <c r="T185" s="82">
        <v>0</v>
      </c>
      <c r="U185" s="11">
        <f t="shared" si="56"/>
        <v>0</v>
      </c>
      <c r="V185" s="11">
        <f t="shared" si="57"/>
        <v>0</v>
      </c>
      <c r="W185" s="79">
        <f t="shared" si="58"/>
        <v>716</v>
      </c>
      <c r="X185" s="79">
        <f t="shared" si="59"/>
        <v>2231</v>
      </c>
      <c r="Y185" s="145">
        <f t="shared" si="65"/>
        <v>716</v>
      </c>
      <c r="Z185" s="80">
        <f t="shared" si="60"/>
        <v>169692</v>
      </c>
      <c r="AA185" s="80">
        <f t="shared" si="61"/>
        <v>528747</v>
      </c>
      <c r="AB185" s="80">
        <f t="shared" si="66"/>
        <v>528747</v>
      </c>
      <c r="AC185" s="80">
        <f t="shared" si="62"/>
        <v>0</v>
      </c>
      <c r="AD185" s="11">
        <f t="shared" si="63"/>
        <v>169692</v>
      </c>
      <c r="AE185" s="150">
        <v>4247.4089408219179</v>
      </c>
      <c r="AF185" s="150">
        <v>1896.35</v>
      </c>
      <c r="AG185" s="52"/>
      <c r="AH185">
        <v>0</v>
      </c>
    </row>
    <row r="186" spans="1:34" ht="12.75" customHeight="1" x14ac:dyDescent="0.2">
      <c r="A186">
        <f t="shared" si="50"/>
        <v>4</v>
      </c>
      <c r="B186" s="70">
        <f t="shared" si="51"/>
        <v>45046</v>
      </c>
      <c r="C186" s="77">
        <v>45017</v>
      </c>
      <c r="D186" s="142">
        <v>858</v>
      </c>
      <c r="E186" s="82">
        <v>237</v>
      </c>
      <c r="F186" s="143">
        <v>475</v>
      </c>
      <c r="G186" s="82">
        <v>203346</v>
      </c>
      <c r="H186" s="11">
        <f t="shared" si="52"/>
        <v>407550</v>
      </c>
      <c r="I186" s="11">
        <f t="shared" si="53"/>
        <v>-204204</v>
      </c>
      <c r="J186" s="147">
        <v>0</v>
      </c>
      <c r="K186" s="148">
        <v>0</v>
      </c>
      <c r="L186" s="82">
        <f t="shared" si="64"/>
        <v>0</v>
      </c>
      <c r="M186" s="82">
        <v>0</v>
      </c>
      <c r="N186" s="78">
        <f t="shared" si="54"/>
        <v>0</v>
      </c>
      <c r="O186" s="78">
        <f t="shared" si="55"/>
        <v>373038</v>
      </c>
      <c r="P186" s="84">
        <v>0</v>
      </c>
      <c r="Q186" s="82">
        <v>0</v>
      </c>
      <c r="R186" s="149">
        <v>0</v>
      </c>
      <c r="S186" s="82">
        <v>0</v>
      </c>
      <c r="T186" s="82">
        <v>0</v>
      </c>
      <c r="U186" s="11">
        <f t="shared" si="56"/>
        <v>0</v>
      </c>
      <c r="V186" s="11">
        <f t="shared" si="57"/>
        <v>0</v>
      </c>
      <c r="W186" s="79">
        <f t="shared" si="58"/>
        <v>858</v>
      </c>
      <c r="X186" s="79">
        <f t="shared" si="59"/>
        <v>0</v>
      </c>
      <c r="Y186" s="145">
        <f t="shared" si="65"/>
        <v>1574</v>
      </c>
      <c r="Z186" s="80">
        <f t="shared" si="60"/>
        <v>203346</v>
      </c>
      <c r="AA186" s="80">
        <f t="shared" si="61"/>
        <v>0</v>
      </c>
      <c r="AB186" s="80">
        <f t="shared" si="66"/>
        <v>0</v>
      </c>
      <c r="AC186" s="80">
        <f t="shared" si="62"/>
        <v>0</v>
      </c>
      <c r="AD186" s="11">
        <f t="shared" si="63"/>
        <v>373038</v>
      </c>
      <c r="AE186" s="150">
        <v>1402.57548</v>
      </c>
      <c r="AF186" s="150">
        <v>0</v>
      </c>
      <c r="AG186" s="52"/>
      <c r="AH186">
        <v>0</v>
      </c>
    </row>
    <row r="187" spans="1:34" ht="12.75" customHeight="1" x14ac:dyDescent="0.2">
      <c r="A187">
        <f t="shared" si="50"/>
        <v>5</v>
      </c>
      <c r="B187" s="70">
        <f t="shared" si="51"/>
        <v>45077</v>
      </c>
      <c r="C187" s="77">
        <v>45047</v>
      </c>
      <c r="D187" s="142">
        <v>1125</v>
      </c>
      <c r="E187" s="82">
        <v>237</v>
      </c>
      <c r="F187" s="143">
        <v>475</v>
      </c>
      <c r="G187" s="82">
        <v>266625</v>
      </c>
      <c r="H187" s="11">
        <f t="shared" si="52"/>
        <v>534375</v>
      </c>
      <c r="I187" s="11">
        <f t="shared" si="53"/>
        <v>-267750</v>
      </c>
      <c r="J187" s="147">
        <v>0</v>
      </c>
      <c r="K187" s="148">
        <v>0</v>
      </c>
      <c r="L187" s="82">
        <f t="shared" si="64"/>
        <v>0</v>
      </c>
      <c r="M187" s="82">
        <v>0</v>
      </c>
      <c r="N187" s="78">
        <f t="shared" si="54"/>
        <v>0</v>
      </c>
      <c r="O187" s="78">
        <f t="shared" si="55"/>
        <v>639663</v>
      </c>
      <c r="P187" s="84">
        <v>0</v>
      </c>
      <c r="Q187" s="82">
        <v>0</v>
      </c>
      <c r="R187" s="149">
        <v>0</v>
      </c>
      <c r="S187" s="82">
        <v>0</v>
      </c>
      <c r="T187" s="82">
        <v>0</v>
      </c>
      <c r="U187" s="11">
        <f t="shared" si="56"/>
        <v>0</v>
      </c>
      <c r="V187" s="11">
        <f t="shared" si="57"/>
        <v>0</v>
      </c>
      <c r="W187" s="79">
        <f t="shared" si="58"/>
        <v>1125</v>
      </c>
      <c r="X187" s="79">
        <f t="shared" si="59"/>
        <v>0</v>
      </c>
      <c r="Y187" s="145">
        <f t="shared" si="65"/>
        <v>2699</v>
      </c>
      <c r="Z187" s="80">
        <f t="shared" si="60"/>
        <v>266625</v>
      </c>
      <c r="AA187" s="80">
        <f t="shared" si="61"/>
        <v>0</v>
      </c>
      <c r="AB187" s="80">
        <f t="shared" si="66"/>
        <v>0</v>
      </c>
      <c r="AC187" s="80">
        <f t="shared" si="62"/>
        <v>0</v>
      </c>
      <c r="AD187" s="11">
        <f t="shared" si="63"/>
        <v>639663</v>
      </c>
      <c r="AE187" s="150">
        <v>3134.352466027397</v>
      </c>
      <c r="AF187" s="150">
        <v>0</v>
      </c>
      <c r="AG187" s="52"/>
      <c r="AH187">
        <v>0</v>
      </c>
    </row>
    <row r="188" spans="1:34" ht="12.75" customHeight="1" x14ac:dyDescent="0.2">
      <c r="A188">
        <f t="shared" si="50"/>
        <v>6</v>
      </c>
      <c r="B188" s="70">
        <f t="shared" si="51"/>
        <v>45107</v>
      </c>
      <c r="C188" s="77">
        <v>45078</v>
      </c>
      <c r="D188" s="142">
        <v>1249</v>
      </c>
      <c r="E188" s="82">
        <v>237</v>
      </c>
      <c r="F188" s="143">
        <v>475</v>
      </c>
      <c r="G188" s="82">
        <v>296013</v>
      </c>
      <c r="H188" s="11">
        <f t="shared" si="52"/>
        <v>593275</v>
      </c>
      <c r="I188" s="11">
        <f t="shared" si="53"/>
        <v>-297262</v>
      </c>
      <c r="J188" s="147">
        <v>2699</v>
      </c>
      <c r="K188" s="148">
        <v>237</v>
      </c>
      <c r="L188" s="82">
        <f t="shared" si="64"/>
        <v>639663</v>
      </c>
      <c r="M188" s="82">
        <v>639663</v>
      </c>
      <c r="N188" s="78">
        <f t="shared" si="54"/>
        <v>0</v>
      </c>
      <c r="O188" s="78">
        <f t="shared" si="55"/>
        <v>296013</v>
      </c>
      <c r="P188" s="84">
        <v>0</v>
      </c>
      <c r="Q188" s="82">
        <v>0</v>
      </c>
      <c r="R188" s="149">
        <v>0</v>
      </c>
      <c r="S188" s="82">
        <v>0</v>
      </c>
      <c r="T188" s="82">
        <v>0</v>
      </c>
      <c r="U188" s="11">
        <f t="shared" si="56"/>
        <v>0</v>
      </c>
      <c r="V188" s="11">
        <f t="shared" si="57"/>
        <v>0</v>
      </c>
      <c r="W188" s="79">
        <f t="shared" si="58"/>
        <v>1249</v>
      </c>
      <c r="X188" s="79">
        <f t="shared" si="59"/>
        <v>2699</v>
      </c>
      <c r="Y188" s="145">
        <f t="shared" si="65"/>
        <v>1249</v>
      </c>
      <c r="Z188" s="80">
        <f t="shared" si="60"/>
        <v>296013</v>
      </c>
      <c r="AA188" s="80">
        <f t="shared" si="61"/>
        <v>639663</v>
      </c>
      <c r="AB188" s="80">
        <f t="shared" si="66"/>
        <v>639663</v>
      </c>
      <c r="AC188" s="80">
        <f t="shared" si="62"/>
        <v>0</v>
      </c>
      <c r="AD188" s="11">
        <f t="shared" si="63"/>
        <v>296013</v>
      </c>
      <c r="AE188" s="150">
        <v>4992.9627616438347</v>
      </c>
      <c r="AF188" s="150">
        <v>2294.15</v>
      </c>
      <c r="AG188" s="52"/>
      <c r="AH188">
        <v>0</v>
      </c>
    </row>
    <row r="189" spans="1:34" ht="12.75" customHeight="1" x14ac:dyDescent="0.2">
      <c r="A189">
        <f t="shared" si="50"/>
        <v>7</v>
      </c>
      <c r="B189" s="70">
        <f t="shared" si="51"/>
        <v>45138</v>
      </c>
      <c r="C189" s="77">
        <v>45108</v>
      </c>
      <c r="D189" s="142">
        <v>1485</v>
      </c>
      <c r="E189" s="82">
        <v>237</v>
      </c>
      <c r="F189" s="143">
        <v>475</v>
      </c>
      <c r="G189" s="82">
        <v>351945</v>
      </c>
      <c r="H189" s="11">
        <f t="shared" si="52"/>
        <v>705375</v>
      </c>
      <c r="I189" s="11">
        <f t="shared" si="53"/>
        <v>-353430</v>
      </c>
      <c r="J189" s="147">
        <v>1249</v>
      </c>
      <c r="K189" s="148">
        <v>237</v>
      </c>
      <c r="L189" s="82">
        <f t="shared" si="64"/>
        <v>296013</v>
      </c>
      <c r="M189" s="82">
        <v>296013</v>
      </c>
      <c r="N189" s="78">
        <f t="shared" si="54"/>
        <v>0</v>
      </c>
      <c r="O189" s="78">
        <f t="shared" si="55"/>
        <v>351945</v>
      </c>
      <c r="P189" s="84">
        <v>0</v>
      </c>
      <c r="Q189" s="82">
        <v>0</v>
      </c>
      <c r="R189" s="149">
        <v>0</v>
      </c>
      <c r="S189" s="82">
        <v>0</v>
      </c>
      <c r="T189" s="82">
        <v>0</v>
      </c>
      <c r="U189" s="11">
        <f t="shared" si="56"/>
        <v>0</v>
      </c>
      <c r="V189" s="11">
        <f t="shared" si="57"/>
        <v>0</v>
      </c>
      <c r="W189" s="79">
        <f t="shared" si="58"/>
        <v>1485</v>
      </c>
      <c r="X189" s="79">
        <f t="shared" si="59"/>
        <v>1249</v>
      </c>
      <c r="Y189" s="145">
        <f t="shared" si="65"/>
        <v>1485</v>
      </c>
      <c r="Z189" s="80">
        <f t="shared" si="60"/>
        <v>351945</v>
      </c>
      <c r="AA189" s="80">
        <f t="shared" si="61"/>
        <v>296013</v>
      </c>
      <c r="AB189" s="80">
        <f t="shared" si="66"/>
        <v>296013</v>
      </c>
      <c r="AC189" s="80">
        <f t="shared" si="62"/>
        <v>0</v>
      </c>
      <c r="AD189" s="11">
        <f t="shared" si="63"/>
        <v>351945</v>
      </c>
      <c r="AE189" s="150">
        <v>2445.936423287671</v>
      </c>
      <c r="AF189" s="150">
        <v>1061.6499999999999</v>
      </c>
      <c r="AG189" s="52"/>
      <c r="AH189">
        <v>0</v>
      </c>
    </row>
    <row r="190" spans="1:34" ht="12.75" customHeight="1" x14ac:dyDescent="0.2">
      <c r="A190">
        <f t="shared" si="50"/>
        <v>8</v>
      </c>
      <c r="B190" s="70">
        <f t="shared" si="51"/>
        <v>45169</v>
      </c>
      <c r="C190" s="77">
        <v>45139</v>
      </c>
      <c r="D190" s="142">
        <v>1251</v>
      </c>
      <c r="E190" s="82">
        <v>237</v>
      </c>
      <c r="F190" s="143">
        <v>475</v>
      </c>
      <c r="G190" s="82">
        <v>296487</v>
      </c>
      <c r="H190" s="11">
        <f t="shared" si="52"/>
        <v>594225</v>
      </c>
      <c r="I190" s="11">
        <f t="shared" si="53"/>
        <v>-297738</v>
      </c>
      <c r="J190" s="147">
        <v>0</v>
      </c>
      <c r="K190" s="148">
        <v>0</v>
      </c>
      <c r="L190" s="82">
        <f t="shared" si="64"/>
        <v>0</v>
      </c>
      <c r="M190" s="82">
        <v>0</v>
      </c>
      <c r="N190" s="78">
        <f t="shared" si="54"/>
        <v>0</v>
      </c>
      <c r="O190" s="78">
        <f t="shared" si="55"/>
        <v>648432</v>
      </c>
      <c r="P190" s="84">
        <v>0</v>
      </c>
      <c r="Q190" s="82">
        <v>0</v>
      </c>
      <c r="R190" s="149">
        <v>0</v>
      </c>
      <c r="S190" s="82">
        <v>0</v>
      </c>
      <c r="T190" s="82">
        <v>0</v>
      </c>
      <c r="U190" s="11">
        <f t="shared" si="56"/>
        <v>0</v>
      </c>
      <c r="V190" s="11">
        <f t="shared" si="57"/>
        <v>0</v>
      </c>
      <c r="W190" s="79">
        <f t="shared" si="58"/>
        <v>1251</v>
      </c>
      <c r="X190" s="79">
        <f t="shared" si="59"/>
        <v>0</v>
      </c>
      <c r="Y190" s="145">
        <f t="shared" si="65"/>
        <v>2736</v>
      </c>
      <c r="Z190" s="80">
        <f t="shared" si="60"/>
        <v>296487</v>
      </c>
      <c r="AA190" s="80">
        <f t="shared" si="61"/>
        <v>0</v>
      </c>
      <c r="AB190" s="80">
        <f t="shared" si="66"/>
        <v>0</v>
      </c>
      <c r="AC190" s="80">
        <f t="shared" si="62"/>
        <v>0</v>
      </c>
      <c r="AD190" s="11">
        <f t="shared" si="63"/>
        <v>648432</v>
      </c>
      <c r="AE190" s="150">
        <v>2969.029642191781</v>
      </c>
      <c r="AF190" s="150">
        <v>0</v>
      </c>
      <c r="AG190" s="52"/>
      <c r="AH190">
        <v>0</v>
      </c>
    </row>
    <row r="191" spans="1:34" ht="12.75" customHeight="1" x14ac:dyDescent="0.2">
      <c r="A191">
        <f t="shared" si="50"/>
        <v>9</v>
      </c>
      <c r="B191" s="70">
        <f t="shared" si="51"/>
        <v>45199</v>
      </c>
      <c r="C191" s="77">
        <v>45170</v>
      </c>
      <c r="D191" s="142">
        <v>1215</v>
      </c>
      <c r="E191" s="82">
        <v>237</v>
      </c>
      <c r="F191" s="143">
        <v>475</v>
      </c>
      <c r="G191" s="82">
        <v>287955</v>
      </c>
      <c r="H191" s="11">
        <f t="shared" si="52"/>
        <v>577125</v>
      </c>
      <c r="I191" s="11">
        <f t="shared" si="53"/>
        <v>-289170</v>
      </c>
      <c r="J191" s="147">
        <v>0</v>
      </c>
      <c r="K191" s="148">
        <v>0</v>
      </c>
      <c r="L191" s="82">
        <f t="shared" si="64"/>
        <v>0</v>
      </c>
      <c r="M191" s="82">
        <v>0</v>
      </c>
      <c r="N191" s="78">
        <f t="shared" si="54"/>
        <v>0</v>
      </c>
      <c r="O191" s="78">
        <f t="shared" si="55"/>
        <v>936387</v>
      </c>
      <c r="P191" s="84">
        <v>0</v>
      </c>
      <c r="Q191" s="82">
        <v>0</v>
      </c>
      <c r="R191" s="149">
        <v>0</v>
      </c>
      <c r="S191" s="82">
        <v>0</v>
      </c>
      <c r="T191" s="82">
        <v>0</v>
      </c>
      <c r="U191" s="11">
        <f t="shared" si="56"/>
        <v>0</v>
      </c>
      <c r="V191" s="11">
        <f t="shared" si="57"/>
        <v>0</v>
      </c>
      <c r="W191" s="79">
        <f t="shared" si="58"/>
        <v>1215</v>
      </c>
      <c r="X191" s="79">
        <f t="shared" si="59"/>
        <v>0</v>
      </c>
      <c r="Y191" s="145">
        <f t="shared" si="65"/>
        <v>3951</v>
      </c>
      <c r="Z191" s="80">
        <f t="shared" si="60"/>
        <v>287955</v>
      </c>
      <c r="AA191" s="80">
        <f t="shared" si="61"/>
        <v>0</v>
      </c>
      <c r="AB191" s="80">
        <f t="shared" si="66"/>
        <v>0</v>
      </c>
      <c r="AC191" s="80">
        <f t="shared" si="62"/>
        <v>0</v>
      </c>
      <c r="AD191" s="11">
        <f t="shared" si="63"/>
        <v>936387</v>
      </c>
      <c r="AE191" s="150">
        <v>5229.9903575342469</v>
      </c>
      <c r="AF191" s="150">
        <v>0</v>
      </c>
      <c r="AG191" s="52"/>
      <c r="AH191">
        <v>0</v>
      </c>
    </row>
    <row r="192" spans="1:34" ht="12.75" hidden="1" customHeight="1" outlineLevel="1" x14ac:dyDescent="0.2">
      <c r="A192">
        <f t="shared" si="50"/>
        <v>10</v>
      </c>
      <c r="B192" s="70">
        <f t="shared" si="51"/>
        <v>45230</v>
      </c>
      <c r="C192" s="77">
        <v>45200</v>
      </c>
      <c r="D192" s="142">
        <v>1112</v>
      </c>
      <c r="E192" s="82">
        <v>237</v>
      </c>
      <c r="F192" s="143">
        <v>475</v>
      </c>
      <c r="G192" s="82">
        <v>263544</v>
      </c>
      <c r="H192" s="11">
        <f t="shared" si="52"/>
        <v>528200</v>
      </c>
      <c r="I192" s="11">
        <f t="shared" si="53"/>
        <v>-264656</v>
      </c>
      <c r="J192" s="147">
        <v>3951</v>
      </c>
      <c r="K192" s="148">
        <v>237</v>
      </c>
      <c r="L192" s="82">
        <f t="shared" si="64"/>
        <v>936387</v>
      </c>
      <c r="M192" s="82">
        <v>936387</v>
      </c>
      <c r="N192" s="78">
        <f t="shared" si="54"/>
        <v>0</v>
      </c>
      <c r="O192" s="78">
        <f t="shared" si="55"/>
        <v>263544</v>
      </c>
      <c r="P192" s="84">
        <v>0</v>
      </c>
      <c r="Q192" s="82">
        <v>0</v>
      </c>
      <c r="R192" s="149">
        <v>0</v>
      </c>
      <c r="S192" s="82">
        <v>0</v>
      </c>
      <c r="T192" s="82">
        <v>0</v>
      </c>
      <c r="U192" s="11">
        <f t="shared" si="56"/>
        <v>0</v>
      </c>
      <c r="V192" s="11">
        <f t="shared" si="57"/>
        <v>0</v>
      </c>
      <c r="W192" s="79">
        <f t="shared" si="58"/>
        <v>1112</v>
      </c>
      <c r="X192" s="79">
        <f t="shared" si="59"/>
        <v>3951</v>
      </c>
      <c r="Y192" s="145">
        <f t="shared" si="65"/>
        <v>1112</v>
      </c>
      <c r="Z192" s="80">
        <f t="shared" si="60"/>
        <v>263544</v>
      </c>
      <c r="AA192" s="80">
        <f t="shared" si="61"/>
        <v>936387</v>
      </c>
      <c r="AB192" s="80">
        <f t="shared" si="66"/>
        <v>936387</v>
      </c>
      <c r="AC192" s="80">
        <f t="shared" si="62"/>
        <v>0</v>
      </c>
      <c r="AD192" s="11">
        <f t="shared" si="63"/>
        <v>263544</v>
      </c>
      <c r="AE192" s="150">
        <v>7512.1736761643833</v>
      </c>
      <c r="AF192" s="150">
        <v>3358.35</v>
      </c>
      <c r="AG192" s="52"/>
      <c r="AH192">
        <v>0</v>
      </c>
    </row>
    <row r="193" spans="1:34" ht="12.75" hidden="1" customHeight="1" outlineLevel="1" x14ac:dyDescent="0.2">
      <c r="A193">
        <f t="shared" si="50"/>
        <v>11</v>
      </c>
      <c r="B193" s="70">
        <f t="shared" si="51"/>
        <v>45260</v>
      </c>
      <c r="C193" s="77">
        <v>45231</v>
      </c>
      <c r="D193" s="142">
        <v>949</v>
      </c>
      <c r="E193" s="82">
        <v>237</v>
      </c>
      <c r="F193" s="143">
        <v>475</v>
      </c>
      <c r="G193" s="82">
        <v>224913</v>
      </c>
      <c r="H193" s="11">
        <f t="shared" si="52"/>
        <v>450775</v>
      </c>
      <c r="I193" s="11">
        <f t="shared" si="53"/>
        <v>-225862</v>
      </c>
      <c r="J193" s="147">
        <v>0</v>
      </c>
      <c r="K193" s="148">
        <v>0</v>
      </c>
      <c r="L193" s="82">
        <f t="shared" si="64"/>
        <v>0</v>
      </c>
      <c r="M193" s="82">
        <v>0</v>
      </c>
      <c r="N193" s="78">
        <f t="shared" si="54"/>
        <v>0</v>
      </c>
      <c r="O193" s="78">
        <f t="shared" si="55"/>
        <v>488457</v>
      </c>
      <c r="P193" s="84">
        <v>0</v>
      </c>
      <c r="Q193" s="82">
        <v>0</v>
      </c>
      <c r="R193" s="149">
        <v>0</v>
      </c>
      <c r="S193" s="82">
        <v>0</v>
      </c>
      <c r="T193" s="82">
        <v>0</v>
      </c>
      <c r="U193" s="11">
        <f t="shared" si="56"/>
        <v>0</v>
      </c>
      <c r="V193" s="11">
        <f t="shared" si="57"/>
        <v>0</v>
      </c>
      <c r="W193" s="79">
        <f t="shared" si="58"/>
        <v>949</v>
      </c>
      <c r="X193" s="79">
        <f t="shared" si="59"/>
        <v>0</v>
      </c>
      <c r="Y193" s="145">
        <f t="shared" si="65"/>
        <v>2061</v>
      </c>
      <c r="Z193" s="80">
        <f t="shared" si="60"/>
        <v>224913</v>
      </c>
      <c r="AA193" s="80">
        <f t="shared" si="61"/>
        <v>0</v>
      </c>
      <c r="AB193" s="80">
        <f t="shared" si="66"/>
        <v>0</v>
      </c>
      <c r="AC193" s="80">
        <f t="shared" si="62"/>
        <v>0</v>
      </c>
      <c r="AD193" s="11">
        <f t="shared" si="63"/>
        <v>488457</v>
      </c>
      <c r="AE193" s="150">
        <v>2154.2198112328765</v>
      </c>
      <c r="AF193" s="150">
        <v>0</v>
      </c>
      <c r="AG193" s="52"/>
      <c r="AH193">
        <v>0</v>
      </c>
    </row>
    <row r="194" spans="1:34" ht="12.75" hidden="1" customHeight="1" outlineLevel="1" x14ac:dyDescent="0.2">
      <c r="A194">
        <f t="shared" si="50"/>
        <v>12</v>
      </c>
      <c r="B194" s="70">
        <f t="shared" si="51"/>
        <v>45291</v>
      </c>
      <c r="C194" s="77">
        <v>45261</v>
      </c>
      <c r="D194" s="142">
        <v>770</v>
      </c>
      <c r="E194" s="82">
        <v>237</v>
      </c>
      <c r="F194" s="143">
        <v>475</v>
      </c>
      <c r="G194" s="82">
        <v>182490</v>
      </c>
      <c r="H194" s="11">
        <f t="shared" si="52"/>
        <v>365750</v>
      </c>
      <c r="I194" s="11">
        <f t="shared" si="53"/>
        <v>-183260</v>
      </c>
      <c r="J194" s="147">
        <v>2061</v>
      </c>
      <c r="K194" s="148">
        <v>237</v>
      </c>
      <c r="L194" s="82">
        <f t="shared" si="64"/>
        <v>488457</v>
      </c>
      <c r="M194" s="82">
        <v>488457</v>
      </c>
      <c r="N194" s="78">
        <f t="shared" si="54"/>
        <v>0</v>
      </c>
      <c r="O194" s="78">
        <f t="shared" si="55"/>
        <v>182490</v>
      </c>
      <c r="P194" s="84">
        <v>0</v>
      </c>
      <c r="Q194" s="82">
        <v>0</v>
      </c>
      <c r="R194" s="149">
        <v>0</v>
      </c>
      <c r="S194" s="82">
        <v>0</v>
      </c>
      <c r="T194" s="82">
        <v>0</v>
      </c>
      <c r="U194" s="11">
        <f t="shared" si="56"/>
        <v>0</v>
      </c>
      <c r="V194" s="11">
        <f t="shared" si="57"/>
        <v>0</v>
      </c>
      <c r="W194" s="79">
        <f t="shared" si="58"/>
        <v>770</v>
      </c>
      <c r="X194" s="79">
        <f t="shared" si="59"/>
        <v>2061</v>
      </c>
      <c r="Y194" s="145">
        <f t="shared" si="65"/>
        <v>770</v>
      </c>
      <c r="Z194" s="80">
        <f t="shared" si="60"/>
        <v>182490</v>
      </c>
      <c r="AA194" s="80">
        <f t="shared" si="61"/>
        <v>488457</v>
      </c>
      <c r="AB194" s="80">
        <f t="shared" si="66"/>
        <v>488457</v>
      </c>
      <c r="AC194" s="80">
        <f t="shared" si="62"/>
        <v>0</v>
      </c>
      <c r="AD194" s="11">
        <f t="shared" si="63"/>
        <v>182490</v>
      </c>
      <c r="AE194" s="150">
        <v>3930.576821917808</v>
      </c>
      <c r="AF194" s="150">
        <v>1751.85</v>
      </c>
      <c r="AG194" s="52"/>
      <c r="AH194">
        <v>0</v>
      </c>
    </row>
    <row r="195" spans="1:34" ht="12.75" hidden="1" customHeight="1" outlineLevel="1" x14ac:dyDescent="0.2">
      <c r="A195">
        <f t="shared" si="50"/>
        <v>1</v>
      </c>
      <c r="B195" s="70">
        <f t="shared" si="51"/>
        <v>45322</v>
      </c>
      <c r="C195" s="77">
        <v>45292</v>
      </c>
      <c r="D195" s="142">
        <v>499</v>
      </c>
      <c r="E195" s="82">
        <v>237</v>
      </c>
      <c r="F195" s="143">
        <v>475</v>
      </c>
      <c r="G195" s="82">
        <v>118263</v>
      </c>
      <c r="H195" s="11">
        <f t="shared" si="52"/>
        <v>237025</v>
      </c>
      <c r="I195" s="11">
        <f t="shared" si="53"/>
        <v>-118762</v>
      </c>
      <c r="J195" s="147">
        <v>0</v>
      </c>
      <c r="K195" s="148">
        <v>0</v>
      </c>
      <c r="L195" s="82">
        <f t="shared" si="64"/>
        <v>0</v>
      </c>
      <c r="M195" s="82">
        <v>0</v>
      </c>
      <c r="N195" s="78">
        <f t="shared" si="54"/>
        <v>0</v>
      </c>
      <c r="O195" s="78">
        <f t="shared" si="55"/>
        <v>300753</v>
      </c>
      <c r="P195" s="84">
        <v>0</v>
      </c>
      <c r="Q195" s="82">
        <v>0</v>
      </c>
      <c r="R195" s="149">
        <v>0</v>
      </c>
      <c r="S195" s="82">
        <v>0</v>
      </c>
      <c r="T195" s="82">
        <v>0</v>
      </c>
      <c r="U195" s="11">
        <f t="shared" si="56"/>
        <v>0</v>
      </c>
      <c r="V195" s="11">
        <f t="shared" si="57"/>
        <v>0</v>
      </c>
      <c r="W195" s="79">
        <f t="shared" si="58"/>
        <v>499</v>
      </c>
      <c r="X195" s="79">
        <f t="shared" si="59"/>
        <v>0</v>
      </c>
      <c r="Y195" s="145">
        <f t="shared" si="65"/>
        <v>1269</v>
      </c>
      <c r="Z195" s="80">
        <f t="shared" si="60"/>
        <v>118263</v>
      </c>
      <c r="AA195" s="80">
        <f t="shared" si="61"/>
        <v>0</v>
      </c>
      <c r="AB195" s="80">
        <f t="shared" si="66"/>
        <v>0</v>
      </c>
      <c r="AC195" s="80">
        <f t="shared" si="62"/>
        <v>0</v>
      </c>
      <c r="AD195" s="11">
        <f t="shared" si="63"/>
        <v>300753</v>
      </c>
      <c r="AE195" s="150">
        <v>1530.0994660273973</v>
      </c>
      <c r="AF195" s="150">
        <v>0</v>
      </c>
      <c r="AG195" s="52"/>
      <c r="AH195">
        <v>0</v>
      </c>
    </row>
    <row r="196" spans="1:34" ht="12.75" hidden="1" customHeight="1" outlineLevel="1" x14ac:dyDescent="0.2">
      <c r="A196">
        <f t="shared" si="50"/>
        <v>2</v>
      </c>
      <c r="B196" s="70">
        <f t="shared" si="51"/>
        <v>45351</v>
      </c>
      <c r="C196" s="77">
        <v>45323</v>
      </c>
      <c r="D196" s="142">
        <v>450</v>
      </c>
      <c r="E196" s="82">
        <v>237</v>
      </c>
      <c r="F196" s="143">
        <v>475</v>
      </c>
      <c r="G196" s="82">
        <v>106650</v>
      </c>
      <c r="H196" s="11">
        <f t="shared" si="52"/>
        <v>213750</v>
      </c>
      <c r="I196" s="11">
        <f t="shared" si="53"/>
        <v>-107100</v>
      </c>
      <c r="J196" s="147">
        <v>0</v>
      </c>
      <c r="K196" s="148">
        <v>0</v>
      </c>
      <c r="L196" s="82">
        <f t="shared" si="64"/>
        <v>0</v>
      </c>
      <c r="M196" s="82">
        <v>0</v>
      </c>
      <c r="N196" s="78">
        <f t="shared" si="54"/>
        <v>0</v>
      </c>
      <c r="O196" s="78">
        <f t="shared" si="55"/>
        <v>407403</v>
      </c>
      <c r="P196" s="84">
        <v>0</v>
      </c>
      <c r="Q196" s="82">
        <v>0</v>
      </c>
      <c r="R196" s="149">
        <v>0</v>
      </c>
      <c r="S196" s="82">
        <v>0</v>
      </c>
      <c r="T196" s="82">
        <v>0</v>
      </c>
      <c r="U196" s="11">
        <f t="shared" si="56"/>
        <v>0</v>
      </c>
      <c r="V196" s="11">
        <f t="shared" si="57"/>
        <v>0</v>
      </c>
      <c r="W196" s="79">
        <f t="shared" si="58"/>
        <v>450</v>
      </c>
      <c r="X196" s="79">
        <f t="shared" si="59"/>
        <v>0</v>
      </c>
      <c r="Y196" s="145">
        <f t="shared" si="65"/>
        <v>1719</v>
      </c>
      <c r="Z196" s="80">
        <f t="shared" si="60"/>
        <v>106650</v>
      </c>
      <c r="AA196" s="80">
        <f t="shared" si="61"/>
        <v>0</v>
      </c>
      <c r="AB196" s="80">
        <f t="shared" si="66"/>
        <v>0</v>
      </c>
      <c r="AC196" s="80">
        <f t="shared" si="62"/>
        <v>0</v>
      </c>
      <c r="AD196" s="11">
        <f t="shared" si="63"/>
        <v>407403</v>
      </c>
      <c r="AE196" s="150">
        <v>2338.9443641095891</v>
      </c>
      <c r="AF196" s="150">
        <v>0</v>
      </c>
      <c r="AG196" s="52"/>
      <c r="AH196">
        <v>0</v>
      </c>
    </row>
    <row r="197" spans="1:34" ht="12.75" hidden="1" customHeight="1" outlineLevel="1" x14ac:dyDescent="0.2">
      <c r="A197">
        <f t="shared" si="50"/>
        <v>3</v>
      </c>
      <c r="B197" s="70">
        <f t="shared" si="51"/>
        <v>45382</v>
      </c>
      <c r="C197" s="77">
        <v>45352</v>
      </c>
      <c r="D197" s="142">
        <v>559</v>
      </c>
      <c r="E197" s="82">
        <v>237</v>
      </c>
      <c r="F197" s="143">
        <v>475</v>
      </c>
      <c r="G197" s="82">
        <v>132483</v>
      </c>
      <c r="H197" s="11">
        <f t="shared" si="52"/>
        <v>265525</v>
      </c>
      <c r="I197" s="11">
        <f t="shared" si="53"/>
        <v>-133042</v>
      </c>
      <c r="J197" s="147">
        <v>1719</v>
      </c>
      <c r="K197" s="148">
        <v>237</v>
      </c>
      <c r="L197" s="82">
        <f t="shared" si="64"/>
        <v>407403</v>
      </c>
      <c r="M197" s="82">
        <v>407403</v>
      </c>
      <c r="N197" s="78">
        <f t="shared" si="54"/>
        <v>0</v>
      </c>
      <c r="O197" s="78">
        <f t="shared" si="55"/>
        <v>132483</v>
      </c>
      <c r="P197" s="84">
        <v>0</v>
      </c>
      <c r="Q197" s="82">
        <v>0</v>
      </c>
      <c r="R197" s="149">
        <v>0</v>
      </c>
      <c r="S197" s="82">
        <v>0</v>
      </c>
      <c r="T197" s="82">
        <v>0</v>
      </c>
      <c r="U197" s="11">
        <f t="shared" si="56"/>
        <v>0</v>
      </c>
      <c r="V197" s="11">
        <f t="shared" si="57"/>
        <v>0</v>
      </c>
      <c r="W197" s="79">
        <f t="shared" si="58"/>
        <v>559</v>
      </c>
      <c r="X197" s="79">
        <f t="shared" si="59"/>
        <v>1719</v>
      </c>
      <c r="Y197" s="145">
        <f t="shared" si="65"/>
        <v>559</v>
      </c>
      <c r="Z197" s="80">
        <f t="shared" si="60"/>
        <v>132483</v>
      </c>
      <c r="AA197" s="80">
        <f t="shared" si="61"/>
        <v>407403</v>
      </c>
      <c r="AB197" s="80">
        <f t="shared" si="66"/>
        <v>407403</v>
      </c>
      <c r="AC197" s="80">
        <f t="shared" si="62"/>
        <v>0</v>
      </c>
      <c r="AD197" s="11">
        <f t="shared" si="63"/>
        <v>132483</v>
      </c>
      <c r="AE197" s="150">
        <v>3273.1156413698627</v>
      </c>
      <c r="AF197" s="150">
        <v>1461.1499999999999</v>
      </c>
      <c r="AG197" s="52"/>
      <c r="AH197">
        <v>0</v>
      </c>
    </row>
    <row r="198" spans="1:34" ht="12.75" hidden="1" customHeight="1" outlineLevel="1" x14ac:dyDescent="0.2">
      <c r="A198">
        <f t="shared" si="50"/>
        <v>4</v>
      </c>
      <c r="B198" s="70">
        <f t="shared" si="51"/>
        <v>45412</v>
      </c>
      <c r="C198" s="77">
        <v>45383</v>
      </c>
      <c r="D198" s="142">
        <v>682</v>
      </c>
      <c r="E198" s="82">
        <v>237</v>
      </c>
      <c r="F198" s="143">
        <v>475</v>
      </c>
      <c r="G198" s="82">
        <v>161634</v>
      </c>
      <c r="H198" s="11">
        <f t="shared" si="52"/>
        <v>323950</v>
      </c>
      <c r="I198" s="11">
        <f t="shared" si="53"/>
        <v>-162316</v>
      </c>
      <c r="J198" s="147">
        <v>0</v>
      </c>
      <c r="K198" s="148">
        <v>0</v>
      </c>
      <c r="L198" s="82">
        <f t="shared" si="64"/>
        <v>0</v>
      </c>
      <c r="M198" s="82">
        <v>0</v>
      </c>
      <c r="N198" s="78">
        <f t="shared" si="54"/>
        <v>0</v>
      </c>
      <c r="O198" s="78">
        <f t="shared" si="55"/>
        <v>294117</v>
      </c>
      <c r="P198" s="84">
        <v>0</v>
      </c>
      <c r="Q198" s="82">
        <v>0</v>
      </c>
      <c r="R198" s="149">
        <v>0</v>
      </c>
      <c r="S198" s="82">
        <v>0</v>
      </c>
      <c r="T198" s="82">
        <v>0</v>
      </c>
      <c r="U198" s="11">
        <f t="shared" si="56"/>
        <v>0</v>
      </c>
      <c r="V198" s="11">
        <f t="shared" si="57"/>
        <v>0</v>
      </c>
      <c r="W198" s="79">
        <f t="shared" si="58"/>
        <v>682</v>
      </c>
      <c r="X198" s="79">
        <f t="shared" si="59"/>
        <v>0</v>
      </c>
      <c r="Y198" s="145">
        <f t="shared" si="65"/>
        <v>1241</v>
      </c>
      <c r="Z198" s="80">
        <f t="shared" si="60"/>
        <v>161634</v>
      </c>
      <c r="AA198" s="80">
        <f t="shared" si="61"/>
        <v>0</v>
      </c>
      <c r="AB198" s="80">
        <f t="shared" si="66"/>
        <v>0</v>
      </c>
      <c r="AC198" s="80">
        <f t="shared" si="62"/>
        <v>0</v>
      </c>
      <c r="AD198" s="11">
        <f t="shared" si="63"/>
        <v>294117</v>
      </c>
      <c r="AE198" s="150">
        <v>1095.7895638356165</v>
      </c>
      <c r="AF198" s="150">
        <v>0</v>
      </c>
      <c r="AG198" s="52"/>
      <c r="AH198">
        <v>0</v>
      </c>
    </row>
    <row r="199" spans="1:34" ht="12.75" hidden="1" customHeight="1" outlineLevel="1" x14ac:dyDescent="0.2">
      <c r="A199">
        <f t="shared" si="50"/>
        <v>5</v>
      </c>
      <c r="B199" s="70">
        <f t="shared" si="51"/>
        <v>45443</v>
      </c>
      <c r="C199" s="77">
        <v>45413</v>
      </c>
      <c r="D199" s="142">
        <v>895</v>
      </c>
      <c r="E199" s="82">
        <v>237</v>
      </c>
      <c r="F199" s="143">
        <v>475</v>
      </c>
      <c r="G199" s="82">
        <v>212115</v>
      </c>
      <c r="H199" s="11">
        <f t="shared" si="52"/>
        <v>425125</v>
      </c>
      <c r="I199" s="11">
        <f t="shared" si="53"/>
        <v>-213010</v>
      </c>
      <c r="J199" s="147">
        <v>0</v>
      </c>
      <c r="K199" s="148">
        <v>0</v>
      </c>
      <c r="L199" s="82">
        <f t="shared" si="64"/>
        <v>0</v>
      </c>
      <c r="M199" s="82">
        <v>0</v>
      </c>
      <c r="N199" s="78">
        <f t="shared" si="54"/>
        <v>0</v>
      </c>
      <c r="O199" s="78">
        <f t="shared" si="55"/>
        <v>506232</v>
      </c>
      <c r="P199" s="84">
        <v>0</v>
      </c>
      <c r="Q199" s="82">
        <v>0</v>
      </c>
      <c r="R199" s="149">
        <v>0</v>
      </c>
      <c r="S199" s="82">
        <v>0</v>
      </c>
      <c r="T199" s="82">
        <v>0</v>
      </c>
      <c r="U199" s="11">
        <f t="shared" si="56"/>
        <v>0</v>
      </c>
      <c r="V199" s="11">
        <f t="shared" si="57"/>
        <v>0</v>
      </c>
      <c r="W199" s="79">
        <f t="shared" si="58"/>
        <v>895</v>
      </c>
      <c r="X199" s="79">
        <f t="shared" si="59"/>
        <v>0</v>
      </c>
      <c r="Y199" s="145">
        <f t="shared" si="65"/>
        <v>2136</v>
      </c>
      <c r="Z199" s="80">
        <f t="shared" si="60"/>
        <v>212115</v>
      </c>
      <c r="AA199" s="80">
        <f t="shared" si="61"/>
        <v>0</v>
      </c>
      <c r="AB199" s="80">
        <f t="shared" si="66"/>
        <v>0</v>
      </c>
      <c r="AC199" s="80">
        <f t="shared" si="62"/>
        <v>0</v>
      </c>
      <c r="AD199" s="11">
        <f t="shared" si="63"/>
        <v>506232</v>
      </c>
      <c r="AE199" s="150">
        <v>2471.7426065753421</v>
      </c>
      <c r="AF199" s="150">
        <v>0</v>
      </c>
      <c r="AG199" s="52"/>
      <c r="AH199">
        <v>0</v>
      </c>
    </row>
    <row r="200" spans="1:34" ht="12.75" hidden="1" customHeight="1" outlineLevel="1" x14ac:dyDescent="0.2">
      <c r="A200">
        <f t="shared" si="50"/>
        <v>6</v>
      </c>
      <c r="B200" s="70">
        <f t="shared" si="51"/>
        <v>45473</v>
      </c>
      <c r="C200" s="77">
        <v>45444</v>
      </c>
      <c r="D200" s="142">
        <v>906</v>
      </c>
      <c r="E200" s="82">
        <v>237</v>
      </c>
      <c r="F200" s="143">
        <v>475</v>
      </c>
      <c r="G200" s="82">
        <v>214722</v>
      </c>
      <c r="H200" s="11">
        <f t="shared" si="52"/>
        <v>430350</v>
      </c>
      <c r="I200" s="11">
        <f t="shared" si="53"/>
        <v>-215628</v>
      </c>
      <c r="J200" s="147">
        <v>2136</v>
      </c>
      <c r="K200" s="148">
        <v>237</v>
      </c>
      <c r="L200" s="82">
        <f t="shared" si="64"/>
        <v>506232</v>
      </c>
      <c r="M200" s="82">
        <v>506232</v>
      </c>
      <c r="N200" s="78">
        <f t="shared" si="54"/>
        <v>0</v>
      </c>
      <c r="O200" s="78">
        <f t="shared" si="55"/>
        <v>214722</v>
      </c>
      <c r="P200" s="84">
        <v>0</v>
      </c>
      <c r="Q200" s="82">
        <v>0</v>
      </c>
      <c r="R200" s="149">
        <v>0</v>
      </c>
      <c r="S200" s="82">
        <v>0</v>
      </c>
      <c r="T200" s="82">
        <v>0</v>
      </c>
      <c r="U200" s="11">
        <f t="shared" si="56"/>
        <v>0</v>
      </c>
      <c r="V200" s="11">
        <f t="shared" si="57"/>
        <v>0</v>
      </c>
      <c r="W200" s="79">
        <f t="shared" si="58"/>
        <v>906</v>
      </c>
      <c r="X200" s="79">
        <f t="shared" si="59"/>
        <v>2136</v>
      </c>
      <c r="Y200" s="145">
        <f t="shared" si="65"/>
        <v>906</v>
      </c>
      <c r="Z200" s="80">
        <f t="shared" si="60"/>
        <v>214722</v>
      </c>
      <c r="AA200" s="80">
        <f t="shared" si="61"/>
        <v>506232</v>
      </c>
      <c r="AB200" s="80">
        <f t="shared" si="66"/>
        <v>506232</v>
      </c>
      <c r="AC200" s="80">
        <f t="shared" si="62"/>
        <v>0</v>
      </c>
      <c r="AD200" s="11">
        <f t="shared" si="63"/>
        <v>214722</v>
      </c>
      <c r="AE200" s="150">
        <v>3946.2740136986304</v>
      </c>
      <c r="AF200" s="150">
        <v>1815.6</v>
      </c>
      <c r="AG200" s="52"/>
      <c r="AH200">
        <v>0</v>
      </c>
    </row>
    <row r="201" spans="1:34" ht="12.75" hidden="1" customHeight="1" outlineLevel="1" x14ac:dyDescent="0.2">
      <c r="A201">
        <f t="shared" si="50"/>
        <v>7</v>
      </c>
      <c r="B201" s="70">
        <f t="shared" si="51"/>
        <v>45504</v>
      </c>
      <c r="C201" s="77">
        <v>45474</v>
      </c>
      <c r="D201" s="142">
        <v>640</v>
      </c>
      <c r="E201" s="82">
        <v>237</v>
      </c>
      <c r="F201" s="143">
        <v>475</v>
      </c>
      <c r="G201" s="82">
        <v>151680</v>
      </c>
      <c r="H201" s="11">
        <f t="shared" si="52"/>
        <v>304000</v>
      </c>
      <c r="I201" s="11">
        <f t="shared" si="53"/>
        <v>-152320</v>
      </c>
      <c r="J201" s="147">
        <v>906</v>
      </c>
      <c r="K201" s="148">
        <v>237</v>
      </c>
      <c r="L201" s="82">
        <f t="shared" si="64"/>
        <v>214722</v>
      </c>
      <c r="M201" s="82">
        <v>214722</v>
      </c>
      <c r="N201" s="78">
        <f t="shared" si="54"/>
        <v>0</v>
      </c>
      <c r="O201" s="78">
        <f t="shared" si="55"/>
        <v>151680</v>
      </c>
      <c r="P201" s="84">
        <v>0</v>
      </c>
      <c r="Q201" s="82">
        <v>0</v>
      </c>
      <c r="R201" s="149">
        <v>0</v>
      </c>
      <c r="S201" s="82">
        <v>0</v>
      </c>
      <c r="T201" s="82">
        <v>0</v>
      </c>
      <c r="U201" s="11">
        <f t="shared" si="56"/>
        <v>0</v>
      </c>
      <c r="V201" s="11">
        <f t="shared" si="57"/>
        <v>0</v>
      </c>
      <c r="W201" s="79">
        <f t="shared" si="58"/>
        <v>640</v>
      </c>
      <c r="X201" s="79">
        <f t="shared" si="59"/>
        <v>906</v>
      </c>
      <c r="Y201" s="145">
        <f t="shared" si="65"/>
        <v>640</v>
      </c>
      <c r="Z201" s="80">
        <f t="shared" si="60"/>
        <v>151680</v>
      </c>
      <c r="AA201" s="80">
        <f t="shared" si="61"/>
        <v>214722</v>
      </c>
      <c r="AB201" s="80">
        <f t="shared" si="66"/>
        <v>214722</v>
      </c>
      <c r="AC201" s="80">
        <f t="shared" si="62"/>
        <v>0</v>
      </c>
      <c r="AD201" s="11">
        <f t="shared" si="63"/>
        <v>151680</v>
      </c>
      <c r="AE201" s="150">
        <v>1746.783501369863</v>
      </c>
      <c r="AF201" s="150">
        <v>770.1</v>
      </c>
      <c r="AG201" s="52"/>
      <c r="AH201">
        <v>0</v>
      </c>
    </row>
    <row r="202" spans="1:34" ht="12.75" hidden="1" customHeight="1" outlineLevel="1" x14ac:dyDescent="0.2">
      <c r="A202">
        <f t="shared" si="50"/>
        <v>8</v>
      </c>
      <c r="B202" s="70">
        <f t="shared" si="51"/>
        <v>45535</v>
      </c>
      <c r="C202" s="77">
        <v>45505</v>
      </c>
      <c r="D202" s="142">
        <v>459</v>
      </c>
      <c r="E202" s="82">
        <v>237</v>
      </c>
      <c r="F202" s="143">
        <v>475</v>
      </c>
      <c r="G202" s="82">
        <v>108783</v>
      </c>
      <c r="H202" s="11">
        <f t="shared" si="52"/>
        <v>218025</v>
      </c>
      <c r="I202" s="11">
        <f t="shared" si="53"/>
        <v>-109242</v>
      </c>
      <c r="J202" s="147">
        <v>0</v>
      </c>
      <c r="K202" s="148">
        <v>0</v>
      </c>
      <c r="L202" s="82">
        <f t="shared" si="64"/>
        <v>0</v>
      </c>
      <c r="M202" s="82">
        <v>0</v>
      </c>
      <c r="N202" s="78">
        <f t="shared" si="54"/>
        <v>0</v>
      </c>
      <c r="O202" s="78">
        <f t="shared" si="55"/>
        <v>260463</v>
      </c>
      <c r="P202" s="84">
        <v>0</v>
      </c>
      <c r="Q202" s="82">
        <v>0</v>
      </c>
      <c r="R202" s="149">
        <v>0</v>
      </c>
      <c r="S202" s="82">
        <v>0</v>
      </c>
      <c r="T202" s="82">
        <v>0</v>
      </c>
      <c r="U202" s="11">
        <f t="shared" si="56"/>
        <v>0</v>
      </c>
      <c r="V202" s="11">
        <f t="shared" si="57"/>
        <v>0</v>
      </c>
      <c r="W202" s="79">
        <f t="shared" si="58"/>
        <v>459</v>
      </c>
      <c r="X202" s="79">
        <f t="shared" si="59"/>
        <v>0</v>
      </c>
      <c r="Y202" s="145">
        <f t="shared" si="65"/>
        <v>1099</v>
      </c>
      <c r="Z202" s="80">
        <f t="shared" si="60"/>
        <v>108783</v>
      </c>
      <c r="AA202" s="80">
        <f t="shared" si="61"/>
        <v>0</v>
      </c>
      <c r="AB202" s="80">
        <f t="shared" si="66"/>
        <v>0</v>
      </c>
      <c r="AC202" s="80">
        <f t="shared" si="62"/>
        <v>0</v>
      </c>
      <c r="AD202" s="11">
        <f t="shared" si="63"/>
        <v>260463</v>
      </c>
      <c r="AE202" s="150">
        <v>1274.5491838356163</v>
      </c>
      <c r="AF202" s="150">
        <v>0</v>
      </c>
      <c r="AG202" s="52"/>
      <c r="AH202">
        <v>0</v>
      </c>
    </row>
    <row r="203" spans="1:34" ht="12.75" hidden="1" customHeight="1" outlineLevel="1" x14ac:dyDescent="0.2">
      <c r="A203">
        <f t="shared" si="50"/>
        <v>9</v>
      </c>
      <c r="B203" s="70">
        <f t="shared" si="51"/>
        <v>45565</v>
      </c>
      <c r="C203" s="77">
        <v>45536</v>
      </c>
      <c r="D203" s="142">
        <v>413</v>
      </c>
      <c r="E203" s="82">
        <v>237</v>
      </c>
      <c r="F203" s="143">
        <v>475</v>
      </c>
      <c r="G203" s="82">
        <v>97881</v>
      </c>
      <c r="H203" s="11">
        <f t="shared" si="52"/>
        <v>196175</v>
      </c>
      <c r="I203" s="11">
        <f t="shared" si="53"/>
        <v>-98294</v>
      </c>
      <c r="J203" s="147">
        <v>0</v>
      </c>
      <c r="K203" s="148">
        <v>0</v>
      </c>
      <c r="L203" s="82">
        <f t="shared" si="64"/>
        <v>0</v>
      </c>
      <c r="M203" s="82">
        <v>0</v>
      </c>
      <c r="N203" s="78">
        <f t="shared" si="54"/>
        <v>0</v>
      </c>
      <c r="O203" s="78">
        <f t="shared" si="55"/>
        <v>358344</v>
      </c>
      <c r="P203" s="84">
        <v>0</v>
      </c>
      <c r="Q203" s="82">
        <v>0</v>
      </c>
      <c r="R203" s="149">
        <v>0</v>
      </c>
      <c r="S203" s="82">
        <v>0</v>
      </c>
      <c r="T203" s="82">
        <v>0</v>
      </c>
      <c r="U203" s="11">
        <f t="shared" si="56"/>
        <v>0</v>
      </c>
      <c r="V203" s="11">
        <f t="shared" si="57"/>
        <v>0</v>
      </c>
      <c r="W203" s="79">
        <f t="shared" si="58"/>
        <v>413</v>
      </c>
      <c r="X203" s="79">
        <f t="shared" si="59"/>
        <v>0</v>
      </c>
      <c r="Y203" s="145">
        <f t="shared" si="65"/>
        <v>1512</v>
      </c>
      <c r="Z203" s="80">
        <f t="shared" si="60"/>
        <v>97881</v>
      </c>
      <c r="AA203" s="80">
        <f t="shared" si="61"/>
        <v>0</v>
      </c>
      <c r="AB203" s="80">
        <f t="shared" si="66"/>
        <v>0</v>
      </c>
      <c r="AC203" s="80">
        <f t="shared" si="62"/>
        <v>0</v>
      </c>
      <c r="AD203" s="11">
        <f t="shared" si="63"/>
        <v>358344</v>
      </c>
      <c r="AE203" s="150">
        <v>2096.0774128767125</v>
      </c>
      <c r="AF203" s="150">
        <v>0</v>
      </c>
      <c r="AG203" s="52"/>
      <c r="AH203">
        <v>0</v>
      </c>
    </row>
    <row r="204" spans="1:34" ht="12.75" hidden="1" customHeight="1" outlineLevel="1" x14ac:dyDescent="0.2">
      <c r="A204">
        <f t="shared" si="50"/>
        <v>10</v>
      </c>
      <c r="B204" s="70">
        <f t="shared" si="51"/>
        <v>45596</v>
      </c>
      <c r="C204" s="77">
        <v>45566</v>
      </c>
      <c r="D204" s="142">
        <v>295</v>
      </c>
      <c r="E204" s="82">
        <v>237</v>
      </c>
      <c r="F204" s="143">
        <v>475</v>
      </c>
      <c r="G204" s="82">
        <v>69915</v>
      </c>
      <c r="H204" s="11">
        <f t="shared" si="52"/>
        <v>140125</v>
      </c>
      <c r="I204" s="11">
        <f t="shared" si="53"/>
        <v>-70210</v>
      </c>
      <c r="J204" s="147">
        <v>1512</v>
      </c>
      <c r="K204" s="148">
        <v>237</v>
      </c>
      <c r="L204" s="82">
        <f t="shared" si="64"/>
        <v>358344</v>
      </c>
      <c r="M204" s="82">
        <v>358344</v>
      </c>
      <c r="N204" s="78">
        <f t="shared" si="54"/>
        <v>0</v>
      </c>
      <c r="O204" s="78">
        <f t="shared" si="55"/>
        <v>69915</v>
      </c>
      <c r="P204" s="84">
        <v>0</v>
      </c>
      <c r="Q204" s="82">
        <v>0</v>
      </c>
      <c r="R204" s="149">
        <v>0</v>
      </c>
      <c r="S204" s="82">
        <v>0</v>
      </c>
      <c r="T204" s="82">
        <v>0</v>
      </c>
      <c r="U204" s="11">
        <f t="shared" si="56"/>
        <v>0</v>
      </c>
      <c r="V204" s="11">
        <f t="shared" si="57"/>
        <v>0</v>
      </c>
      <c r="W204" s="79">
        <f t="shared" si="58"/>
        <v>295</v>
      </c>
      <c r="X204" s="79">
        <f t="shared" si="59"/>
        <v>1512</v>
      </c>
      <c r="Y204" s="145">
        <f t="shared" si="65"/>
        <v>295</v>
      </c>
      <c r="Z204" s="80">
        <f t="shared" si="60"/>
        <v>69915</v>
      </c>
      <c r="AA204" s="80">
        <f t="shared" si="61"/>
        <v>358344</v>
      </c>
      <c r="AB204" s="80">
        <f t="shared" si="66"/>
        <v>358344</v>
      </c>
      <c r="AC204" s="80">
        <f t="shared" si="62"/>
        <v>0</v>
      </c>
      <c r="AD204" s="11">
        <f t="shared" si="63"/>
        <v>69915</v>
      </c>
      <c r="AE204" s="150">
        <v>2866.6211630136986</v>
      </c>
      <c r="AF204" s="150">
        <v>1285.2</v>
      </c>
      <c r="AG204" s="52"/>
      <c r="AH204">
        <v>0</v>
      </c>
    </row>
    <row r="205" spans="1:34" ht="12.75" hidden="1" customHeight="1" outlineLevel="1" x14ac:dyDescent="0.2">
      <c r="A205">
        <f t="shared" si="50"/>
        <v>11</v>
      </c>
      <c r="B205" s="70">
        <f t="shared" si="51"/>
        <v>45626</v>
      </c>
      <c r="C205" s="77">
        <v>45597</v>
      </c>
      <c r="D205" s="142">
        <v>176</v>
      </c>
      <c r="E205" s="82">
        <v>237</v>
      </c>
      <c r="F205" s="143">
        <v>475</v>
      </c>
      <c r="G205" s="82">
        <v>41712</v>
      </c>
      <c r="H205" s="11">
        <f t="shared" si="52"/>
        <v>83600</v>
      </c>
      <c r="I205" s="11">
        <f t="shared" si="53"/>
        <v>-41888</v>
      </c>
      <c r="J205" s="147">
        <v>0</v>
      </c>
      <c r="K205" s="148">
        <v>0</v>
      </c>
      <c r="L205" s="82">
        <f t="shared" si="64"/>
        <v>0</v>
      </c>
      <c r="M205" s="82">
        <v>0</v>
      </c>
      <c r="N205" s="78">
        <f t="shared" si="54"/>
        <v>0</v>
      </c>
      <c r="O205" s="78">
        <f t="shared" si="55"/>
        <v>111627</v>
      </c>
      <c r="P205" s="84">
        <v>0</v>
      </c>
      <c r="Q205" s="82">
        <v>0</v>
      </c>
      <c r="R205" s="149">
        <v>0</v>
      </c>
      <c r="S205" s="82">
        <v>0</v>
      </c>
      <c r="T205" s="82">
        <v>0</v>
      </c>
      <c r="U205" s="11">
        <f t="shared" si="56"/>
        <v>0</v>
      </c>
      <c r="V205" s="11">
        <f t="shared" si="57"/>
        <v>0</v>
      </c>
      <c r="W205" s="79">
        <f t="shared" si="58"/>
        <v>176</v>
      </c>
      <c r="X205" s="79">
        <f t="shared" si="59"/>
        <v>0</v>
      </c>
      <c r="Y205" s="145">
        <f t="shared" si="65"/>
        <v>471</v>
      </c>
      <c r="Z205" s="80">
        <f t="shared" si="60"/>
        <v>41712</v>
      </c>
      <c r="AA205" s="80">
        <f t="shared" si="61"/>
        <v>0</v>
      </c>
      <c r="AB205" s="80">
        <f t="shared" si="66"/>
        <v>0</v>
      </c>
      <c r="AC205" s="80">
        <f t="shared" si="62"/>
        <v>0</v>
      </c>
      <c r="AD205" s="11">
        <f t="shared" si="63"/>
        <v>111627</v>
      </c>
      <c r="AE205" s="150">
        <v>566.73141205479442</v>
      </c>
      <c r="AF205" s="150">
        <v>0</v>
      </c>
      <c r="AG205" s="52"/>
      <c r="AH205">
        <v>0</v>
      </c>
    </row>
    <row r="206" spans="1:34" ht="12.75" hidden="1" customHeight="1" outlineLevel="1" x14ac:dyDescent="0.2">
      <c r="A206">
        <f t="shared" si="50"/>
        <v>12</v>
      </c>
      <c r="B206" s="70">
        <f t="shared" si="51"/>
        <v>45657</v>
      </c>
      <c r="C206" s="77">
        <v>45627</v>
      </c>
      <c r="D206" s="142">
        <v>135</v>
      </c>
      <c r="E206" s="82">
        <v>237</v>
      </c>
      <c r="F206" s="143">
        <v>475</v>
      </c>
      <c r="G206" s="82">
        <v>31995</v>
      </c>
      <c r="H206" s="11">
        <f t="shared" si="52"/>
        <v>64125</v>
      </c>
      <c r="I206" s="11">
        <f t="shared" si="53"/>
        <v>-32130</v>
      </c>
      <c r="J206" s="147">
        <v>471</v>
      </c>
      <c r="K206" s="148">
        <v>237</v>
      </c>
      <c r="L206" s="82">
        <f t="shared" si="64"/>
        <v>111627</v>
      </c>
      <c r="M206" s="82">
        <v>111627</v>
      </c>
      <c r="N206" s="78">
        <f t="shared" si="54"/>
        <v>0</v>
      </c>
      <c r="O206" s="78">
        <f t="shared" si="55"/>
        <v>31995</v>
      </c>
      <c r="P206" s="84">
        <v>0</v>
      </c>
      <c r="Q206" s="82">
        <v>0</v>
      </c>
      <c r="R206" s="149">
        <v>0</v>
      </c>
      <c r="S206" s="82">
        <v>0</v>
      </c>
      <c r="T206" s="82">
        <v>0</v>
      </c>
      <c r="U206" s="11">
        <f t="shared" si="56"/>
        <v>0</v>
      </c>
      <c r="V206" s="11">
        <f t="shared" si="57"/>
        <v>0</v>
      </c>
      <c r="W206" s="79">
        <f t="shared" si="58"/>
        <v>135</v>
      </c>
      <c r="X206" s="79">
        <f t="shared" si="59"/>
        <v>471</v>
      </c>
      <c r="Y206" s="145">
        <f t="shared" si="65"/>
        <v>135</v>
      </c>
      <c r="Z206" s="80">
        <f t="shared" si="60"/>
        <v>31995</v>
      </c>
      <c r="AA206" s="80">
        <f t="shared" si="61"/>
        <v>111627</v>
      </c>
      <c r="AB206" s="80">
        <f t="shared" si="66"/>
        <v>111627</v>
      </c>
      <c r="AC206" s="80">
        <f t="shared" si="62"/>
        <v>0</v>
      </c>
      <c r="AD206" s="11">
        <f t="shared" si="63"/>
        <v>31995</v>
      </c>
      <c r="AE206" s="150">
        <v>895.68176301369851</v>
      </c>
      <c r="AF206" s="150">
        <v>400.34999999999997</v>
      </c>
      <c r="AG206" s="52"/>
      <c r="AH206">
        <v>0</v>
      </c>
    </row>
    <row r="207" spans="1:34" ht="12.75" hidden="1" customHeight="1" outlineLevel="1" x14ac:dyDescent="0.2">
      <c r="A207">
        <f t="shared" ref="A207:A266" si="67">MONTH(C207)</f>
        <v>1</v>
      </c>
      <c r="B207" s="70">
        <f t="shared" ref="B207:B266" si="68">EOMONTH(C207,0)</f>
        <v>45688</v>
      </c>
      <c r="C207" s="77">
        <v>45658</v>
      </c>
      <c r="D207" s="142">
        <v>36</v>
      </c>
      <c r="E207" s="82">
        <v>237</v>
      </c>
      <c r="F207" s="143">
        <v>475</v>
      </c>
      <c r="G207" s="82">
        <v>8532</v>
      </c>
      <c r="H207" s="11">
        <f t="shared" si="52"/>
        <v>17100</v>
      </c>
      <c r="I207" s="11">
        <f t="shared" si="53"/>
        <v>-8568</v>
      </c>
      <c r="J207" s="147">
        <v>0</v>
      </c>
      <c r="K207" s="148">
        <v>0</v>
      </c>
      <c r="L207" s="82">
        <f t="shared" si="64"/>
        <v>0</v>
      </c>
      <c r="M207" s="82">
        <v>0</v>
      </c>
      <c r="N207" s="78">
        <f t="shared" si="54"/>
        <v>0</v>
      </c>
      <c r="O207" s="78">
        <f t="shared" si="55"/>
        <v>40527</v>
      </c>
      <c r="P207" s="84">
        <v>0</v>
      </c>
      <c r="Q207" s="82">
        <v>0</v>
      </c>
      <c r="R207" s="149">
        <v>0</v>
      </c>
      <c r="S207" s="82">
        <v>0</v>
      </c>
      <c r="T207" s="82">
        <v>0</v>
      </c>
      <c r="U207" s="11">
        <f t="shared" si="56"/>
        <v>0</v>
      </c>
      <c r="V207" s="11">
        <f t="shared" si="57"/>
        <v>0</v>
      </c>
      <c r="W207" s="79">
        <f t="shared" si="58"/>
        <v>36</v>
      </c>
      <c r="X207" s="79">
        <f t="shared" si="59"/>
        <v>0</v>
      </c>
      <c r="Y207" s="145">
        <f t="shared" si="65"/>
        <v>171</v>
      </c>
      <c r="Z207" s="80">
        <f t="shared" si="60"/>
        <v>8532</v>
      </c>
      <c r="AA207" s="80">
        <f t="shared" si="61"/>
        <v>0</v>
      </c>
      <c r="AB207" s="80">
        <f t="shared" si="66"/>
        <v>0</v>
      </c>
      <c r="AC207" s="80">
        <f t="shared" si="62"/>
        <v>0</v>
      </c>
      <c r="AD207" s="11">
        <f t="shared" si="63"/>
        <v>40527</v>
      </c>
      <c r="AE207" s="150">
        <v>265.03138602739722</v>
      </c>
      <c r="AF207" s="150">
        <v>0</v>
      </c>
      <c r="AG207" s="52"/>
      <c r="AH207">
        <v>0</v>
      </c>
    </row>
    <row r="208" spans="1:34" ht="12.75" hidden="1" customHeight="1" outlineLevel="1" x14ac:dyDescent="0.2">
      <c r="A208">
        <f t="shared" si="67"/>
        <v>2</v>
      </c>
      <c r="B208" s="70">
        <f t="shared" si="68"/>
        <v>45716</v>
      </c>
      <c r="C208" s="77">
        <v>45689</v>
      </c>
      <c r="D208" s="142">
        <v>31</v>
      </c>
      <c r="E208" s="82">
        <v>237</v>
      </c>
      <c r="F208" s="143">
        <v>475</v>
      </c>
      <c r="G208" s="82">
        <v>7347</v>
      </c>
      <c r="H208" s="11">
        <f t="shared" si="52"/>
        <v>14725</v>
      </c>
      <c r="I208" s="11">
        <f t="shared" si="53"/>
        <v>-7378</v>
      </c>
      <c r="J208" s="147">
        <v>0</v>
      </c>
      <c r="K208" s="148">
        <v>0</v>
      </c>
      <c r="L208" s="82">
        <f t="shared" si="64"/>
        <v>0</v>
      </c>
      <c r="M208" s="82">
        <v>0</v>
      </c>
      <c r="N208" s="78">
        <f t="shared" si="54"/>
        <v>0</v>
      </c>
      <c r="O208" s="78">
        <f t="shared" si="55"/>
        <v>47874</v>
      </c>
      <c r="P208" s="84">
        <v>0</v>
      </c>
      <c r="Q208" s="82">
        <v>0</v>
      </c>
      <c r="R208" s="149">
        <v>0</v>
      </c>
      <c r="S208" s="82">
        <v>0</v>
      </c>
      <c r="T208" s="82">
        <v>0</v>
      </c>
      <c r="U208" s="11">
        <f t="shared" si="56"/>
        <v>0</v>
      </c>
      <c r="V208" s="11">
        <f t="shared" si="57"/>
        <v>0</v>
      </c>
      <c r="W208" s="79">
        <f t="shared" si="58"/>
        <v>31</v>
      </c>
      <c r="X208" s="79">
        <f t="shared" si="59"/>
        <v>0</v>
      </c>
      <c r="Y208" s="145">
        <f t="shared" si="65"/>
        <v>202</v>
      </c>
      <c r="Z208" s="80">
        <f t="shared" si="60"/>
        <v>7347</v>
      </c>
      <c r="AA208" s="80">
        <f t="shared" si="61"/>
        <v>0</v>
      </c>
      <c r="AB208" s="80">
        <f t="shared" si="66"/>
        <v>0</v>
      </c>
      <c r="AC208" s="80">
        <f t="shared" si="62"/>
        <v>0</v>
      </c>
      <c r="AD208" s="11">
        <f t="shared" si="63"/>
        <v>47874</v>
      </c>
      <c r="AE208" s="150">
        <v>302.57906876712326</v>
      </c>
      <c r="AF208" s="150">
        <v>0</v>
      </c>
      <c r="AG208" s="52"/>
      <c r="AH208">
        <v>0</v>
      </c>
    </row>
    <row r="209" spans="1:34" ht="12.75" hidden="1" customHeight="1" outlineLevel="1" x14ac:dyDescent="0.2">
      <c r="A209">
        <f t="shared" si="67"/>
        <v>3</v>
      </c>
      <c r="B209" s="70">
        <f t="shared" si="68"/>
        <v>45747</v>
      </c>
      <c r="C209" s="77">
        <v>45717</v>
      </c>
      <c r="D209" s="142">
        <v>38</v>
      </c>
      <c r="E209" s="82">
        <v>237</v>
      </c>
      <c r="F209" s="143">
        <v>475</v>
      </c>
      <c r="G209" s="82">
        <v>9006</v>
      </c>
      <c r="H209" s="11">
        <f t="shared" ref="H209:H230" si="69">IF(F209&gt;E209,F209*D209,E209*D209)</f>
        <v>18050</v>
      </c>
      <c r="I209" s="11">
        <f t="shared" ref="I209:I230" si="70">G209-H209</f>
        <v>-9044</v>
      </c>
      <c r="J209" s="147">
        <v>202</v>
      </c>
      <c r="K209" s="148">
        <v>237</v>
      </c>
      <c r="L209" s="82">
        <f t="shared" si="64"/>
        <v>47874</v>
      </c>
      <c r="M209" s="82">
        <v>47874</v>
      </c>
      <c r="N209" s="78">
        <f t="shared" ref="N209:N230" si="71">L209-M209</f>
        <v>0</v>
      </c>
      <c r="O209" s="78">
        <f t="shared" ref="O209:O230" si="72">O208+G209-M209</f>
        <v>9006</v>
      </c>
      <c r="P209" s="84">
        <v>0</v>
      </c>
      <c r="Q209" s="82">
        <v>0</v>
      </c>
      <c r="R209" s="149">
        <v>0</v>
      </c>
      <c r="S209" s="82">
        <v>0</v>
      </c>
      <c r="T209" s="82">
        <v>0</v>
      </c>
      <c r="U209" s="11">
        <f t="shared" ref="U209:U230" si="73">T209-S209</f>
        <v>0</v>
      </c>
      <c r="V209" s="11">
        <f t="shared" ref="V209:V230" si="74">V208+Q209-S209</f>
        <v>0</v>
      </c>
      <c r="W209" s="79">
        <f t="shared" ref="W209:W230" si="75">D209+P209</f>
        <v>38</v>
      </c>
      <c r="X209" s="79">
        <f t="shared" ref="X209:X230" si="76">J209+R209</f>
        <v>202</v>
      </c>
      <c r="Y209" s="145">
        <f t="shared" si="65"/>
        <v>38</v>
      </c>
      <c r="Z209" s="80">
        <f t="shared" ref="Z209:Z230" si="77">G209+Q209</f>
        <v>9006</v>
      </c>
      <c r="AA209" s="80">
        <f t="shared" ref="AA209:AA230" si="78">M209+S209</f>
        <v>47874</v>
      </c>
      <c r="AB209" s="80">
        <f t="shared" si="66"/>
        <v>47874</v>
      </c>
      <c r="AC209" s="80">
        <f t="shared" ref="AC209:AC230" si="79">AB209-AA209</f>
        <v>0</v>
      </c>
      <c r="AD209" s="11">
        <f t="shared" ref="AD209:AD230" si="80">AD208+Z209-AA209</f>
        <v>9006</v>
      </c>
      <c r="AE209" s="150">
        <v>382.88590191780821</v>
      </c>
      <c r="AF209" s="150">
        <v>171.7</v>
      </c>
      <c r="AG209" s="52"/>
      <c r="AH209">
        <v>0</v>
      </c>
    </row>
    <row r="210" spans="1:34" ht="12.75" hidden="1" customHeight="1" outlineLevel="1" x14ac:dyDescent="0.2">
      <c r="A210">
        <f t="shared" si="67"/>
        <v>4</v>
      </c>
      <c r="B210" s="70">
        <f t="shared" si="68"/>
        <v>45777</v>
      </c>
      <c r="C210" s="77">
        <v>45748</v>
      </c>
      <c r="D210" s="142">
        <v>51</v>
      </c>
      <c r="E210" s="82">
        <v>237</v>
      </c>
      <c r="F210" s="143">
        <v>475</v>
      </c>
      <c r="G210" s="82">
        <v>12087</v>
      </c>
      <c r="H210" s="11">
        <f t="shared" si="69"/>
        <v>24225</v>
      </c>
      <c r="I210" s="11">
        <f t="shared" si="70"/>
        <v>-12138</v>
      </c>
      <c r="J210" s="147">
        <v>0</v>
      </c>
      <c r="K210" s="148">
        <v>0</v>
      </c>
      <c r="L210" s="82">
        <f t="shared" ref="L210:L266" si="81">ROUND(J210*K210,2)</f>
        <v>0</v>
      </c>
      <c r="M210" s="82">
        <v>0</v>
      </c>
      <c r="N210" s="78">
        <f t="shared" si="71"/>
        <v>0</v>
      </c>
      <c r="O210" s="78">
        <f t="shared" si="72"/>
        <v>21093</v>
      </c>
      <c r="P210" s="84">
        <v>0</v>
      </c>
      <c r="Q210" s="82">
        <v>0</v>
      </c>
      <c r="R210" s="149">
        <v>0</v>
      </c>
      <c r="S210" s="82">
        <v>0</v>
      </c>
      <c r="T210" s="82">
        <v>0</v>
      </c>
      <c r="U210" s="11">
        <f t="shared" si="73"/>
        <v>0</v>
      </c>
      <c r="V210" s="11">
        <f t="shared" si="74"/>
        <v>0</v>
      </c>
      <c r="W210" s="79">
        <f t="shared" si="75"/>
        <v>51</v>
      </c>
      <c r="X210" s="79">
        <f t="shared" si="76"/>
        <v>0</v>
      </c>
      <c r="Y210" s="145">
        <f t="shared" ref="Y210:Y230" si="82">Y209+W210-X210</f>
        <v>89</v>
      </c>
      <c r="Z210" s="80">
        <f t="shared" si="77"/>
        <v>12087</v>
      </c>
      <c r="AA210" s="80">
        <f t="shared" si="78"/>
        <v>0</v>
      </c>
      <c r="AB210" s="80">
        <f t="shared" ref="AB210:AB230" si="83">L210+T210</f>
        <v>0</v>
      </c>
      <c r="AC210" s="80">
        <f t="shared" si="79"/>
        <v>0</v>
      </c>
      <c r="AD210" s="11">
        <f t="shared" si="80"/>
        <v>21093</v>
      </c>
      <c r="AE210" s="150">
        <v>74.781421643835614</v>
      </c>
      <c r="AF210" s="150">
        <v>0</v>
      </c>
      <c r="AG210" s="52"/>
      <c r="AH210">
        <v>0</v>
      </c>
    </row>
    <row r="211" spans="1:34" ht="12.75" hidden="1" customHeight="1" outlineLevel="1" x14ac:dyDescent="0.2">
      <c r="A211">
        <f t="shared" si="67"/>
        <v>5</v>
      </c>
      <c r="B211" s="70">
        <f t="shared" si="68"/>
        <v>45808</v>
      </c>
      <c r="C211" s="77">
        <v>45778</v>
      </c>
      <c r="D211" s="142">
        <v>75</v>
      </c>
      <c r="E211" s="82">
        <v>237</v>
      </c>
      <c r="F211" s="143">
        <v>475</v>
      </c>
      <c r="G211" s="82">
        <v>17775</v>
      </c>
      <c r="H211" s="11">
        <f t="shared" si="69"/>
        <v>35625</v>
      </c>
      <c r="I211" s="11">
        <f t="shared" si="70"/>
        <v>-17850</v>
      </c>
      <c r="J211" s="147">
        <v>0</v>
      </c>
      <c r="K211" s="148">
        <v>0</v>
      </c>
      <c r="L211" s="82">
        <f t="shared" si="81"/>
        <v>0</v>
      </c>
      <c r="M211" s="82">
        <v>0</v>
      </c>
      <c r="N211" s="78">
        <f t="shared" si="71"/>
        <v>0</v>
      </c>
      <c r="O211" s="78">
        <f t="shared" si="72"/>
        <v>38868</v>
      </c>
      <c r="P211" s="84">
        <v>0</v>
      </c>
      <c r="Q211" s="82">
        <v>0</v>
      </c>
      <c r="R211" s="149">
        <v>0</v>
      </c>
      <c r="S211" s="82">
        <v>0</v>
      </c>
      <c r="T211" s="82">
        <v>0</v>
      </c>
      <c r="U211" s="11">
        <f t="shared" si="73"/>
        <v>0</v>
      </c>
      <c r="V211" s="11">
        <f t="shared" si="74"/>
        <v>0</v>
      </c>
      <c r="W211" s="79">
        <f t="shared" si="75"/>
        <v>75</v>
      </c>
      <c r="X211" s="79">
        <f t="shared" si="76"/>
        <v>0</v>
      </c>
      <c r="Y211" s="145">
        <f t="shared" si="82"/>
        <v>164</v>
      </c>
      <c r="Z211" s="80">
        <f t="shared" si="77"/>
        <v>17775</v>
      </c>
      <c r="AA211" s="80">
        <f t="shared" si="78"/>
        <v>0</v>
      </c>
      <c r="AB211" s="80">
        <f t="shared" si="83"/>
        <v>0</v>
      </c>
      <c r="AC211" s="80">
        <f t="shared" si="79"/>
        <v>0</v>
      </c>
      <c r="AD211" s="11">
        <f t="shared" si="80"/>
        <v>38868</v>
      </c>
      <c r="AE211" s="150">
        <v>177.94336602739725</v>
      </c>
      <c r="AF211" s="150">
        <v>0</v>
      </c>
      <c r="AG211" s="52"/>
      <c r="AH211">
        <v>0</v>
      </c>
    </row>
    <row r="212" spans="1:34" ht="12.75" hidden="1" customHeight="1" outlineLevel="1" x14ac:dyDescent="0.2">
      <c r="A212">
        <f t="shared" si="67"/>
        <v>6</v>
      </c>
      <c r="B212" s="70">
        <f t="shared" si="68"/>
        <v>45838</v>
      </c>
      <c r="C212" s="77">
        <v>45809</v>
      </c>
      <c r="D212" s="142">
        <v>88</v>
      </c>
      <c r="E212" s="82">
        <v>237</v>
      </c>
      <c r="F212" s="143">
        <v>475</v>
      </c>
      <c r="G212" s="82">
        <v>20856</v>
      </c>
      <c r="H212" s="11">
        <f t="shared" si="69"/>
        <v>41800</v>
      </c>
      <c r="I212" s="11">
        <f t="shared" si="70"/>
        <v>-20944</v>
      </c>
      <c r="J212" s="147">
        <v>164</v>
      </c>
      <c r="K212" s="148">
        <v>237</v>
      </c>
      <c r="L212" s="82">
        <f t="shared" si="81"/>
        <v>38868</v>
      </c>
      <c r="M212" s="82">
        <v>38868</v>
      </c>
      <c r="N212" s="78">
        <f t="shared" si="71"/>
        <v>0</v>
      </c>
      <c r="O212" s="78">
        <f t="shared" si="72"/>
        <v>20856</v>
      </c>
      <c r="P212" s="84">
        <v>0</v>
      </c>
      <c r="Q212" s="82">
        <v>0</v>
      </c>
      <c r="R212" s="149">
        <v>0</v>
      </c>
      <c r="S212" s="82">
        <v>0</v>
      </c>
      <c r="T212" s="82">
        <v>0</v>
      </c>
      <c r="U212" s="11">
        <f t="shared" si="73"/>
        <v>0</v>
      </c>
      <c r="V212" s="11">
        <f t="shared" si="74"/>
        <v>0</v>
      </c>
      <c r="W212" s="79">
        <f t="shared" si="75"/>
        <v>88</v>
      </c>
      <c r="X212" s="79">
        <f t="shared" si="76"/>
        <v>164</v>
      </c>
      <c r="Y212" s="145">
        <f t="shared" si="82"/>
        <v>88</v>
      </c>
      <c r="Z212" s="80">
        <f t="shared" si="77"/>
        <v>20856</v>
      </c>
      <c r="AA212" s="80">
        <f t="shared" si="78"/>
        <v>38868</v>
      </c>
      <c r="AB212" s="80">
        <f t="shared" si="83"/>
        <v>38868</v>
      </c>
      <c r="AC212" s="80">
        <f t="shared" si="79"/>
        <v>0</v>
      </c>
      <c r="AD212" s="11">
        <f t="shared" si="80"/>
        <v>20856</v>
      </c>
      <c r="AE212" s="150">
        <v>304.14878794520547</v>
      </c>
      <c r="AF212" s="150">
        <v>139.4</v>
      </c>
      <c r="AG212" s="52"/>
      <c r="AH212">
        <v>0</v>
      </c>
    </row>
    <row r="213" spans="1:34" ht="12.75" hidden="1" customHeight="1" outlineLevel="1" x14ac:dyDescent="0.2">
      <c r="A213">
        <f t="shared" si="67"/>
        <v>7</v>
      </c>
      <c r="B213" s="70">
        <f t="shared" si="68"/>
        <v>45869</v>
      </c>
      <c r="C213" s="77">
        <v>45839</v>
      </c>
      <c r="D213" s="142">
        <v>15</v>
      </c>
      <c r="E213" s="82">
        <v>237</v>
      </c>
      <c r="F213" s="143">
        <v>475</v>
      </c>
      <c r="G213" s="82">
        <v>3555</v>
      </c>
      <c r="H213" s="11">
        <f t="shared" si="69"/>
        <v>7125</v>
      </c>
      <c r="I213" s="11">
        <f t="shared" si="70"/>
        <v>-3570</v>
      </c>
      <c r="J213" s="147">
        <v>88</v>
      </c>
      <c r="K213" s="148">
        <v>237</v>
      </c>
      <c r="L213" s="82">
        <f t="shared" si="81"/>
        <v>20856</v>
      </c>
      <c r="M213" s="82">
        <v>20856</v>
      </c>
      <c r="N213" s="78">
        <f t="shared" si="71"/>
        <v>0</v>
      </c>
      <c r="O213" s="78">
        <f t="shared" si="72"/>
        <v>3555</v>
      </c>
      <c r="P213" s="84">
        <v>0</v>
      </c>
      <c r="Q213" s="82">
        <v>0</v>
      </c>
      <c r="R213" s="149">
        <v>0</v>
      </c>
      <c r="S213" s="82">
        <v>0</v>
      </c>
      <c r="T213" s="82">
        <v>0</v>
      </c>
      <c r="U213" s="11">
        <f t="shared" si="73"/>
        <v>0</v>
      </c>
      <c r="V213" s="11">
        <f t="shared" si="74"/>
        <v>0</v>
      </c>
      <c r="W213" s="79">
        <f t="shared" si="75"/>
        <v>15</v>
      </c>
      <c r="X213" s="79">
        <f t="shared" si="76"/>
        <v>88</v>
      </c>
      <c r="Y213" s="145">
        <f t="shared" si="82"/>
        <v>15</v>
      </c>
      <c r="Z213" s="80">
        <f t="shared" si="77"/>
        <v>3555</v>
      </c>
      <c r="AA213" s="80">
        <f t="shared" si="78"/>
        <v>20856</v>
      </c>
      <c r="AB213" s="80">
        <f t="shared" si="83"/>
        <v>20856</v>
      </c>
      <c r="AC213" s="80">
        <f t="shared" si="79"/>
        <v>0</v>
      </c>
      <c r="AD213" s="11">
        <f t="shared" si="80"/>
        <v>3555</v>
      </c>
      <c r="AE213" s="150">
        <v>166.70417671232877</v>
      </c>
      <c r="AF213" s="150">
        <v>74.8</v>
      </c>
      <c r="AG213" s="52"/>
      <c r="AH213">
        <v>0</v>
      </c>
    </row>
    <row r="214" spans="1:34" ht="12.75" hidden="1" customHeight="1" outlineLevel="1" x14ac:dyDescent="0.2">
      <c r="A214">
        <f t="shared" si="67"/>
        <v>8</v>
      </c>
      <c r="B214" s="70">
        <f t="shared" si="68"/>
        <v>45900</v>
      </c>
      <c r="C214" s="77">
        <v>45870</v>
      </c>
      <c r="D214" s="142">
        <v>14</v>
      </c>
      <c r="E214" s="82">
        <v>237</v>
      </c>
      <c r="F214" s="143">
        <v>475</v>
      </c>
      <c r="G214" s="82">
        <v>3318</v>
      </c>
      <c r="H214" s="11">
        <f t="shared" si="69"/>
        <v>6650</v>
      </c>
      <c r="I214" s="11">
        <f t="shared" si="70"/>
        <v>-3332</v>
      </c>
      <c r="J214" s="147">
        <v>0</v>
      </c>
      <c r="K214" s="148">
        <v>0</v>
      </c>
      <c r="L214" s="82">
        <f t="shared" si="81"/>
        <v>0</v>
      </c>
      <c r="M214" s="82">
        <v>0</v>
      </c>
      <c r="N214" s="78">
        <f t="shared" si="71"/>
        <v>0</v>
      </c>
      <c r="O214" s="78">
        <f t="shared" si="72"/>
        <v>6873</v>
      </c>
      <c r="P214" s="84">
        <v>0</v>
      </c>
      <c r="Q214" s="82">
        <v>0</v>
      </c>
      <c r="R214" s="149">
        <v>0</v>
      </c>
      <c r="S214" s="82">
        <v>0</v>
      </c>
      <c r="T214" s="82">
        <v>0</v>
      </c>
      <c r="U214" s="11">
        <f t="shared" si="73"/>
        <v>0</v>
      </c>
      <c r="V214" s="11">
        <f t="shared" si="74"/>
        <v>0</v>
      </c>
      <c r="W214" s="79">
        <f t="shared" si="75"/>
        <v>14</v>
      </c>
      <c r="X214" s="79">
        <f t="shared" si="76"/>
        <v>0</v>
      </c>
      <c r="Y214" s="145">
        <f t="shared" si="82"/>
        <v>29</v>
      </c>
      <c r="Z214" s="80">
        <f t="shared" si="77"/>
        <v>3318</v>
      </c>
      <c r="AA214" s="80">
        <f t="shared" si="78"/>
        <v>0</v>
      </c>
      <c r="AB214" s="80">
        <f t="shared" si="83"/>
        <v>0</v>
      </c>
      <c r="AC214" s="80">
        <f t="shared" si="79"/>
        <v>0</v>
      </c>
      <c r="AD214" s="11">
        <f t="shared" si="80"/>
        <v>6873</v>
      </c>
      <c r="AE214" s="150">
        <v>30.075819452054795</v>
      </c>
      <c r="AF214" s="150">
        <v>0</v>
      </c>
      <c r="AG214" s="52"/>
      <c r="AH214">
        <v>0</v>
      </c>
    </row>
    <row r="215" spans="1:34" ht="12.75" hidden="1" customHeight="1" outlineLevel="1" x14ac:dyDescent="0.2">
      <c r="A215">
        <f t="shared" si="67"/>
        <v>9</v>
      </c>
      <c r="B215" s="70">
        <f t="shared" si="68"/>
        <v>45930</v>
      </c>
      <c r="C215" s="77">
        <v>45901</v>
      </c>
      <c r="D215" s="142">
        <v>14</v>
      </c>
      <c r="E215" s="82">
        <v>237</v>
      </c>
      <c r="F215" s="143">
        <v>475</v>
      </c>
      <c r="G215" s="82">
        <v>3318</v>
      </c>
      <c r="H215" s="11">
        <f t="shared" si="69"/>
        <v>6650</v>
      </c>
      <c r="I215" s="11">
        <f t="shared" si="70"/>
        <v>-3332</v>
      </c>
      <c r="J215" s="147">
        <v>0</v>
      </c>
      <c r="K215" s="148">
        <v>0</v>
      </c>
      <c r="L215" s="82">
        <f t="shared" si="81"/>
        <v>0</v>
      </c>
      <c r="M215" s="82">
        <v>0</v>
      </c>
      <c r="N215" s="78">
        <f t="shared" si="71"/>
        <v>0</v>
      </c>
      <c r="O215" s="78">
        <f t="shared" si="72"/>
        <v>10191</v>
      </c>
      <c r="P215" s="84">
        <v>0</v>
      </c>
      <c r="Q215" s="82">
        <v>0</v>
      </c>
      <c r="R215" s="149">
        <v>0</v>
      </c>
      <c r="S215" s="82">
        <v>0</v>
      </c>
      <c r="T215" s="82">
        <v>0</v>
      </c>
      <c r="U215" s="11">
        <f t="shared" si="73"/>
        <v>0</v>
      </c>
      <c r="V215" s="11">
        <f t="shared" si="74"/>
        <v>0</v>
      </c>
      <c r="W215" s="79">
        <f t="shared" si="75"/>
        <v>14</v>
      </c>
      <c r="X215" s="79">
        <f t="shared" si="76"/>
        <v>0</v>
      </c>
      <c r="Y215" s="145">
        <f t="shared" si="82"/>
        <v>43</v>
      </c>
      <c r="Z215" s="80">
        <f t="shared" si="77"/>
        <v>3318</v>
      </c>
      <c r="AA215" s="80">
        <f t="shared" si="78"/>
        <v>0</v>
      </c>
      <c r="AB215" s="80">
        <f t="shared" si="83"/>
        <v>0</v>
      </c>
      <c r="AC215" s="80">
        <f t="shared" si="79"/>
        <v>0</v>
      </c>
      <c r="AD215" s="11">
        <f t="shared" si="80"/>
        <v>10191</v>
      </c>
      <c r="AE215" s="150">
        <v>55.505270136986297</v>
      </c>
      <c r="AF215" s="150">
        <v>0</v>
      </c>
      <c r="AG215" s="52"/>
      <c r="AH215">
        <v>0</v>
      </c>
    </row>
    <row r="216" spans="1:34" ht="12.75" hidden="1" customHeight="1" outlineLevel="1" x14ac:dyDescent="0.2">
      <c r="A216">
        <f t="shared" si="67"/>
        <v>10</v>
      </c>
      <c r="B216" s="70">
        <f t="shared" si="68"/>
        <v>45961</v>
      </c>
      <c r="C216" s="77">
        <v>45931</v>
      </c>
      <c r="D216" s="142">
        <v>10</v>
      </c>
      <c r="E216" s="82">
        <v>237</v>
      </c>
      <c r="F216" s="143">
        <v>475</v>
      </c>
      <c r="G216" s="82">
        <v>2370</v>
      </c>
      <c r="H216" s="11">
        <f t="shared" si="69"/>
        <v>4750</v>
      </c>
      <c r="I216" s="11">
        <f t="shared" si="70"/>
        <v>-2380</v>
      </c>
      <c r="J216" s="147">
        <v>43</v>
      </c>
      <c r="K216" s="148">
        <v>237</v>
      </c>
      <c r="L216" s="82">
        <f t="shared" si="81"/>
        <v>10191</v>
      </c>
      <c r="M216" s="82">
        <v>10191</v>
      </c>
      <c r="N216" s="78">
        <f t="shared" si="71"/>
        <v>0</v>
      </c>
      <c r="O216" s="78">
        <f t="shared" si="72"/>
        <v>2370</v>
      </c>
      <c r="P216" s="84">
        <v>0</v>
      </c>
      <c r="Q216" s="82">
        <v>0</v>
      </c>
      <c r="R216" s="149">
        <v>0</v>
      </c>
      <c r="S216" s="82">
        <v>0</v>
      </c>
      <c r="T216" s="82">
        <v>0</v>
      </c>
      <c r="U216" s="11">
        <f t="shared" si="73"/>
        <v>0</v>
      </c>
      <c r="V216" s="11">
        <f t="shared" si="74"/>
        <v>0</v>
      </c>
      <c r="W216" s="79">
        <f t="shared" si="75"/>
        <v>10</v>
      </c>
      <c r="X216" s="79">
        <f t="shared" si="76"/>
        <v>43</v>
      </c>
      <c r="Y216" s="145">
        <f t="shared" si="82"/>
        <v>10</v>
      </c>
      <c r="Z216" s="80">
        <f t="shared" si="77"/>
        <v>2370</v>
      </c>
      <c r="AA216" s="80">
        <f t="shared" si="78"/>
        <v>10191</v>
      </c>
      <c r="AB216" s="80">
        <f t="shared" si="83"/>
        <v>10191</v>
      </c>
      <c r="AC216" s="80">
        <f t="shared" si="79"/>
        <v>0</v>
      </c>
      <c r="AD216" s="11">
        <f t="shared" si="80"/>
        <v>2370</v>
      </c>
      <c r="AE216" s="150">
        <v>81.625397260273957</v>
      </c>
      <c r="AF216" s="150">
        <v>36.549999999999997</v>
      </c>
      <c r="AG216" s="52"/>
      <c r="AH216">
        <v>0</v>
      </c>
    </row>
    <row r="217" spans="1:34" ht="12.75" hidden="1" customHeight="1" outlineLevel="1" x14ac:dyDescent="0.2">
      <c r="A217">
        <f t="shared" si="67"/>
        <v>11</v>
      </c>
      <c r="B217" s="70">
        <f t="shared" si="68"/>
        <v>45991</v>
      </c>
      <c r="C217" s="77">
        <v>45962</v>
      </c>
      <c r="D217" s="142">
        <v>0</v>
      </c>
      <c r="E217" s="82">
        <v>237</v>
      </c>
      <c r="F217" s="143">
        <v>475</v>
      </c>
      <c r="G217" s="82">
        <v>0</v>
      </c>
      <c r="H217" s="11">
        <f t="shared" si="69"/>
        <v>0</v>
      </c>
      <c r="I217" s="11">
        <f t="shared" si="70"/>
        <v>0</v>
      </c>
      <c r="J217" s="147">
        <v>0</v>
      </c>
      <c r="K217" s="148">
        <v>0</v>
      </c>
      <c r="L217" s="82">
        <f t="shared" si="81"/>
        <v>0</v>
      </c>
      <c r="M217" s="82">
        <v>0</v>
      </c>
      <c r="N217" s="78">
        <f t="shared" si="71"/>
        <v>0</v>
      </c>
      <c r="O217" s="78">
        <f t="shared" si="72"/>
        <v>2370</v>
      </c>
      <c r="P217" s="84">
        <v>0</v>
      </c>
      <c r="Q217" s="82">
        <v>0</v>
      </c>
      <c r="R217" s="149">
        <v>0</v>
      </c>
      <c r="S217" s="82">
        <v>0</v>
      </c>
      <c r="T217" s="82">
        <v>0</v>
      </c>
      <c r="U217" s="11">
        <f t="shared" si="73"/>
        <v>0</v>
      </c>
      <c r="V217" s="11">
        <f t="shared" si="74"/>
        <v>0</v>
      </c>
      <c r="W217" s="79">
        <f t="shared" si="75"/>
        <v>0</v>
      </c>
      <c r="X217" s="79">
        <f t="shared" si="76"/>
        <v>0</v>
      </c>
      <c r="Y217" s="145">
        <f t="shared" si="82"/>
        <v>10</v>
      </c>
      <c r="Z217" s="80">
        <f t="shared" si="77"/>
        <v>0</v>
      </c>
      <c r="AA217" s="80">
        <f t="shared" si="78"/>
        <v>0</v>
      </c>
      <c r="AB217" s="80">
        <f t="shared" si="83"/>
        <v>0</v>
      </c>
      <c r="AC217" s="80">
        <f t="shared" si="79"/>
        <v>0</v>
      </c>
      <c r="AD217" s="11">
        <f t="shared" si="80"/>
        <v>2370</v>
      </c>
      <c r="AE217" s="150">
        <v>18.836630136986301</v>
      </c>
      <c r="AF217" s="150">
        <v>0</v>
      </c>
      <c r="AG217" s="52"/>
      <c r="AH217">
        <v>0</v>
      </c>
    </row>
    <row r="218" spans="1:34" ht="12.75" hidden="1" customHeight="1" outlineLevel="1" x14ac:dyDescent="0.2">
      <c r="A218">
        <f t="shared" si="67"/>
        <v>12</v>
      </c>
      <c r="B218" s="70">
        <f t="shared" si="68"/>
        <v>46022</v>
      </c>
      <c r="C218" s="77">
        <v>45992</v>
      </c>
      <c r="D218" s="142">
        <v>0</v>
      </c>
      <c r="E218" s="82">
        <v>237</v>
      </c>
      <c r="F218" s="143">
        <v>475</v>
      </c>
      <c r="G218" s="82">
        <v>0</v>
      </c>
      <c r="H218" s="11">
        <f t="shared" si="69"/>
        <v>0</v>
      </c>
      <c r="I218" s="11">
        <f t="shared" si="70"/>
        <v>0</v>
      </c>
      <c r="J218" s="147">
        <v>10</v>
      </c>
      <c r="K218" s="148">
        <v>237</v>
      </c>
      <c r="L218" s="82">
        <f t="shared" si="81"/>
        <v>2370</v>
      </c>
      <c r="M218" s="82">
        <v>2370</v>
      </c>
      <c r="N218" s="78">
        <f t="shared" si="71"/>
        <v>0</v>
      </c>
      <c r="O218" s="78">
        <f t="shared" si="72"/>
        <v>0</v>
      </c>
      <c r="P218" s="84">
        <v>0</v>
      </c>
      <c r="Q218" s="82">
        <v>0</v>
      </c>
      <c r="R218" s="149">
        <v>0</v>
      </c>
      <c r="S218" s="82">
        <v>0</v>
      </c>
      <c r="T218" s="82">
        <v>0</v>
      </c>
      <c r="U218" s="11">
        <f t="shared" si="73"/>
        <v>0</v>
      </c>
      <c r="V218" s="11">
        <f t="shared" si="74"/>
        <v>0</v>
      </c>
      <c r="W218" s="79">
        <f t="shared" si="75"/>
        <v>0</v>
      </c>
      <c r="X218" s="79">
        <f t="shared" si="76"/>
        <v>10</v>
      </c>
      <c r="Y218" s="145">
        <f t="shared" si="82"/>
        <v>0</v>
      </c>
      <c r="Z218" s="80">
        <f t="shared" si="77"/>
        <v>0</v>
      </c>
      <c r="AA218" s="80">
        <f t="shared" si="78"/>
        <v>2370</v>
      </c>
      <c r="AB218" s="80">
        <f t="shared" si="83"/>
        <v>2370</v>
      </c>
      <c r="AC218" s="80">
        <f t="shared" si="79"/>
        <v>0</v>
      </c>
      <c r="AD218" s="11">
        <f t="shared" si="80"/>
        <v>0</v>
      </c>
      <c r="AE218" s="150">
        <v>18.836630136986301</v>
      </c>
      <c r="AF218" s="150">
        <v>8.5</v>
      </c>
      <c r="AG218" s="52"/>
      <c r="AH218">
        <v>0</v>
      </c>
    </row>
    <row r="219" spans="1:34" ht="12.75" hidden="1" customHeight="1" outlineLevel="1" x14ac:dyDescent="0.2">
      <c r="A219">
        <f t="shared" si="67"/>
        <v>1</v>
      </c>
      <c r="B219" s="70">
        <f t="shared" si="68"/>
        <v>46053</v>
      </c>
      <c r="C219" s="77">
        <v>46023</v>
      </c>
      <c r="D219" s="142">
        <v>0</v>
      </c>
      <c r="E219" s="82">
        <v>237</v>
      </c>
      <c r="F219" s="143">
        <v>475</v>
      </c>
      <c r="G219" s="82">
        <v>0</v>
      </c>
      <c r="H219" s="11">
        <f t="shared" si="69"/>
        <v>0</v>
      </c>
      <c r="I219" s="11">
        <f t="shared" si="70"/>
        <v>0</v>
      </c>
      <c r="J219" s="147">
        <v>0</v>
      </c>
      <c r="K219" s="148">
        <v>0</v>
      </c>
      <c r="L219" s="82">
        <f t="shared" si="81"/>
        <v>0</v>
      </c>
      <c r="M219" s="82">
        <v>0</v>
      </c>
      <c r="N219" s="78">
        <f t="shared" si="71"/>
        <v>0</v>
      </c>
      <c r="O219" s="78">
        <f t="shared" si="72"/>
        <v>0</v>
      </c>
      <c r="P219" s="84">
        <v>0</v>
      </c>
      <c r="Q219" s="82">
        <v>0</v>
      </c>
      <c r="R219" s="149">
        <v>0</v>
      </c>
      <c r="S219" s="82">
        <v>0</v>
      </c>
      <c r="T219" s="82">
        <v>0</v>
      </c>
      <c r="U219" s="11">
        <f t="shared" si="73"/>
        <v>0</v>
      </c>
      <c r="V219" s="11">
        <f t="shared" si="74"/>
        <v>0</v>
      </c>
      <c r="W219" s="79">
        <f t="shared" si="75"/>
        <v>0</v>
      </c>
      <c r="X219" s="79">
        <f t="shared" si="76"/>
        <v>0</v>
      </c>
      <c r="Y219" s="145">
        <f t="shared" si="82"/>
        <v>0</v>
      </c>
      <c r="Z219" s="80">
        <f t="shared" si="77"/>
        <v>0</v>
      </c>
      <c r="AA219" s="80">
        <f t="shared" si="78"/>
        <v>0</v>
      </c>
      <c r="AB219" s="80">
        <f t="shared" si="83"/>
        <v>0</v>
      </c>
      <c r="AC219" s="80">
        <f t="shared" si="79"/>
        <v>0</v>
      </c>
      <c r="AD219" s="11">
        <f t="shared" si="80"/>
        <v>0</v>
      </c>
      <c r="AE219" s="150">
        <v>0</v>
      </c>
      <c r="AF219" s="150">
        <v>0</v>
      </c>
      <c r="AG219" s="52"/>
      <c r="AH219">
        <v>0</v>
      </c>
    </row>
    <row r="220" spans="1:34" ht="12.75" hidden="1" customHeight="1" outlineLevel="1" x14ac:dyDescent="0.2">
      <c r="A220">
        <f t="shared" si="67"/>
        <v>2</v>
      </c>
      <c r="B220" s="70">
        <f t="shared" si="68"/>
        <v>46081</v>
      </c>
      <c r="C220" s="77">
        <v>46054</v>
      </c>
      <c r="D220" s="142">
        <v>0</v>
      </c>
      <c r="E220" s="82">
        <v>237</v>
      </c>
      <c r="F220" s="143">
        <v>475</v>
      </c>
      <c r="G220" s="82">
        <v>0</v>
      </c>
      <c r="H220" s="11">
        <f t="shared" si="69"/>
        <v>0</v>
      </c>
      <c r="I220" s="11">
        <f t="shared" si="70"/>
        <v>0</v>
      </c>
      <c r="J220" s="147">
        <v>0</v>
      </c>
      <c r="K220" s="148">
        <v>0</v>
      </c>
      <c r="L220" s="82">
        <f t="shared" si="81"/>
        <v>0</v>
      </c>
      <c r="M220" s="82">
        <v>0</v>
      </c>
      <c r="N220" s="78">
        <f t="shared" si="71"/>
        <v>0</v>
      </c>
      <c r="O220" s="78">
        <f t="shared" si="72"/>
        <v>0</v>
      </c>
      <c r="P220" s="84">
        <v>0</v>
      </c>
      <c r="Q220" s="82">
        <v>0</v>
      </c>
      <c r="R220" s="149">
        <v>0</v>
      </c>
      <c r="S220" s="82">
        <v>0</v>
      </c>
      <c r="T220" s="82">
        <v>0</v>
      </c>
      <c r="U220" s="11">
        <f t="shared" si="73"/>
        <v>0</v>
      </c>
      <c r="V220" s="11">
        <f t="shared" si="74"/>
        <v>0</v>
      </c>
      <c r="W220" s="79">
        <f t="shared" si="75"/>
        <v>0</v>
      </c>
      <c r="X220" s="79">
        <f t="shared" si="76"/>
        <v>0</v>
      </c>
      <c r="Y220" s="145">
        <f t="shared" si="82"/>
        <v>0</v>
      </c>
      <c r="Z220" s="80">
        <f t="shared" si="77"/>
        <v>0</v>
      </c>
      <c r="AA220" s="80">
        <f t="shared" si="78"/>
        <v>0</v>
      </c>
      <c r="AB220" s="80">
        <f t="shared" si="83"/>
        <v>0</v>
      </c>
      <c r="AC220" s="80">
        <f t="shared" si="79"/>
        <v>0</v>
      </c>
      <c r="AD220" s="11">
        <f t="shared" si="80"/>
        <v>0</v>
      </c>
      <c r="AE220" s="150">
        <v>0</v>
      </c>
      <c r="AF220" s="150">
        <v>0</v>
      </c>
      <c r="AG220" s="52"/>
      <c r="AH220">
        <v>0</v>
      </c>
    </row>
    <row r="221" spans="1:34" ht="12.75" hidden="1" customHeight="1" outlineLevel="1" x14ac:dyDescent="0.2">
      <c r="A221">
        <f t="shared" si="67"/>
        <v>3</v>
      </c>
      <c r="B221" s="70">
        <f t="shared" si="68"/>
        <v>46112</v>
      </c>
      <c r="C221" s="77">
        <v>46082</v>
      </c>
      <c r="D221" s="142">
        <v>0</v>
      </c>
      <c r="E221" s="82">
        <v>237</v>
      </c>
      <c r="F221" s="143">
        <v>475</v>
      </c>
      <c r="G221" s="82">
        <v>0</v>
      </c>
      <c r="H221" s="11">
        <f t="shared" si="69"/>
        <v>0</v>
      </c>
      <c r="I221" s="11">
        <f t="shared" si="70"/>
        <v>0</v>
      </c>
      <c r="J221" s="147">
        <v>0</v>
      </c>
      <c r="K221" s="148">
        <v>0</v>
      </c>
      <c r="L221" s="82">
        <f t="shared" si="81"/>
        <v>0</v>
      </c>
      <c r="M221" s="82">
        <v>0</v>
      </c>
      <c r="N221" s="78">
        <f t="shared" si="71"/>
        <v>0</v>
      </c>
      <c r="O221" s="78">
        <f t="shared" si="72"/>
        <v>0</v>
      </c>
      <c r="P221" s="84">
        <v>0</v>
      </c>
      <c r="Q221" s="82">
        <v>0</v>
      </c>
      <c r="R221" s="149">
        <v>0</v>
      </c>
      <c r="S221" s="82">
        <v>0</v>
      </c>
      <c r="T221" s="82">
        <v>0</v>
      </c>
      <c r="U221" s="11">
        <f t="shared" si="73"/>
        <v>0</v>
      </c>
      <c r="V221" s="11">
        <f t="shared" si="74"/>
        <v>0</v>
      </c>
      <c r="W221" s="79">
        <f t="shared" si="75"/>
        <v>0</v>
      </c>
      <c r="X221" s="79">
        <f t="shared" si="76"/>
        <v>0</v>
      </c>
      <c r="Y221" s="145">
        <f t="shared" si="82"/>
        <v>0</v>
      </c>
      <c r="Z221" s="80">
        <f t="shared" si="77"/>
        <v>0</v>
      </c>
      <c r="AA221" s="80">
        <f t="shared" si="78"/>
        <v>0</v>
      </c>
      <c r="AB221" s="80">
        <f t="shared" si="83"/>
        <v>0</v>
      </c>
      <c r="AC221" s="80">
        <f t="shared" si="79"/>
        <v>0</v>
      </c>
      <c r="AD221" s="11">
        <f t="shared" si="80"/>
        <v>0</v>
      </c>
      <c r="AE221" s="150">
        <v>0</v>
      </c>
      <c r="AF221" s="150">
        <v>0</v>
      </c>
      <c r="AG221" s="52"/>
      <c r="AH221">
        <v>0</v>
      </c>
    </row>
    <row r="222" spans="1:34" ht="12.75" hidden="1" customHeight="1" outlineLevel="1" x14ac:dyDescent="0.2">
      <c r="A222">
        <f t="shared" si="67"/>
        <v>4</v>
      </c>
      <c r="B222" s="70">
        <f t="shared" si="68"/>
        <v>46142</v>
      </c>
      <c r="C222" s="77">
        <v>46113</v>
      </c>
      <c r="D222" s="142">
        <v>0</v>
      </c>
      <c r="E222" s="82">
        <v>237</v>
      </c>
      <c r="F222" s="143">
        <v>475</v>
      </c>
      <c r="G222" s="82">
        <v>0</v>
      </c>
      <c r="H222" s="11">
        <f t="shared" si="69"/>
        <v>0</v>
      </c>
      <c r="I222" s="11">
        <f t="shared" si="70"/>
        <v>0</v>
      </c>
      <c r="J222" s="147">
        <v>0</v>
      </c>
      <c r="K222" s="148">
        <v>0</v>
      </c>
      <c r="L222" s="82">
        <f t="shared" si="81"/>
        <v>0</v>
      </c>
      <c r="M222" s="82">
        <v>0</v>
      </c>
      <c r="N222" s="78">
        <f t="shared" si="71"/>
        <v>0</v>
      </c>
      <c r="O222" s="78">
        <f t="shared" si="72"/>
        <v>0</v>
      </c>
      <c r="P222" s="84">
        <v>0</v>
      </c>
      <c r="Q222" s="82">
        <v>0</v>
      </c>
      <c r="R222" s="149">
        <v>0</v>
      </c>
      <c r="S222" s="82">
        <v>0</v>
      </c>
      <c r="T222" s="82">
        <v>0</v>
      </c>
      <c r="U222" s="11">
        <f t="shared" si="73"/>
        <v>0</v>
      </c>
      <c r="V222" s="11">
        <f t="shared" si="74"/>
        <v>0</v>
      </c>
      <c r="W222" s="79">
        <f t="shared" si="75"/>
        <v>0</v>
      </c>
      <c r="X222" s="79">
        <f t="shared" si="76"/>
        <v>0</v>
      </c>
      <c r="Y222" s="145">
        <f t="shared" si="82"/>
        <v>0</v>
      </c>
      <c r="Z222" s="80">
        <f t="shared" si="77"/>
        <v>0</v>
      </c>
      <c r="AA222" s="80">
        <f t="shared" si="78"/>
        <v>0</v>
      </c>
      <c r="AB222" s="80">
        <f t="shared" si="83"/>
        <v>0</v>
      </c>
      <c r="AC222" s="80">
        <f t="shared" si="79"/>
        <v>0</v>
      </c>
      <c r="AD222" s="11">
        <f t="shared" si="80"/>
        <v>0</v>
      </c>
      <c r="AE222" s="150">
        <v>0</v>
      </c>
      <c r="AF222" s="150">
        <v>0</v>
      </c>
      <c r="AG222" s="52"/>
      <c r="AH222">
        <v>0</v>
      </c>
    </row>
    <row r="223" spans="1:34" ht="12.75" hidden="1" customHeight="1" outlineLevel="1" x14ac:dyDescent="0.2">
      <c r="A223">
        <f t="shared" si="67"/>
        <v>5</v>
      </c>
      <c r="B223" s="70">
        <f t="shared" si="68"/>
        <v>46173</v>
      </c>
      <c r="C223" s="77">
        <v>46143</v>
      </c>
      <c r="D223" s="142">
        <v>0</v>
      </c>
      <c r="E223" s="82">
        <v>237</v>
      </c>
      <c r="F223" s="143">
        <v>475</v>
      </c>
      <c r="G223" s="82">
        <v>0</v>
      </c>
      <c r="H223" s="11">
        <f t="shared" si="69"/>
        <v>0</v>
      </c>
      <c r="I223" s="11">
        <f t="shared" si="70"/>
        <v>0</v>
      </c>
      <c r="J223" s="147">
        <v>0</v>
      </c>
      <c r="K223" s="148">
        <v>0</v>
      </c>
      <c r="L223" s="82">
        <f t="shared" si="81"/>
        <v>0</v>
      </c>
      <c r="M223" s="82">
        <v>0</v>
      </c>
      <c r="N223" s="78">
        <f t="shared" si="71"/>
        <v>0</v>
      </c>
      <c r="O223" s="78">
        <f t="shared" si="72"/>
        <v>0</v>
      </c>
      <c r="P223" s="84">
        <v>0</v>
      </c>
      <c r="Q223" s="82">
        <v>0</v>
      </c>
      <c r="R223" s="149">
        <v>0</v>
      </c>
      <c r="S223" s="82">
        <v>0</v>
      </c>
      <c r="T223" s="82">
        <v>0</v>
      </c>
      <c r="U223" s="11">
        <f t="shared" si="73"/>
        <v>0</v>
      </c>
      <c r="V223" s="11">
        <f t="shared" si="74"/>
        <v>0</v>
      </c>
      <c r="W223" s="79">
        <f t="shared" si="75"/>
        <v>0</v>
      </c>
      <c r="X223" s="79">
        <f t="shared" si="76"/>
        <v>0</v>
      </c>
      <c r="Y223" s="145">
        <f t="shared" si="82"/>
        <v>0</v>
      </c>
      <c r="Z223" s="80">
        <f t="shared" si="77"/>
        <v>0</v>
      </c>
      <c r="AA223" s="80">
        <f t="shared" si="78"/>
        <v>0</v>
      </c>
      <c r="AB223" s="80">
        <f t="shared" si="83"/>
        <v>0</v>
      </c>
      <c r="AC223" s="80">
        <f t="shared" si="79"/>
        <v>0</v>
      </c>
      <c r="AD223" s="11">
        <f t="shared" si="80"/>
        <v>0</v>
      </c>
      <c r="AE223" s="150">
        <v>0</v>
      </c>
      <c r="AF223" s="150">
        <v>0</v>
      </c>
      <c r="AG223" s="52"/>
      <c r="AH223">
        <v>0</v>
      </c>
    </row>
    <row r="224" spans="1:34" ht="12.75" hidden="1" customHeight="1" outlineLevel="1" x14ac:dyDescent="0.2">
      <c r="A224">
        <f t="shared" si="67"/>
        <v>6</v>
      </c>
      <c r="B224" s="70">
        <f t="shared" si="68"/>
        <v>46203</v>
      </c>
      <c r="C224" s="77">
        <v>46174</v>
      </c>
      <c r="D224" s="142">
        <v>0</v>
      </c>
      <c r="E224" s="82">
        <v>237</v>
      </c>
      <c r="F224" s="143">
        <v>475</v>
      </c>
      <c r="G224" s="82">
        <v>0</v>
      </c>
      <c r="H224" s="11">
        <f t="shared" si="69"/>
        <v>0</v>
      </c>
      <c r="I224" s="11">
        <f t="shared" si="70"/>
        <v>0</v>
      </c>
      <c r="J224" s="147">
        <v>0</v>
      </c>
      <c r="K224" s="148">
        <v>0</v>
      </c>
      <c r="L224" s="82">
        <f t="shared" si="81"/>
        <v>0</v>
      </c>
      <c r="M224" s="82">
        <v>0</v>
      </c>
      <c r="N224" s="78">
        <f t="shared" si="71"/>
        <v>0</v>
      </c>
      <c r="O224" s="78">
        <f t="shared" si="72"/>
        <v>0</v>
      </c>
      <c r="P224" s="84">
        <v>0</v>
      </c>
      <c r="Q224" s="82">
        <v>0</v>
      </c>
      <c r="R224" s="149">
        <v>0</v>
      </c>
      <c r="S224" s="82">
        <v>0</v>
      </c>
      <c r="T224" s="82">
        <v>0</v>
      </c>
      <c r="U224" s="11">
        <f t="shared" si="73"/>
        <v>0</v>
      </c>
      <c r="V224" s="11">
        <f t="shared" si="74"/>
        <v>0</v>
      </c>
      <c r="W224" s="79">
        <f t="shared" si="75"/>
        <v>0</v>
      </c>
      <c r="X224" s="79">
        <f t="shared" si="76"/>
        <v>0</v>
      </c>
      <c r="Y224" s="145">
        <f t="shared" si="82"/>
        <v>0</v>
      </c>
      <c r="Z224" s="80">
        <f t="shared" si="77"/>
        <v>0</v>
      </c>
      <c r="AA224" s="80">
        <f t="shared" si="78"/>
        <v>0</v>
      </c>
      <c r="AB224" s="80">
        <f t="shared" si="83"/>
        <v>0</v>
      </c>
      <c r="AC224" s="80">
        <f t="shared" si="79"/>
        <v>0</v>
      </c>
      <c r="AD224" s="11">
        <f t="shared" si="80"/>
        <v>0</v>
      </c>
      <c r="AE224" s="150">
        <v>0</v>
      </c>
      <c r="AF224" s="150">
        <v>0</v>
      </c>
      <c r="AG224" s="52"/>
      <c r="AH224">
        <v>0</v>
      </c>
    </row>
    <row r="225" spans="1:34" ht="12.75" hidden="1" customHeight="1" outlineLevel="1" x14ac:dyDescent="0.2">
      <c r="A225">
        <f t="shared" si="67"/>
        <v>7</v>
      </c>
      <c r="B225" s="70">
        <f t="shared" si="68"/>
        <v>46234</v>
      </c>
      <c r="C225" s="77">
        <v>46204</v>
      </c>
      <c r="D225" s="142">
        <v>0</v>
      </c>
      <c r="E225" s="82">
        <v>237</v>
      </c>
      <c r="F225" s="143">
        <v>475</v>
      </c>
      <c r="G225" s="82">
        <v>0</v>
      </c>
      <c r="H225" s="11">
        <f t="shared" si="69"/>
        <v>0</v>
      </c>
      <c r="I225" s="11">
        <f t="shared" si="70"/>
        <v>0</v>
      </c>
      <c r="J225" s="147">
        <v>0</v>
      </c>
      <c r="K225" s="148">
        <v>0</v>
      </c>
      <c r="L225" s="82">
        <f t="shared" si="81"/>
        <v>0</v>
      </c>
      <c r="M225" s="82">
        <v>0</v>
      </c>
      <c r="N225" s="78">
        <f t="shared" si="71"/>
        <v>0</v>
      </c>
      <c r="O225" s="78">
        <f t="shared" si="72"/>
        <v>0</v>
      </c>
      <c r="P225" s="84">
        <v>0</v>
      </c>
      <c r="Q225" s="82">
        <v>0</v>
      </c>
      <c r="R225" s="149">
        <v>0</v>
      </c>
      <c r="S225" s="82">
        <v>0</v>
      </c>
      <c r="T225" s="82">
        <v>0</v>
      </c>
      <c r="U225" s="11">
        <f t="shared" si="73"/>
        <v>0</v>
      </c>
      <c r="V225" s="11">
        <f t="shared" si="74"/>
        <v>0</v>
      </c>
      <c r="W225" s="79">
        <f t="shared" si="75"/>
        <v>0</v>
      </c>
      <c r="X225" s="79">
        <f t="shared" si="76"/>
        <v>0</v>
      </c>
      <c r="Y225" s="145">
        <f t="shared" si="82"/>
        <v>0</v>
      </c>
      <c r="Z225" s="80">
        <f t="shared" si="77"/>
        <v>0</v>
      </c>
      <c r="AA225" s="80">
        <f t="shared" si="78"/>
        <v>0</v>
      </c>
      <c r="AB225" s="80">
        <f t="shared" si="83"/>
        <v>0</v>
      </c>
      <c r="AC225" s="80">
        <f t="shared" si="79"/>
        <v>0</v>
      </c>
      <c r="AD225" s="11">
        <f t="shared" si="80"/>
        <v>0</v>
      </c>
      <c r="AE225" s="150">
        <v>0</v>
      </c>
      <c r="AF225" s="150">
        <v>0</v>
      </c>
      <c r="AG225" s="52"/>
      <c r="AH225">
        <v>0</v>
      </c>
    </row>
    <row r="226" spans="1:34" ht="12.75" hidden="1" customHeight="1" outlineLevel="1" x14ac:dyDescent="0.2">
      <c r="A226">
        <f t="shared" si="67"/>
        <v>8</v>
      </c>
      <c r="B226" s="70">
        <f t="shared" si="68"/>
        <v>46265</v>
      </c>
      <c r="C226" s="77">
        <v>46235</v>
      </c>
      <c r="D226" s="142">
        <v>0</v>
      </c>
      <c r="E226" s="82">
        <v>237</v>
      </c>
      <c r="F226" s="143">
        <v>475</v>
      </c>
      <c r="G226" s="82">
        <v>0</v>
      </c>
      <c r="H226" s="11">
        <f t="shared" si="69"/>
        <v>0</v>
      </c>
      <c r="I226" s="11">
        <f t="shared" si="70"/>
        <v>0</v>
      </c>
      <c r="J226" s="147">
        <v>0</v>
      </c>
      <c r="K226" s="148">
        <v>0</v>
      </c>
      <c r="L226" s="82">
        <f t="shared" si="81"/>
        <v>0</v>
      </c>
      <c r="M226" s="82">
        <v>0</v>
      </c>
      <c r="N226" s="78">
        <f t="shared" si="71"/>
        <v>0</v>
      </c>
      <c r="O226" s="78">
        <f t="shared" si="72"/>
        <v>0</v>
      </c>
      <c r="P226" s="84">
        <v>0</v>
      </c>
      <c r="Q226" s="82">
        <v>0</v>
      </c>
      <c r="R226" s="149">
        <v>0</v>
      </c>
      <c r="S226" s="82">
        <v>0</v>
      </c>
      <c r="T226" s="82">
        <v>0</v>
      </c>
      <c r="U226" s="11">
        <f t="shared" si="73"/>
        <v>0</v>
      </c>
      <c r="V226" s="11">
        <f t="shared" si="74"/>
        <v>0</v>
      </c>
      <c r="W226" s="79">
        <f t="shared" si="75"/>
        <v>0</v>
      </c>
      <c r="X226" s="79">
        <f t="shared" si="76"/>
        <v>0</v>
      </c>
      <c r="Y226" s="145">
        <f t="shared" si="82"/>
        <v>0</v>
      </c>
      <c r="Z226" s="80">
        <f t="shared" si="77"/>
        <v>0</v>
      </c>
      <c r="AA226" s="80">
        <f t="shared" si="78"/>
        <v>0</v>
      </c>
      <c r="AB226" s="80">
        <f t="shared" si="83"/>
        <v>0</v>
      </c>
      <c r="AC226" s="80">
        <f t="shared" si="79"/>
        <v>0</v>
      </c>
      <c r="AD226" s="11">
        <f t="shared" si="80"/>
        <v>0</v>
      </c>
      <c r="AE226" s="150">
        <v>0</v>
      </c>
      <c r="AF226" s="150">
        <v>0</v>
      </c>
      <c r="AG226" s="52"/>
      <c r="AH226">
        <v>0</v>
      </c>
    </row>
    <row r="227" spans="1:34" ht="12.75" hidden="1" customHeight="1" outlineLevel="1" x14ac:dyDescent="0.2">
      <c r="A227">
        <f t="shared" si="67"/>
        <v>9</v>
      </c>
      <c r="B227" s="70">
        <f t="shared" si="68"/>
        <v>46295</v>
      </c>
      <c r="C227" s="77">
        <v>46266</v>
      </c>
      <c r="D227" s="142">
        <v>0</v>
      </c>
      <c r="E227" s="82">
        <v>237</v>
      </c>
      <c r="F227" s="143">
        <v>475</v>
      </c>
      <c r="G227" s="82">
        <v>0</v>
      </c>
      <c r="H227" s="11">
        <f t="shared" si="69"/>
        <v>0</v>
      </c>
      <c r="I227" s="11">
        <f t="shared" si="70"/>
        <v>0</v>
      </c>
      <c r="J227" s="147">
        <v>0</v>
      </c>
      <c r="K227" s="148">
        <v>0</v>
      </c>
      <c r="L227" s="82">
        <f t="shared" si="81"/>
        <v>0</v>
      </c>
      <c r="M227" s="82">
        <v>0</v>
      </c>
      <c r="N227" s="78">
        <f t="shared" si="71"/>
        <v>0</v>
      </c>
      <c r="O227" s="78">
        <f t="shared" si="72"/>
        <v>0</v>
      </c>
      <c r="P227" s="84">
        <v>0</v>
      </c>
      <c r="Q227" s="82">
        <v>0</v>
      </c>
      <c r="R227" s="149">
        <v>0</v>
      </c>
      <c r="S227" s="82">
        <v>0</v>
      </c>
      <c r="T227" s="82">
        <v>0</v>
      </c>
      <c r="U227" s="11">
        <f t="shared" si="73"/>
        <v>0</v>
      </c>
      <c r="V227" s="11">
        <f t="shared" si="74"/>
        <v>0</v>
      </c>
      <c r="W227" s="79">
        <f t="shared" si="75"/>
        <v>0</v>
      </c>
      <c r="X227" s="79">
        <f t="shared" si="76"/>
        <v>0</v>
      </c>
      <c r="Y227" s="145">
        <f t="shared" si="82"/>
        <v>0</v>
      </c>
      <c r="Z227" s="80">
        <f t="shared" si="77"/>
        <v>0</v>
      </c>
      <c r="AA227" s="80">
        <f t="shared" si="78"/>
        <v>0</v>
      </c>
      <c r="AB227" s="80">
        <f t="shared" si="83"/>
        <v>0</v>
      </c>
      <c r="AC227" s="80">
        <f t="shared" si="79"/>
        <v>0</v>
      </c>
      <c r="AD227" s="11">
        <f t="shared" si="80"/>
        <v>0</v>
      </c>
      <c r="AE227" s="150">
        <v>0</v>
      </c>
      <c r="AF227" s="150">
        <v>0</v>
      </c>
      <c r="AG227" s="52"/>
      <c r="AH227">
        <v>0</v>
      </c>
    </row>
    <row r="228" spans="1:34" ht="12.75" hidden="1" customHeight="1" outlineLevel="1" x14ac:dyDescent="0.2">
      <c r="A228">
        <f t="shared" si="67"/>
        <v>10</v>
      </c>
      <c r="B228" s="70">
        <f t="shared" si="68"/>
        <v>46326</v>
      </c>
      <c r="C228" s="77">
        <v>46296</v>
      </c>
      <c r="D228" s="142">
        <v>0</v>
      </c>
      <c r="E228" s="82">
        <v>237</v>
      </c>
      <c r="F228" s="143">
        <v>475</v>
      </c>
      <c r="G228" s="82">
        <v>0</v>
      </c>
      <c r="H228" s="11">
        <f t="shared" si="69"/>
        <v>0</v>
      </c>
      <c r="I228" s="11">
        <f t="shared" si="70"/>
        <v>0</v>
      </c>
      <c r="J228" s="147">
        <v>0</v>
      </c>
      <c r="K228" s="148">
        <v>0</v>
      </c>
      <c r="L228" s="82">
        <f t="shared" si="81"/>
        <v>0</v>
      </c>
      <c r="M228" s="82">
        <v>0</v>
      </c>
      <c r="N228" s="78">
        <f t="shared" si="71"/>
        <v>0</v>
      </c>
      <c r="O228" s="78">
        <f t="shared" si="72"/>
        <v>0</v>
      </c>
      <c r="P228" s="84">
        <v>0</v>
      </c>
      <c r="Q228" s="82">
        <v>0</v>
      </c>
      <c r="R228" s="149">
        <v>0</v>
      </c>
      <c r="S228" s="82">
        <v>0</v>
      </c>
      <c r="T228" s="82">
        <v>0</v>
      </c>
      <c r="U228" s="11">
        <f t="shared" si="73"/>
        <v>0</v>
      </c>
      <c r="V228" s="11">
        <f t="shared" si="74"/>
        <v>0</v>
      </c>
      <c r="W228" s="79">
        <f t="shared" si="75"/>
        <v>0</v>
      </c>
      <c r="X228" s="79">
        <f t="shared" si="76"/>
        <v>0</v>
      </c>
      <c r="Y228" s="145">
        <f t="shared" si="82"/>
        <v>0</v>
      </c>
      <c r="Z228" s="80">
        <f t="shared" si="77"/>
        <v>0</v>
      </c>
      <c r="AA228" s="80">
        <f t="shared" si="78"/>
        <v>0</v>
      </c>
      <c r="AB228" s="80">
        <f t="shared" si="83"/>
        <v>0</v>
      </c>
      <c r="AC228" s="80">
        <f t="shared" si="79"/>
        <v>0</v>
      </c>
      <c r="AD228" s="11">
        <f t="shared" si="80"/>
        <v>0</v>
      </c>
      <c r="AE228" s="150">
        <v>0</v>
      </c>
      <c r="AF228" s="150">
        <v>0</v>
      </c>
      <c r="AG228" s="52"/>
      <c r="AH228">
        <v>0</v>
      </c>
    </row>
    <row r="229" spans="1:34" ht="12.75" hidden="1" customHeight="1" outlineLevel="1" x14ac:dyDescent="0.2">
      <c r="A229">
        <f t="shared" si="67"/>
        <v>11</v>
      </c>
      <c r="B229" s="70">
        <f t="shared" si="68"/>
        <v>46356</v>
      </c>
      <c r="C229" s="77">
        <v>46327</v>
      </c>
      <c r="D229" s="142">
        <v>0</v>
      </c>
      <c r="E229" s="82">
        <v>237</v>
      </c>
      <c r="F229" s="143">
        <v>475</v>
      </c>
      <c r="G229" s="82">
        <v>0</v>
      </c>
      <c r="H229" s="11">
        <f t="shared" si="69"/>
        <v>0</v>
      </c>
      <c r="I229" s="11">
        <f t="shared" si="70"/>
        <v>0</v>
      </c>
      <c r="J229" s="147">
        <v>0</v>
      </c>
      <c r="K229" s="148">
        <v>0</v>
      </c>
      <c r="L229" s="82">
        <f t="shared" si="81"/>
        <v>0</v>
      </c>
      <c r="M229" s="82">
        <v>0</v>
      </c>
      <c r="N229" s="78">
        <f t="shared" si="71"/>
        <v>0</v>
      </c>
      <c r="O229" s="78">
        <f t="shared" si="72"/>
        <v>0</v>
      </c>
      <c r="P229" s="84">
        <v>0</v>
      </c>
      <c r="Q229" s="82">
        <v>0</v>
      </c>
      <c r="R229" s="149">
        <v>0</v>
      </c>
      <c r="S229" s="82">
        <v>0</v>
      </c>
      <c r="T229" s="82">
        <v>0</v>
      </c>
      <c r="U229" s="11">
        <f t="shared" si="73"/>
        <v>0</v>
      </c>
      <c r="V229" s="11">
        <f t="shared" si="74"/>
        <v>0</v>
      </c>
      <c r="W229" s="79">
        <f t="shared" si="75"/>
        <v>0</v>
      </c>
      <c r="X229" s="79">
        <f t="shared" si="76"/>
        <v>0</v>
      </c>
      <c r="Y229" s="145">
        <f t="shared" si="82"/>
        <v>0</v>
      </c>
      <c r="Z229" s="80">
        <f t="shared" si="77"/>
        <v>0</v>
      </c>
      <c r="AA229" s="80">
        <f t="shared" si="78"/>
        <v>0</v>
      </c>
      <c r="AB229" s="80">
        <f t="shared" si="83"/>
        <v>0</v>
      </c>
      <c r="AC229" s="80">
        <f t="shared" si="79"/>
        <v>0</v>
      </c>
      <c r="AD229" s="11">
        <f t="shared" si="80"/>
        <v>0</v>
      </c>
      <c r="AE229" s="150">
        <v>0</v>
      </c>
      <c r="AF229" s="150">
        <v>0</v>
      </c>
      <c r="AG229" s="52"/>
      <c r="AH229">
        <v>0</v>
      </c>
    </row>
    <row r="230" spans="1:34" ht="12.75" hidden="1" customHeight="1" outlineLevel="1" x14ac:dyDescent="0.2">
      <c r="A230">
        <f t="shared" si="67"/>
        <v>12</v>
      </c>
      <c r="B230" s="70">
        <f t="shared" si="68"/>
        <v>46387</v>
      </c>
      <c r="C230" s="77">
        <v>46357</v>
      </c>
      <c r="D230" s="142">
        <v>0</v>
      </c>
      <c r="E230" s="82">
        <v>237</v>
      </c>
      <c r="F230" s="143">
        <v>475</v>
      </c>
      <c r="G230" s="82">
        <v>0</v>
      </c>
      <c r="H230" s="11">
        <f t="shared" si="69"/>
        <v>0</v>
      </c>
      <c r="I230" s="11">
        <f t="shared" si="70"/>
        <v>0</v>
      </c>
      <c r="J230" s="147">
        <v>0</v>
      </c>
      <c r="K230" s="148">
        <v>0</v>
      </c>
      <c r="L230" s="82">
        <f t="shared" si="81"/>
        <v>0</v>
      </c>
      <c r="M230" s="82">
        <v>0</v>
      </c>
      <c r="N230" s="78">
        <f t="shared" si="71"/>
        <v>0</v>
      </c>
      <c r="O230" s="78">
        <f t="shared" si="72"/>
        <v>0</v>
      </c>
      <c r="P230" s="84">
        <v>0</v>
      </c>
      <c r="Q230" s="82">
        <v>0</v>
      </c>
      <c r="R230" s="149">
        <v>0</v>
      </c>
      <c r="S230" s="82">
        <v>0</v>
      </c>
      <c r="T230" s="82">
        <v>0</v>
      </c>
      <c r="U230" s="11">
        <f t="shared" si="73"/>
        <v>0</v>
      </c>
      <c r="V230" s="11">
        <f t="shared" si="74"/>
        <v>0</v>
      </c>
      <c r="W230" s="79">
        <f t="shared" si="75"/>
        <v>0</v>
      </c>
      <c r="X230" s="79">
        <f t="shared" si="76"/>
        <v>0</v>
      </c>
      <c r="Y230" s="145">
        <f t="shared" si="82"/>
        <v>0</v>
      </c>
      <c r="Z230" s="80">
        <f t="shared" si="77"/>
        <v>0</v>
      </c>
      <c r="AA230" s="80">
        <f t="shared" si="78"/>
        <v>0</v>
      </c>
      <c r="AB230" s="80">
        <f t="shared" si="83"/>
        <v>0</v>
      </c>
      <c r="AC230" s="80">
        <f t="shared" si="79"/>
        <v>0</v>
      </c>
      <c r="AD230" s="11">
        <f t="shared" si="80"/>
        <v>0</v>
      </c>
      <c r="AE230" s="150">
        <v>0</v>
      </c>
      <c r="AF230" s="150">
        <v>0</v>
      </c>
      <c r="AG230" s="52"/>
      <c r="AH230">
        <v>0</v>
      </c>
    </row>
    <row r="231" spans="1:34" ht="12.75" hidden="1" customHeight="1" outlineLevel="1" x14ac:dyDescent="0.2">
      <c r="A231">
        <f t="shared" si="67"/>
        <v>1</v>
      </c>
      <c r="B231" s="70">
        <f t="shared" si="68"/>
        <v>46418</v>
      </c>
      <c r="C231" s="77">
        <v>46388</v>
      </c>
      <c r="D231" s="142">
        <v>0</v>
      </c>
      <c r="E231" s="82">
        <v>237</v>
      </c>
      <c r="F231" s="143">
        <v>475</v>
      </c>
      <c r="G231" s="82">
        <v>0</v>
      </c>
      <c r="H231" s="11">
        <f t="shared" ref="H231:H237" si="84">IF(F231&gt;E231,F231*D231,E231*D231)</f>
        <v>0</v>
      </c>
      <c r="I231" s="11">
        <f t="shared" ref="I231:I237" si="85">G231-H231</f>
        <v>0</v>
      </c>
      <c r="J231" s="147">
        <v>0</v>
      </c>
      <c r="K231" s="148">
        <v>0</v>
      </c>
      <c r="L231" s="82">
        <f t="shared" si="81"/>
        <v>0</v>
      </c>
      <c r="M231" s="82">
        <v>0</v>
      </c>
      <c r="N231" s="78">
        <f t="shared" ref="N231:N237" si="86">L231-M231</f>
        <v>0</v>
      </c>
      <c r="O231" s="78">
        <f t="shared" ref="O231:O237" si="87">O230+G231-M231</f>
        <v>0</v>
      </c>
      <c r="P231" s="84">
        <v>0</v>
      </c>
      <c r="Q231" s="82">
        <v>0</v>
      </c>
      <c r="R231" s="149">
        <v>0</v>
      </c>
      <c r="S231" s="82">
        <v>0</v>
      </c>
      <c r="T231" s="82">
        <v>0</v>
      </c>
      <c r="U231" s="11">
        <f t="shared" ref="U231:U237" si="88">T231-S231</f>
        <v>0</v>
      </c>
      <c r="V231" s="11">
        <f t="shared" ref="V231:V237" si="89">V230+Q231-S231</f>
        <v>0</v>
      </c>
      <c r="W231" s="79">
        <f t="shared" ref="W231:W237" si="90">D231+P231</f>
        <v>0</v>
      </c>
      <c r="X231" s="79">
        <f t="shared" ref="X231:X237" si="91">J231+R231</f>
        <v>0</v>
      </c>
      <c r="Y231" s="145">
        <f t="shared" ref="Y231:Y237" si="92">Y230+W231-X231</f>
        <v>0</v>
      </c>
      <c r="Z231" s="80">
        <f t="shared" ref="Z231:Z237" si="93">G231+Q231</f>
        <v>0</v>
      </c>
      <c r="AA231" s="80">
        <f t="shared" ref="AA231:AA237" si="94">M231+S231</f>
        <v>0</v>
      </c>
      <c r="AB231" s="80">
        <f t="shared" ref="AB231:AB237" si="95">L231+T231</f>
        <v>0</v>
      </c>
      <c r="AC231" s="80">
        <f t="shared" ref="AC231:AC237" si="96">AB231-AA231</f>
        <v>0</v>
      </c>
      <c r="AD231" s="11">
        <f t="shared" ref="AD231:AD237" si="97">AD230+Z231-AA231</f>
        <v>0</v>
      </c>
      <c r="AE231" s="150">
        <v>0</v>
      </c>
      <c r="AF231" s="150">
        <v>0</v>
      </c>
      <c r="AG231" s="52"/>
      <c r="AH231">
        <v>0</v>
      </c>
    </row>
    <row r="232" spans="1:34" ht="12.75" hidden="1" customHeight="1" outlineLevel="1" x14ac:dyDescent="0.2">
      <c r="A232">
        <f t="shared" si="67"/>
        <v>2</v>
      </c>
      <c r="B232" s="70">
        <f t="shared" si="68"/>
        <v>46446</v>
      </c>
      <c r="C232" s="77">
        <v>46419</v>
      </c>
      <c r="D232" s="142">
        <v>0</v>
      </c>
      <c r="E232" s="82">
        <v>237</v>
      </c>
      <c r="F232" s="143">
        <v>475</v>
      </c>
      <c r="G232" s="82">
        <v>0</v>
      </c>
      <c r="H232" s="11">
        <f t="shared" si="84"/>
        <v>0</v>
      </c>
      <c r="I232" s="11">
        <f t="shared" si="85"/>
        <v>0</v>
      </c>
      <c r="J232" s="147">
        <v>0</v>
      </c>
      <c r="K232" s="148">
        <v>0</v>
      </c>
      <c r="L232" s="82">
        <f t="shared" si="81"/>
        <v>0</v>
      </c>
      <c r="M232" s="82">
        <v>0</v>
      </c>
      <c r="N232" s="78">
        <f t="shared" si="86"/>
        <v>0</v>
      </c>
      <c r="O232" s="78">
        <f t="shared" si="87"/>
        <v>0</v>
      </c>
      <c r="P232" s="84">
        <v>0</v>
      </c>
      <c r="Q232" s="82">
        <v>0</v>
      </c>
      <c r="R232" s="149">
        <v>0</v>
      </c>
      <c r="S232" s="82">
        <v>0</v>
      </c>
      <c r="T232" s="82">
        <v>0</v>
      </c>
      <c r="U232" s="11">
        <f t="shared" si="88"/>
        <v>0</v>
      </c>
      <c r="V232" s="11">
        <f t="shared" si="89"/>
        <v>0</v>
      </c>
      <c r="W232" s="79">
        <f t="shared" si="90"/>
        <v>0</v>
      </c>
      <c r="X232" s="79">
        <f t="shared" si="91"/>
        <v>0</v>
      </c>
      <c r="Y232" s="145">
        <f t="shared" si="92"/>
        <v>0</v>
      </c>
      <c r="Z232" s="80">
        <f t="shared" si="93"/>
        <v>0</v>
      </c>
      <c r="AA232" s="80">
        <f t="shared" si="94"/>
        <v>0</v>
      </c>
      <c r="AB232" s="80">
        <f t="shared" si="95"/>
        <v>0</v>
      </c>
      <c r="AC232" s="80">
        <f t="shared" si="96"/>
        <v>0</v>
      </c>
      <c r="AD232" s="11">
        <f t="shared" si="97"/>
        <v>0</v>
      </c>
      <c r="AE232" s="150">
        <v>0</v>
      </c>
      <c r="AF232" s="150">
        <v>0</v>
      </c>
      <c r="AG232" s="52"/>
      <c r="AH232">
        <v>0</v>
      </c>
    </row>
    <row r="233" spans="1:34" ht="12.75" hidden="1" customHeight="1" outlineLevel="1" x14ac:dyDescent="0.2">
      <c r="A233">
        <f t="shared" si="67"/>
        <v>3</v>
      </c>
      <c r="B233" s="70">
        <f t="shared" si="68"/>
        <v>46477</v>
      </c>
      <c r="C233" s="77">
        <v>46447</v>
      </c>
      <c r="D233" s="142">
        <v>0</v>
      </c>
      <c r="E233" s="82">
        <v>237</v>
      </c>
      <c r="F233" s="143">
        <v>475</v>
      </c>
      <c r="G233" s="82">
        <v>0</v>
      </c>
      <c r="H233" s="11">
        <f t="shared" si="84"/>
        <v>0</v>
      </c>
      <c r="I233" s="11">
        <f t="shared" si="85"/>
        <v>0</v>
      </c>
      <c r="J233" s="147">
        <v>0</v>
      </c>
      <c r="K233" s="148">
        <v>0</v>
      </c>
      <c r="L233" s="82">
        <f t="shared" si="81"/>
        <v>0</v>
      </c>
      <c r="M233" s="82">
        <v>0</v>
      </c>
      <c r="N233" s="78">
        <f t="shared" si="86"/>
        <v>0</v>
      </c>
      <c r="O233" s="78">
        <f t="shared" si="87"/>
        <v>0</v>
      </c>
      <c r="P233" s="84">
        <v>0</v>
      </c>
      <c r="Q233" s="82">
        <v>0</v>
      </c>
      <c r="R233" s="149">
        <v>0</v>
      </c>
      <c r="S233" s="82">
        <v>0</v>
      </c>
      <c r="T233" s="82">
        <v>0</v>
      </c>
      <c r="U233" s="11">
        <f t="shared" si="88"/>
        <v>0</v>
      </c>
      <c r="V233" s="11">
        <f t="shared" si="89"/>
        <v>0</v>
      </c>
      <c r="W233" s="79">
        <f t="shared" si="90"/>
        <v>0</v>
      </c>
      <c r="X233" s="79">
        <f t="shared" si="91"/>
        <v>0</v>
      </c>
      <c r="Y233" s="145">
        <f t="shared" si="92"/>
        <v>0</v>
      </c>
      <c r="Z233" s="80">
        <f t="shared" si="93"/>
        <v>0</v>
      </c>
      <c r="AA233" s="80">
        <f t="shared" si="94"/>
        <v>0</v>
      </c>
      <c r="AB233" s="80">
        <f t="shared" si="95"/>
        <v>0</v>
      </c>
      <c r="AC233" s="80">
        <f t="shared" si="96"/>
        <v>0</v>
      </c>
      <c r="AD233" s="11">
        <f t="shared" si="97"/>
        <v>0</v>
      </c>
      <c r="AE233" s="150">
        <v>0</v>
      </c>
      <c r="AF233" s="150">
        <v>0</v>
      </c>
      <c r="AG233" s="52"/>
      <c r="AH233">
        <v>0</v>
      </c>
    </row>
    <row r="234" spans="1:34" ht="12.75" hidden="1" customHeight="1" outlineLevel="1" x14ac:dyDescent="0.2">
      <c r="A234">
        <f t="shared" si="67"/>
        <v>4</v>
      </c>
      <c r="B234" s="70">
        <f t="shared" si="68"/>
        <v>46507</v>
      </c>
      <c r="C234" s="77">
        <v>46478</v>
      </c>
      <c r="D234" s="142">
        <v>0</v>
      </c>
      <c r="E234" s="82">
        <v>237</v>
      </c>
      <c r="F234" s="143">
        <v>475</v>
      </c>
      <c r="G234" s="82">
        <v>0</v>
      </c>
      <c r="H234" s="11">
        <f t="shared" si="84"/>
        <v>0</v>
      </c>
      <c r="I234" s="11">
        <f t="shared" si="85"/>
        <v>0</v>
      </c>
      <c r="J234" s="147">
        <v>0</v>
      </c>
      <c r="K234" s="148">
        <v>0</v>
      </c>
      <c r="L234" s="82">
        <f t="shared" si="81"/>
        <v>0</v>
      </c>
      <c r="M234" s="82">
        <v>0</v>
      </c>
      <c r="N234" s="78">
        <f t="shared" si="86"/>
        <v>0</v>
      </c>
      <c r="O234" s="78">
        <f t="shared" si="87"/>
        <v>0</v>
      </c>
      <c r="P234" s="84">
        <v>0</v>
      </c>
      <c r="Q234" s="82">
        <v>0</v>
      </c>
      <c r="R234" s="149">
        <v>0</v>
      </c>
      <c r="S234" s="82">
        <v>0</v>
      </c>
      <c r="T234" s="82">
        <v>0</v>
      </c>
      <c r="U234" s="11">
        <f t="shared" si="88"/>
        <v>0</v>
      </c>
      <c r="V234" s="11">
        <f t="shared" si="89"/>
        <v>0</v>
      </c>
      <c r="W234" s="79">
        <f t="shared" si="90"/>
        <v>0</v>
      </c>
      <c r="X234" s="79">
        <f t="shared" si="91"/>
        <v>0</v>
      </c>
      <c r="Y234" s="145">
        <f t="shared" si="92"/>
        <v>0</v>
      </c>
      <c r="Z234" s="80">
        <f t="shared" si="93"/>
        <v>0</v>
      </c>
      <c r="AA234" s="80">
        <f t="shared" si="94"/>
        <v>0</v>
      </c>
      <c r="AB234" s="80">
        <f t="shared" si="95"/>
        <v>0</v>
      </c>
      <c r="AC234" s="80">
        <f t="shared" si="96"/>
        <v>0</v>
      </c>
      <c r="AD234" s="11">
        <f t="shared" si="97"/>
        <v>0</v>
      </c>
      <c r="AE234" s="150">
        <v>0</v>
      </c>
      <c r="AF234" s="150">
        <v>0</v>
      </c>
      <c r="AG234" s="52"/>
      <c r="AH234">
        <v>0</v>
      </c>
    </row>
    <row r="235" spans="1:34" ht="12.75" hidden="1" customHeight="1" outlineLevel="1" x14ac:dyDescent="0.2">
      <c r="A235">
        <f t="shared" si="67"/>
        <v>5</v>
      </c>
      <c r="B235" s="70">
        <f t="shared" si="68"/>
        <v>46538</v>
      </c>
      <c r="C235" s="77">
        <v>46508</v>
      </c>
      <c r="D235" s="142">
        <v>0</v>
      </c>
      <c r="E235" s="82">
        <v>237</v>
      </c>
      <c r="F235" s="143">
        <v>475</v>
      </c>
      <c r="G235" s="82">
        <v>0</v>
      </c>
      <c r="H235" s="11">
        <f t="shared" si="84"/>
        <v>0</v>
      </c>
      <c r="I235" s="11">
        <f t="shared" si="85"/>
        <v>0</v>
      </c>
      <c r="J235" s="147">
        <v>0</v>
      </c>
      <c r="K235" s="148">
        <v>0</v>
      </c>
      <c r="L235" s="82">
        <f t="shared" si="81"/>
        <v>0</v>
      </c>
      <c r="M235" s="82">
        <v>0</v>
      </c>
      <c r="N235" s="78">
        <f t="shared" si="86"/>
        <v>0</v>
      </c>
      <c r="O235" s="78">
        <f t="shared" si="87"/>
        <v>0</v>
      </c>
      <c r="P235" s="84">
        <v>0</v>
      </c>
      <c r="Q235" s="82">
        <v>0</v>
      </c>
      <c r="R235" s="149">
        <v>0</v>
      </c>
      <c r="S235" s="82">
        <v>0</v>
      </c>
      <c r="T235" s="82">
        <v>0</v>
      </c>
      <c r="U235" s="11">
        <f t="shared" si="88"/>
        <v>0</v>
      </c>
      <c r="V235" s="11">
        <f t="shared" si="89"/>
        <v>0</v>
      </c>
      <c r="W235" s="79">
        <f t="shared" si="90"/>
        <v>0</v>
      </c>
      <c r="X235" s="79">
        <f t="shared" si="91"/>
        <v>0</v>
      </c>
      <c r="Y235" s="145">
        <f t="shared" si="92"/>
        <v>0</v>
      </c>
      <c r="Z235" s="80">
        <f t="shared" si="93"/>
        <v>0</v>
      </c>
      <c r="AA235" s="80">
        <f t="shared" si="94"/>
        <v>0</v>
      </c>
      <c r="AB235" s="80">
        <f t="shared" si="95"/>
        <v>0</v>
      </c>
      <c r="AC235" s="80">
        <f t="shared" si="96"/>
        <v>0</v>
      </c>
      <c r="AD235" s="11">
        <f t="shared" si="97"/>
        <v>0</v>
      </c>
      <c r="AE235" s="150">
        <v>0</v>
      </c>
      <c r="AF235" s="150">
        <v>0</v>
      </c>
      <c r="AG235" s="52"/>
      <c r="AH235">
        <v>0</v>
      </c>
    </row>
    <row r="236" spans="1:34" ht="12.75" hidden="1" customHeight="1" outlineLevel="1" x14ac:dyDescent="0.2">
      <c r="A236">
        <f t="shared" si="67"/>
        <v>6</v>
      </c>
      <c r="B236" s="70">
        <f t="shared" si="68"/>
        <v>46568</v>
      </c>
      <c r="C236" s="77">
        <v>46539</v>
      </c>
      <c r="D236" s="142">
        <v>0</v>
      </c>
      <c r="E236" s="82">
        <v>237</v>
      </c>
      <c r="F236" s="143">
        <v>475</v>
      </c>
      <c r="G236" s="82">
        <v>0</v>
      </c>
      <c r="H236" s="11">
        <f t="shared" si="84"/>
        <v>0</v>
      </c>
      <c r="I236" s="11">
        <f t="shared" si="85"/>
        <v>0</v>
      </c>
      <c r="J236" s="147">
        <v>0</v>
      </c>
      <c r="K236" s="148">
        <v>0</v>
      </c>
      <c r="L236" s="82">
        <f t="shared" si="81"/>
        <v>0</v>
      </c>
      <c r="M236" s="82">
        <v>0</v>
      </c>
      <c r="N236" s="78">
        <f t="shared" si="86"/>
        <v>0</v>
      </c>
      <c r="O236" s="78">
        <f t="shared" si="87"/>
        <v>0</v>
      </c>
      <c r="P236" s="84">
        <v>0</v>
      </c>
      <c r="Q236" s="82">
        <v>0</v>
      </c>
      <c r="R236" s="149">
        <v>0</v>
      </c>
      <c r="S236" s="82">
        <v>0</v>
      </c>
      <c r="T236" s="82">
        <v>0</v>
      </c>
      <c r="U236" s="11">
        <f t="shared" si="88"/>
        <v>0</v>
      </c>
      <c r="V236" s="11">
        <f t="shared" si="89"/>
        <v>0</v>
      </c>
      <c r="W236" s="79">
        <f t="shared" si="90"/>
        <v>0</v>
      </c>
      <c r="X236" s="79">
        <f t="shared" si="91"/>
        <v>0</v>
      </c>
      <c r="Y236" s="145">
        <f t="shared" si="92"/>
        <v>0</v>
      </c>
      <c r="Z236" s="80">
        <f t="shared" si="93"/>
        <v>0</v>
      </c>
      <c r="AA236" s="80">
        <f t="shared" si="94"/>
        <v>0</v>
      </c>
      <c r="AB236" s="80">
        <f t="shared" si="95"/>
        <v>0</v>
      </c>
      <c r="AC236" s="80">
        <f t="shared" si="96"/>
        <v>0</v>
      </c>
      <c r="AD236" s="11">
        <f t="shared" si="97"/>
        <v>0</v>
      </c>
      <c r="AE236" s="150">
        <v>0</v>
      </c>
      <c r="AF236" s="150">
        <v>0</v>
      </c>
      <c r="AG236" s="52"/>
      <c r="AH236">
        <v>0</v>
      </c>
    </row>
    <row r="237" spans="1:34" ht="12.75" hidden="1" customHeight="1" outlineLevel="1" x14ac:dyDescent="0.2">
      <c r="A237">
        <f t="shared" si="67"/>
        <v>7</v>
      </c>
      <c r="B237" s="70">
        <f t="shared" si="68"/>
        <v>46599</v>
      </c>
      <c r="C237" s="77">
        <v>46569</v>
      </c>
      <c r="D237" s="142">
        <v>0</v>
      </c>
      <c r="E237" s="82">
        <v>237</v>
      </c>
      <c r="F237" s="143">
        <v>475</v>
      </c>
      <c r="G237" s="82">
        <v>0</v>
      </c>
      <c r="H237" s="11">
        <f t="shared" si="84"/>
        <v>0</v>
      </c>
      <c r="I237" s="11">
        <f t="shared" si="85"/>
        <v>0</v>
      </c>
      <c r="J237" s="147">
        <v>0</v>
      </c>
      <c r="K237" s="148">
        <v>0</v>
      </c>
      <c r="L237" s="82">
        <f t="shared" si="81"/>
        <v>0</v>
      </c>
      <c r="M237" s="82">
        <v>0</v>
      </c>
      <c r="N237" s="78">
        <f t="shared" si="86"/>
        <v>0</v>
      </c>
      <c r="O237" s="78">
        <f t="shared" si="87"/>
        <v>0</v>
      </c>
      <c r="P237" s="84">
        <v>0</v>
      </c>
      <c r="Q237" s="82">
        <v>0</v>
      </c>
      <c r="R237" s="149">
        <v>0</v>
      </c>
      <c r="S237" s="82">
        <v>0</v>
      </c>
      <c r="T237" s="82">
        <v>0</v>
      </c>
      <c r="U237" s="11">
        <f t="shared" si="88"/>
        <v>0</v>
      </c>
      <c r="V237" s="11">
        <f t="shared" si="89"/>
        <v>0</v>
      </c>
      <c r="W237" s="79">
        <f t="shared" si="90"/>
        <v>0</v>
      </c>
      <c r="X237" s="79">
        <f t="shared" si="91"/>
        <v>0</v>
      </c>
      <c r="Y237" s="145">
        <f t="shared" si="92"/>
        <v>0</v>
      </c>
      <c r="Z237" s="80">
        <f t="shared" si="93"/>
        <v>0</v>
      </c>
      <c r="AA237" s="80">
        <f t="shared" si="94"/>
        <v>0</v>
      </c>
      <c r="AB237" s="80">
        <f t="shared" si="95"/>
        <v>0</v>
      </c>
      <c r="AC237" s="80">
        <f t="shared" si="96"/>
        <v>0</v>
      </c>
      <c r="AD237" s="11">
        <f t="shared" si="97"/>
        <v>0</v>
      </c>
      <c r="AE237" s="150">
        <v>0</v>
      </c>
      <c r="AF237" s="150">
        <v>0</v>
      </c>
      <c r="AG237" s="52"/>
      <c r="AH237">
        <v>0</v>
      </c>
    </row>
    <row r="238" spans="1:34" ht="12.75" hidden="1" customHeight="1" outlineLevel="1" x14ac:dyDescent="0.2">
      <c r="A238">
        <f t="shared" si="67"/>
        <v>8</v>
      </c>
      <c r="B238" s="70">
        <f t="shared" si="68"/>
        <v>46630</v>
      </c>
      <c r="C238" s="77">
        <v>46600</v>
      </c>
      <c r="D238" s="142">
        <v>0</v>
      </c>
      <c r="E238" s="82">
        <v>237</v>
      </c>
      <c r="F238" s="143">
        <v>475</v>
      </c>
      <c r="G238" s="82">
        <v>0</v>
      </c>
      <c r="H238" s="11">
        <f t="shared" ref="H238:H266" si="98">IF(F238&gt;E238,F238*D238,E238*D238)</f>
        <v>0</v>
      </c>
      <c r="I238" s="11">
        <f t="shared" ref="I238:I266" si="99">G238-H238</f>
        <v>0</v>
      </c>
      <c r="J238" s="147">
        <v>0</v>
      </c>
      <c r="K238" s="148">
        <v>0</v>
      </c>
      <c r="L238" s="82">
        <f t="shared" si="81"/>
        <v>0</v>
      </c>
      <c r="M238" s="82">
        <v>0</v>
      </c>
      <c r="N238" s="78">
        <f t="shared" ref="N238:N266" si="100">L238-M238</f>
        <v>0</v>
      </c>
      <c r="O238" s="78">
        <f t="shared" ref="O238:O266" si="101">O237+G238-M238</f>
        <v>0</v>
      </c>
      <c r="P238" s="84">
        <v>0</v>
      </c>
      <c r="Q238" s="82">
        <v>0</v>
      </c>
      <c r="R238" s="149">
        <v>0</v>
      </c>
      <c r="S238" s="82">
        <v>0</v>
      </c>
      <c r="T238" s="82">
        <v>0</v>
      </c>
      <c r="U238" s="11">
        <f t="shared" ref="U238:U266" si="102">T238-S238</f>
        <v>0</v>
      </c>
      <c r="V238" s="11">
        <f t="shared" ref="V238:V266" si="103">V237+Q238-S238</f>
        <v>0</v>
      </c>
      <c r="W238" s="79">
        <f t="shared" ref="W238:W266" si="104">D238+P238</f>
        <v>0</v>
      </c>
      <c r="X238" s="79">
        <f t="shared" ref="X238:X266" si="105">J238+R238</f>
        <v>0</v>
      </c>
      <c r="Y238" s="145">
        <f t="shared" ref="Y238:Y266" si="106">Y237+W238-X238</f>
        <v>0</v>
      </c>
      <c r="Z238" s="80">
        <f t="shared" ref="Z238:Z266" si="107">G238+Q238</f>
        <v>0</v>
      </c>
      <c r="AA238" s="80">
        <f t="shared" ref="AA238:AA266" si="108">M238+S238</f>
        <v>0</v>
      </c>
      <c r="AB238" s="80">
        <f t="shared" ref="AB238:AB266" si="109">L238+T238</f>
        <v>0</v>
      </c>
      <c r="AC238" s="80">
        <f t="shared" ref="AC238:AC266" si="110">AB238-AA238</f>
        <v>0</v>
      </c>
      <c r="AD238" s="11">
        <f t="shared" ref="AD238:AD266" si="111">AD237+Z238-AA238</f>
        <v>0</v>
      </c>
      <c r="AE238" s="150">
        <v>0</v>
      </c>
      <c r="AF238" s="150">
        <v>0</v>
      </c>
      <c r="AG238" s="52"/>
      <c r="AH238">
        <v>0</v>
      </c>
    </row>
    <row r="239" spans="1:34" ht="12.75" hidden="1" customHeight="1" outlineLevel="1" x14ac:dyDescent="0.2">
      <c r="A239">
        <f t="shared" si="67"/>
        <v>9</v>
      </c>
      <c r="B239" s="70">
        <f t="shared" si="68"/>
        <v>46660</v>
      </c>
      <c r="C239" s="77">
        <v>46631</v>
      </c>
      <c r="D239" s="142">
        <v>0</v>
      </c>
      <c r="E239" s="82">
        <v>237</v>
      </c>
      <c r="F239" s="143">
        <v>475</v>
      </c>
      <c r="G239" s="82">
        <v>0</v>
      </c>
      <c r="H239" s="11">
        <f t="shared" si="98"/>
        <v>0</v>
      </c>
      <c r="I239" s="11">
        <f t="shared" si="99"/>
        <v>0</v>
      </c>
      <c r="J239" s="147">
        <v>0</v>
      </c>
      <c r="K239" s="148">
        <v>0</v>
      </c>
      <c r="L239" s="82">
        <f t="shared" si="81"/>
        <v>0</v>
      </c>
      <c r="M239" s="82">
        <v>0</v>
      </c>
      <c r="N239" s="78">
        <f t="shared" si="100"/>
        <v>0</v>
      </c>
      <c r="O239" s="78">
        <f t="shared" si="101"/>
        <v>0</v>
      </c>
      <c r="P239" s="84">
        <v>0</v>
      </c>
      <c r="Q239" s="82">
        <v>0</v>
      </c>
      <c r="R239" s="149">
        <v>0</v>
      </c>
      <c r="S239" s="82">
        <v>0</v>
      </c>
      <c r="T239" s="82">
        <v>0</v>
      </c>
      <c r="U239" s="11">
        <f t="shared" si="102"/>
        <v>0</v>
      </c>
      <c r="V239" s="11">
        <f t="shared" si="103"/>
        <v>0</v>
      </c>
      <c r="W239" s="79">
        <f t="shared" si="104"/>
        <v>0</v>
      </c>
      <c r="X239" s="79">
        <f t="shared" si="105"/>
        <v>0</v>
      </c>
      <c r="Y239" s="145">
        <f t="shared" si="106"/>
        <v>0</v>
      </c>
      <c r="Z239" s="80">
        <f t="shared" si="107"/>
        <v>0</v>
      </c>
      <c r="AA239" s="80">
        <f t="shared" si="108"/>
        <v>0</v>
      </c>
      <c r="AB239" s="80">
        <f t="shared" si="109"/>
        <v>0</v>
      </c>
      <c r="AC239" s="80">
        <f t="shared" si="110"/>
        <v>0</v>
      </c>
      <c r="AD239" s="11">
        <f t="shared" si="111"/>
        <v>0</v>
      </c>
      <c r="AE239" s="150">
        <v>0</v>
      </c>
      <c r="AF239" s="150">
        <v>0</v>
      </c>
      <c r="AG239" s="52"/>
      <c r="AH239">
        <v>0</v>
      </c>
    </row>
    <row r="240" spans="1:34" ht="12.75" hidden="1" customHeight="1" outlineLevel="1" x14ac:dyDescent="0.2">
      <c r="A240">
        <f t="shared" si="67"/>
        <v>10</v>
      </c>
      <c r="B240" s="70">
        <f t="shared" si="68"/>
        <v>46691</v>
      </c>
      <c r="C240" s="77">
        <v>46661</v>
      </c>
      <c r="D240" s="142">
        <v>0</v>
      </c>
      <c r="E240" s="82">
        <v>237</v>
      </c>
      <c r="F240" s="143">
        <v>475</v>
      </c>
      <c r="G240" s="82">
        <v>0</v>
      </c>
      <c r="H240" s="11">
        <f t="shared" si="98"/>
        <v>0</v>
      </c>
      <c r="I240" s="11">
        <f t="shared" si="99"/>
        <v>0</v>
      </c>
      <c r="J240" s="147">
        <v>0</v>
      </c>
      <c r="K240" s="148">
        <v>0</v>
      </c>
      <c r="L240" s="82">
        <f t="shared" si="81"/>
        <v>0</v>
      </c>
      <c r="M240" s="82">
        <v>0</v>
      </c>
      <c r="N240" s="78">
        <f t="shared" si="100"/>
        <v>0</v>
      </c>
      <c r="O240" s="78">
        <f t="shared" si="101"/>
        <v>0</v>
      </c>
      <c r="P240" s="84">
        <v>0</v>
      </c>
      <c r="Q240" s="82">
        <v>0</v>
      </c>
      <c r="R240" s="149">
        <v>0</v>
      </c>
      <c r="S240" s="82">
        <v>0</v>
      </c>
      <c r="T240" s="82">
        <v>0</v>
      </c>
      <c r="U240" s="11">
        <f t="shared" si="102"/>
        <v>0</v>
      </c>
      <c r="V240" s="11">
        <f t="shared" si="103"/>
        <v>0</v>
      </c>
      <c r="W240" s="79">
        <f t="shared" si="104"/>
        <v>0</v>
      </c>
      <c r="X240" s="79">
        <f t="shared" si="105"/>
        <v>0</v>
      </c>
      <c r="Y240" s="145">
        <f t="shared" si="106"/>
        <v>0</v>
      </c>
      <c r="Z240" s="80">
        <f t="shared" si="107"/>
        <v>0</v>
      </c>
      <c r="AA240" s="80">
        <f t="shared" si="108"/>
        <v>0</v>
      </c>
      <c r="AB240" s="80">
        <f t="shared" si="109"/>
        <v>0</v>
      </c>
      <c r="AC240" s="80">
        <f t="shared" si="110"/>
        <v>0</v>
      </c>
      <c r="AD240" s="11">
        <f t="shared" si="111"/>
        <v>0</v>
      </c>
      <c r="AE240" s="150">
        <v>0</v>
      </c>
      <c r="AF240" s="150">
        <v>0</v>
      </c>
      <c r="AG240" s="52"/>
      <c r="AH240">
        <v>0</v>
      </c>
    </row>
    <row r="241" spans="1:34" ht="12.75" hidden="1" customHeight="1" outlineLevel="1" x14ac:dyDescent="0.2">
      <c r="A241">
        <f t="shared" si="67"/>
        <v>11</v>
      </c>
      <c r="B241" s="70">
        <f t="shared" si="68"/>
        <v>46721</v>
      </c>
      <c r="C241" s="77">
        <v>46692</v>
      </c>
      <c r="D241" s="142">
        <v>0</v>
      </c>
      <c r="E241" s="82">
        <v>237</v>
      </c>
      <c r="F241" s="143">
        <v>475</v>
      </c>
      <c r="G241" s="82">
        <v>0</v>
      </c>
      <c r="H241" s="11">
        <f t="shared" si="98"/>
        <v>0</v>
      </c>
      <c r="I241" s="11">
        <f t="shared" si="99"/>
        <v>0</v>
      </c>
      <c r="J241" s="147">
        <v>0</v>
      </c>
      <c r="K241" s="148">
        <v>0</v>
      </c>
      <c r="L241" s="82">
        <f t="shared" si="81"/>
        <v>0</v>
      </c>
      <c r="M241" s="82">
        <v>0</v>
      </c>
      <c r="N241" s="78">
        <f t="shared" si="100"/>
        <v>0</v>
      </c>
      <c r="O241" s="78">
        <f t="shared" si="101"/>
        <v>0</v>
      </c>
      <c r="P241" s="84">
        <v>0</v>
      </c>
      <c r="Q241" s="82">
        <v>0</v>
      </c>
      <c r="R241" s="149">
        <v>0</v>
      </c>
      <c r="S241" s="82">
        <v>0</v>
      </c>
      <c r="T241" s="82">
        <v>0</v>
      </c>
      <c r="U241" s="11">
        <f t="shared" si="102"/>
        <v>0</v>
      </c>
      <c r="V241" s="11">
        <f t="shared" si="103"/>
        <v>0</v>
      </c>
      <c r="W241" s="79">
        <f t="shared" si="104"/>
        <v>0</v>
      </c>
      <c r="X241" s="79">
        <f t="shared" si="105"/>
        <v>0</v>
      </c>
      <c r="Y241" s="145">
        <f t="shared" si="106"/>
        <v>0</v>
      </c>
      <c r="Z241" s="80">
        <f t="shared" si="107"/>
        <v>0</v>
      </c>
      <c r="AA241" s="80">
        <f t="shared" si="108"/>
        <v>0</v>
      </c>
      <c r="AB241" s="80">
        <f t="shared" si="109"/>
        <v>0</v>
      </c>
      <c r="AC241" s="80">
        <f t="shared" si="110"/>
        <v>0</v>
      </c>
      <c r="AD241" s="11">
        <f t="shared" si="111"/>
        <v>0</v>
      </c>
      <c r="AE241" s="150">
        <v>0</v>
      </c>
      <c r="AF241" s="150">
        <v>0</v>
      </c>
      <c r="AG241" s="52"/>
      <c r="AH241">
        <v>0</v>
      </c>
    </row>
    <row r="242" spans="1:34" ht="12.75" hidden="1" customHeight="1" outlineLevel="1" x14ac:dyDescent="0.2">
      <c r="A242">
        <f t="shared" si="67"/>
        <v>12</v>
      </c>
      <c r="B242" s="70">
        <f t="shared" si="68"/>
        <v>46752</v>
      </c>
      <c r="C242" s="77">
        <v>46722</v>
      </c>
      <c r="D242" s="142">
        <v>0</v>
      </c>
      <c r="E242" s="82">
        <v>237</v>
      </c>
      <c r="F242" s="143">
        <v>475</v>
      </c>
      <c r="G242" s="82">
        <v>0</v>
      </c>
      <c r="H242" s="11">
        <f t="shared" si="98"/>
        <v>0</v>
      </c>
      <c r="I242" s="11">
        <f t="shared" si="99"/>
        <v>0</v>
      </c>
      <c r="J242" s="147">
        <v>0</v>
      </c>
      <c r="K242" s="148">
        <v>0</v>
      </c>
      <c r="L242" s="82">
        <f t="shared" si="81"/>
        <v>0</v>
      </c>
      <c r="M242" s="82">
        <v>0</v>
      </c>
      <c r="N242" s="78">
        <f t="shared" si="100"/>
        <v>0</v>
      </c>
      <c r="O242" s="78">
        <f t="shared" si="101"/>
        <v>0</v>
      </c>
      <c r="P242" s="84">
        <v>0</v>
      </c>
      <c r="Q242" s="82">
        <v>0</v>
      </c>
      <c r="R242" s="149">
        <v>0</v>
      </c>
      <c r="S242" s="82">
        <v>0</v>
      </c>
      <c r="T242" s="82">
        <v>0</v>
      </c>
      <c r="U242" s="11">
        <f t="shared" si="102"/>
        <v>0</v>
      </c>
      <c r="V242" s="11">
        <f t="shared" si="103"/>
        <v>0</v>
      </c>
      <c r="W242" s="79">
        <f t="shared" si="104"/>
        <v>0</v>
      </c>
      <c r="X242" s="79">
        <f t="shared" si="105"/>
        <v>0</v>
      </c>
      <c r="Y242" s="145">
        <f t="shared" si="106"/>
        <v>0</v>
      </c>
      <c r="Z242" s="80">
        <f t="shared" si="107"/>
        <v>0</v>
      </c>
      <c r="AA242" s="80">
        <f t="shared" si="108"/>
        <v>0</v>
      </c>
      <c r="AB242" s="80">
        <f t="shared" si="109"/>
        <v>0</v>
      </c>
      <c r="AC242" s="80">
        <f t="shared" si="110"/>
        <v>0</v>
      </c>
      <c r="AD242" s="11">
        <f t="shared" si="111"/>
        <v>0</v>
      </c>
      <c r="AE242" s="150">
        <v>0</v>
      </c>
      <c r="AF242" s="150">
        <v>0</v>
      </c>
      <c r="AG242" s="52"/>
      <c r="AH242">
        <v>0</v>
      </c>
    </row>
    <row r="243" spans="1:34" ht="12.75" hidden="1" customHeight="1" outlineLevel="1" x14ac:dyDescent="0.2">
      <c r="A243">
        <f t="shared" si="67"/>
        <v>1</v>
      </c>
      <c r="B243" s="70">
        <f t="shared" si="68"/>
        <v>46783</v>
      </c>
      <c r="C243" s="77">
        <v>46753</v>
      </c>
      <c r="D243" s="142">
        <v>0</v>
      </c>
      <c r="E243" s="82">
        <v>237</v>
      </c>
      <c r="F243" s="143">
        <v>475</v>
      </c>
      <c r="G243" s="82">
        <v>0</v>
      </c>
      <c r="H243" s="11">
        <f t="shared" si="98"/>
        <v>0</v>
      </c>
      <c r="I243" s="11">
        <f t="shared" si="99"/>
        <v>0</v>
      </c>
      <c r="J243" s="147">
        <v>0</v>
      </c>
      <c r="K243" s="148">
        <v>0</v>
      </c>
      <c r="L243" s="82">
        <f t="shared" si="81"/>
        <v>0</v>
      </c>
      <c r="M243" s="82">
        <v>0</v>
      </c>
      <c r="N243" s="78">
        <f t="shared" si="100"/>
        <v>0</v>
      </c>
      <c r="O243" s="78">
        <f t="shared" si="101"/>
        <v>0</v>
      </c>
      <c r="P243" s="84">
        <v>0</v>
      </c>
      <c r="Q243" s="82">
        <v>0</v>
      </c>
      <c r="R243" s="149">
        <v>0</v>
      </c>
      <c r="S243" s="82">
        <v>0</v>
      </c>
      <c r="T243" s="82">
        <v>0</v>
      </c>
      <c r="U243" s="11">
        <f t="shared" si="102"/>
        <v>0</v>
      </c>
      <c r="V243" s="11">
        <f t="shared" si="103"/>
        <v>0</v>
      </c>
      <c r="W243" s="79">
        <f t="shared" si="104"/>
        <v>0</v>
      </c>
      <c r="X243" s="79">
        <f t="shared" si="105"/>
        <v>0</v>
      </c>
      <c r="Y243" s="145">
        <f t="shared" si="106"/>
        <v>0</v>
      </c>
      <c r="Z243" s="80">
        <f t="shared" si="107"/>
        <v>0</v>
      </c>
      <c r="AA243" s="80">
        <f t="shared" si="108"/>
        <v>0</v>
      </c>
      <c r="AB243" s="80">
        <f t="shared" si="109"/>
        <v>0</v>
      </c>
      <c r="AC243" s="80">
        <f t="shared" si="110"/>
        <v>0</v>
      </c>
      <c r="AD243" s="11">
        <f t="shared" si="111"/>
        <v>0</v>
      </c>
      <c r="AE243" s="150">
        <v>0</v>
      </c>
      <c r="AF243" s="150">
        <v>0</v>
      </c>
      <c r="AG243" s="52"/>
      <c r="AH243">
        <v>0</v>
      </c>
    </row>
    <row r="244" spans="1:34" ht="12.75" hidden="1" customHeight="1" outlineLevel="1" x14ac:dyDescent="0.2">
      <c r="A244">
        <f t="shared" si="67"/>
        <v>2</v>
      </c>
      <c r="B244" s="70">
        <f t="shared" si="68"/>
        <v>46812</v>
      </c>
      <c r="C244" s="77">
        <v>46784</v>
      </c>
      <c r="D244" s="142">
        <v>0</v>
      </c>
      <c r="E244" s="82">
        <v>237</v>
      </c>
      <c r="F244" s="143">
        <v>475</v>
      </c>
      <c r="G244" s="82">
        <v>0</v>
      </c>
      <c r="H244" s="11">
        <f t="shared" si="98"/>
        <v>0</v>
      </c>
      <c r="I244" s="11">
        <f t="shared" si="99"/>
        <v>0</v>
      </c>
      <c r="J244" s="147">
        <v>0</v>
      </c>
      <c r="K244" s="148">
        <v>0</v>
      </c>
      <c r="L244" s="82">
        <f t="shared" si="81"/>
        <v>0</v>
      </c>
      <c r="M244" s="82">
        <v>0</v>
      </c>
      <c r="N244" s="78">
        <f t="shared" si="100"/>
        <v>0</v>
      </c>
      <c r="O244" s="78">
        <f t="shared" si="101"/>
        <v>0</v>
      </c>
      <c r="P244" s="84">
        <v>0</v>
      </c>
      <c r="Q244" s="82">
        <v>0</v>
      </c>
      <c r="R244" s="149">
        <v>0</v>
      </c>
      <c r="S244" s="82">
        <v>0</v>
      </c>
      <c r="T244" s="82">
        <v>0</v>
      </c>
      <c r="U244" s="11">
        <f t="shared" si="102"/>
        <v>0</v>
      </c>
      <c r="V244" s="11">
        <f t="shared" si="103"/>
        <v>0</v>
      </c>
      <c r="W244" s="79">
        <f t="shared" si="104"/>
        <v>0</v>
      </c>
      <c r="X244" s="79">
        <f t="shared" si="105"/>
        <v>0</v>
      </c>
      <c r="Y244" s="145">
        <f t="shared" si="106"/>
        <v>0</v>
      </c>
      <c r="Z244" s="80">
        <f t="shared" si="107"/>
        <v>0</v>
      </c>
      <c r="AA244" s="80">
        <f t="shared" si="108"/>
        <v>0</v>
      </c>
      <c r="AB244" s="80">
        <f t="shared" si="109"/>
        <v>0</v>
      </c>
      <c r="AC244" s="80">
        <f t="shared" si="110"/>
        <v>0</v>
      </c>
      <c r="AD244" s="11">
        <f t="shared" si="111"/>
        <v>0</v>
      </c>
      <c r="AE244" s="150">
        <v>0</v>
      </c>
      <c r="AF244" s="150">
        <v>0</v>
      </c>
      <c r="AG244" s="52"/>
      <c r="AH244">
        <v>0</v>
      </c>
    </row>
    <row r="245" spans="1:34" ht="12.75" hidden="1" customHeight="1" outlineLevel="1" x14ac:dyDescent="0.2">
      <c r="A245">
        <f t="shared" si="67"/>
        <v>3</v>
      </c>
      <c r="B245" s="70">
        <f t="shared" si="68"/>
        <v>46843</v>
      </c>
      <c r="C245" s="77">
        <v>46813</v>
      </c>
      <c r="D245" s="142">
        <v>0</v>
      </c>
      <c r="E245" s="82">
        <v>237</v>
      </c>
      <c r="F245" s="143">
        <v>475</v>
      </c>
      <c r="G245" s="82">
        <v>0</v>
      </c>
      <c r="H245" s="11">
        <f t="shared" si="98"/>
        <v>0</v>
      </c>
      <c r="I245" s="11">
        <f t="shared" si="99"/>
        <v>0</v>
      </c>
      <c r="J245" s="147">
        <v>0</v>
      </c>
      <c r="K245" s="148">
        <v>0</v>
      </c>
      <c r="L245" s="82">
        <f t="shared" si="81"/>
        <v>0</v>
      </c>
      <c r="M245" s="82">
        <v>0</v>
      </c>
      <c r="N245" s="78">
        <f t="shared" si="100"/>
        <v>0</v>
      </c>
      <c r="O245" s="78">
        <f t="shared" si="101"/>
        <v>0</v>
      </c>
      <c r="P245" s="84">
        <v>0</v>
      </c>
      <c r="Q245" s="82">
        <v>0</v>
      </c>
      <c r="R245" s="149">
        <v>0</v>
      </c>
      <c r="S245" s="82">
        <v>0</v>
      </c>
      <c r="T245" s="82">
        <v>0</v>
      </c>
      <c r="U245" s="11">
        <f t="shared" si="102"/>
        <v>0</v>
      </c>
      <c r="V245" s="11">
        <f t="shared" si="103"/>
        <v>0</v>
      </c>
      <c r="W245" s="79">
        <f t="shared" si="104"/>
        <v>0</v>
      </c>
      <c r="X245" s="79">
        <f t="shared" si="105"/>
        <v>0</v>
      </c>
      <c r="Y245" s="145">
        <f t="shared" si="106"/>
        <v>0</v>
      </c>
      <c r="Z245" s="80">
        <f t="shared" si="107"/>
        <v>0</v>
      </c>
      <c r="AA245" s="80">
        <f t="shared" si="108"/>
        <v>0</v>
      </c>
      <c r="AB245" s="80">
        <f t="shared" si="109"/>
        <v>0</v>
      </c>
      <c r="AC245" s="80">
        <f t="shared" si="110"/>
        <v>0</v>
      </c>
      <c r="AD245" s="11">
        <f t="shared" si="111"/>
        <v>0</v>
      </c>
      <c r="AE245" s="150">
        <v>0</v>
      </c>
      <c r="AF245" s="150">
        <v>0</v>
      </c>
      <c r="AG245" s="52"/>
      <c r="AH245">
        <v>0</v>
      </c>
    </row>
    <row r="246" spans="1:34" ht="12.75" hidden="1" customHeight="1" outlineLevel="1" x14ac:dyDescent="0.2">
      <c r="A246">
        <f t="shared" si="67"/>
        <v>4</v>
      </c>
      <c r="B246" s="70">
        <f t="shared" si="68"/>
        <v>46873</v>
      </c>
      <c r="C246" s="77">
        <v>46844</v>
      </c>
      <c r="D246" s="142">
        <v>0</v>
      </c>
      <c r="E246" s="82">
        <v>237</v>
      </c>
      <c r="F246" s="143">
        <v>475</v>
      </c>
      <c r="G246" s="82">
        <v>0</v>
      </c>
      <c r="H246" s="11">
        <f t="shared" si="98"/>
        <v>0</v>
      </c>
      <c r="I246" s="11">
        <f t="shared" si="99"/>
        <v>0</v>
      </c>
      <c r="J246" s="147">
        <v>0</v>
      </c>
      <c r="K246" s="148">
        <v>0</v>
      </c>
      <c r="L246" s="82">
        <f t="shared" si="81"/>
        <v>0</v>
      </c>
      <c r="M246" s="82">
        <v>0</v>
      </c>
      <c r="N246" s="78">
        <f t="shared" si="100"/>
        <v>0</v>
      </c>
      <c r="O246" s="78">
        <f t="shared" si="101"/>
        <v>0</v>
      </c>
      <c r="P246" s="84">
        <v>0</v>
      </c>
      <c r="Q246" s="82">
        <v>0</v>
      </c>
      <c r="R246" s="149">
        <v>0</v>
      </c>
      <c r="S246" s="82">
        <v>0</v>
      </c>
      <c r="T246" s="82">
        <v>0</v>
      </c>
      <c r="U246" s="11">
        <f t="shared" si="102"/>
        <v>0</v>
      </c>
      <c r="V246" s="11">
        <f t="shared" si="103"/>
        <v>0</v>
      </c>
      <c r="W246" s="79">
        <f t="shared" si="104"/>
        <v>0</v>
      </c>
      <c r="X246" s="79">
        <f t="shared" si="105"/>
        <v>0</v>
      </c>
      <c r="Y246" s="145">
        <f t="shared" si="106"/>
        <v>0</v>
      </c>
      <c r="Z246" s="80">
        <f t="shared" si="107"/>
        <v>0</v>
      </c>
      <c r="AA246" s="80">
        <f t="shared" si="108"/>
        <v>0</v>
      </c>
      <c r="AB246" s="80">
        <f t="shared" si="109"/>
        <v>0</v>
      </c>
      <c r="AC246" s="80">
        <f t="shared" si="110"/>
        <v>0</v>
      </c>
      <c r="AD246" s="11">
        <f t="shared" si="111"/>
        <v>0</v>
      </c>
      <c r="AE246" s="150">
        <v>0</v>
      </c>
      <c r="AF246" s="150">
        <v>0</v>
      </c>
      <c r="AG246" s="52"/>
      <c r="AH246">
        <v>0</v>
      </c>
    </row>
    <row r="247" spans="1:34" ht="12.75" hidden="1" customHeight="1" outlineLevel="1" x14ac:dyDescent="0.2">
      <c r="A247">
        <f t="shared" si="67"/>
        <v>5</v>
      </c>
      <c r="B247" s="70">
        <f t="shared" si="68"/>
        <v>46904</v>
      </c>
      <c r="C247" s="77">
        <v>46874</v>
      </c>
      <c r="D247" s="142">
        <v>0</v>
      </c>
      <c r="E247" s="82">
        <v>237</v>
      </c>
      <c r="F247" s="143">
        <v>475</v>
      </c>
      <c r="G247" s="82">
        <v>0</v>
      </c>
      <c r="H247" s="11">
        <f t="shared" si="98"/>
        <v>0</v>
      </c>
      <c r="I247" s="11">
        <f t="shared" si="99"/>
        <v>0</v>
      </c>
      <c r="J247" s="147">
        <v>0</v>
      </c>
      <c r="K247" s="148">
        <v>0</v>
      </c>
      <c r="L247" s="82">
        <f t="shared" si="81"/>
        <v>0</v>
      </c>
      <c r="M247" s="82">
        <v>0</v>
      </c>
      <c r="N247" s="78">
        <f t="shared" si="100"/>
        <v>0</v>
      </c>
      <c r="O247" s="78">
        <f t="shared" si="101"/>
        <v>0</v>
      </c>
      <c r="P247" s="84">
        <v>0</v>
      </c>
      <c r="Q247" s="82">
        <v>0</v>
      </c>
      <c r="R247" s="149">
        <v>0</v>
      </c>
      <c r="S247" s="82">
        <v>0</v>
      </c>
      <c r="T247" s="82">
        <v>0</v>
      </c>
      <c r="U247" s="11">
        <f t="shared" si="102"/>
        <v>0</v>
      </c>
      <c r="V247" s="11">
        <f t="shared" si="103"/>
        <v>0</v>
      </c>
      <c r="W247" s="79">
        <f t="shared" si="104"/>
        <v>0</v>
      </c>
      <c r="X247" s="79">
        <f t="shared" si="105"/>
        <v>0</v>
      </c>
      <c r="Y247" s="145">
        <f t="shared" si="106"/>
        <v>0</v>
      </c>
      <c r="Z247" s="80">
        <f t="shared" si="107"/>
        <v>0</v>
      </c>
      <c r="AA247" s="80">
        <f t="shared" si="108"/>
        <v>0</v>
      </c>
      <c r="AB247" s="80">
        <f t="shared" si="109"/>
        <v>0</v>
      </c>
      <c r="AC247" s="80">
        <f t="shared" si="110"/>
        <v>0</v>
      </c>
      <c r="AD247" s="11">
        <f t="shared" si="111"/>
        <v>0</v>
      </c>
      <c r="AE247" s="150">
        <v>0</v>
      </c>
      <c r="AF247" s="150">
        <v>0</v>
      </c>
      <c r="AG247" s="52"/>
      <c r="AH247">
        <v>0</v>
      </c>
    </row>
    <row r="248" spans="1:34" ht="12.75" hidden="1" customHeight="1" outlineLevel="1" x14ac:dyDescent="0.2">
      <c r="A248">
        <f t="shared" si="67"/>
        <v>6</v>
      </c>
      <c r="B248" s="70">
        <f t="shared" si="68"/>
        <v>46934</v>
      </c>
      <c r="C248" s="77">
        <v>46905</v>
      </c>
      <c r="D248" s="142">
        <v>0</v>
      </c>
      <c r="E248" s="82">
        <v>237</v>
      </c>
      <c r="F248" s="143">
        <v>475</v>
      </c>
      <c r="G248" s="82">
        <v>0</v>
      </c>
      <c r="H248" s="11">
        <f t="shared" si="98"/>
        <v>0</v>
      </c>
      <c r="I248" s="11">
        <f t="shared" si="99"/>
        <v>0</v>
      </c>
      <c r="J248" s="147">
        <v>0</v>
      </c>
      <c r="K248" s="148">
        <v>0</v>
      </c>
      <c r="L248" s="82">
        <f t="shared" si="81"/>
        <v>0</v>
      </c>
      <c r="M248" s="82">
        <v>0</v>
      </c>
      <c r="N248" s="78">
        <f t="shared" si="100"/>
        <v>0</v>
      </c>
      <c r="O248" s="78">
        <f t="shared" si="101"/>
        <v>0</v>
      </c>
      <c r="P248" s="84">
        <v>0</v>
      </c>
      <c r="Q248" s="82">
        <v>0</v>
      </c>
      <c r="R248" s="149">
        <v>0</v>
      </c>
      <c r="S248" s="82">
        <v>0</v>
      </c>
      <c r="T248" s="82">
        <v>0</v>
      </c>
      <c r="U248" s="11">
        <f t="shared" si="102"/>
        <v>0</v>
      </c>
      <c r="V248" s="11">
        <f t="shared" si="103"/>
        <v>0</v>
      </c>
      <c r="W248" s="79">
        <f t="shared" si="104"/>
        <v>0</v>
      </c>
      <c r="X248" s="79">
        <f t="shared" si="105"/>
        <v>0</v>
      </c>
      <c r="Y248" s="145">
        <f t="shared" si="106"/>
        <v>0</v>
      </c>
      <c r="Z248" s="80">
        <f t="shared" si="107"/>
        <v>0</v>
      </c>
      <c r="AA248" s="80">
        <f t="shared" si="108"/>
        <v>0</v>
      </c>
      <c r="AB248" s="80">
        <f t="shared" si="109"/>
        <v>0</v>
      </c>
      <c r="AC248" s="80">
        <f t="shared" si="110"/>
        <v>0</v>
      </c>
      <c r="AD248" s="11">
        <f t="shared" si="111"/>
        <v>0</v>
      </c>
      <c r="AE248" s="150">
        <v>0</v>
      </c>
      <c r="AF248" s="150">
        <v>0</v>
      </c>
      <c r="AG248" s="52"/>
      <c r="AH248">
        <v>0</v>
      </c>
    </row>
    <row r="249" spans="1:34" ht="12.75" hidden="1" customHeight="1" outlineLevel="1" x14ac:dyDescent="0.2">
      <c r="A249">
        <f t="shared" si="67"/>
        <v>7</v>
      </c>
      <c r="B249" s="70">
        <f t="shared" si="68"/>
        <v>46965</v>
      </c>
      <c r="C249" s="77">
        <v>46935</v>
      </c>
      <c r="D249" s="142">
        <v>0</v>
      </c>
      <c r="E249" s="82">
        <v>237</v>
      </c>
      <c r="F249" s="143">
        <v>475</v>
      </c>
      <c r="G249" s="82">
        <v>0</v>
      </c>
      <c r="H249" s="11">
        <f t="shared" si="98"/>
        <v>0</v>
      </c>
      <c r="I249" s="11">
        <f t="shared" si="99"/>
        <v>0</v>
      </c>
      <c r="J249" s="147">
        <v>0</v>
      </c>
      <c r="K249" s="148">
        <v>0</v>
      </c>
      <c r="L249" s="82">
        <f t="shared" si="81"/>
        <v>0</v>
      </c>
      <c r="M249" s="82">
        <v>0</v>
      </c>
      <c r="N249" s="78">
        <f t="shared" si="100"/>
        <v>0</v>
      </c>
      <c r="O249" s="78">
        <f t="shared" si="101"/>
        <v>0</v>
      </c>
      <c r="P249" s="84">
        <v>0</v>
      </c>
      <c r="Q249" s="82">
        <v>0</v>
      </c>
      <c r="R249" s="149">
        <v>0</v>
      </c>
      <c r="S249" s="82">
        <v>0</v>
      </c>
      <c r="T249" s="82">
        <v>0</v>
      </c>
      <c r="U249" s="11">
        <f t="shared" si="102"/>
        <v>0</v>
      </c>
      <c r="V249" s="11">
        <f t="shared" si="103"/>
        <v>0</v>
      </c>
      <c r="W249" s="79">
        <f t="shared" si="104"/>
        <v>0</v>
      </c>
      <c r="X249" s="79">
        <f t="shared" si="105"/>
        <v>0</v>
      </c>
      <c r="Y249" s="145">
        <f t="shared" si="106"/>
        <v>0</v>
      </c>
      <c r="Z249" s="80">
        <f t="shared" si="107"/>
        <v>0</v>
      </c>
      <c r="AA249" s="80">
        <f t="shared" si="108"/>
        <v>0</v>
      </c>
      <c r="AB249" s="80">
        <f t="shared" si="109"/>
        <v>0</v>
      </c>
      <c r="AC249" s="80">
        <f t="shared" si="110"/>
        <v>0</v>
      </c>
      <c r="AD249" s="11">
        <f t="shared" si="111"/>
        <v>0</v>
      </c>
      <c r="AE249" s="150">
        <v>0</v>
      </c>
      <c r="AF249" s="150">
        <v>0</v>
      </c>
      <c r="AG249" s="52"/>
      <c r="AH249">
        <v>0</v>
      </c>
    </row>
    <row r="250" spans="1:34" ht="12.75" hidden="1" customHeight="1" outlineLevel="1" x14ac:dyDescent="0.2">
      <c r="A250">
        <f t="shared" si="67"/>
        <v>8</v>
      </c>
      <c r="B250" s="70">
        <f t="shared" si="68"/>
        <v>46996</v>
      </c>
      <c r="C250" s="77">
        <v>46966</v>
      </c>
      <c r="D250" s="142">
        <v>0</v>
      </c>
      <c r="E250" s="82">
        <v>237</v>
      </c>
      <c r="F250" s="143">
        <v>475</v>
      </c>
      <c r="G250" s="82">
        <v>0</v>
      </c>
      <c r="H250" s="11">
        <f t="shared" si="98"/>
        <v>0</v>
      </c>
      <c r="I250" s="11">
        <f t="shared" si="99"/>
        <v>0</v>
      </c>
      <c r="J250" s="147">
        <v>0</v>
      </c>
      <c r="K250" s="148">
        <v>0</v>
      </c>
      <c r="L250" s="82">
        <f t="shared" si="81"/>
        <v>0</v>
      </c>
      <c r="M250" s="82">
        <v>0</v>
      </c>
      <c r="N250" s="78">
        <f t="shared" si="100"/>
        <v>0</v>
      </c>
      <c r="O250" s="78">
        <f t="shared" si="101"/>
        <v>0</v>
      </c>
      <c r="P250" s="84">
        <v>0</v>
      </c>
      <c r="Q250" s="82">
        <v>0</v>
      </c>
      <c r="R250" s="149">
        <v>0</v>
      </c>
      <c r="S250" s="82">
        <v>0</v>
      </c>
      <c r="T250" s="82">
        <v>0</v>
      </c>
      <c r="U250" s="11">
        <f t="shared" si="102"/>
        <v>0</v>
      </c>
      <c r="V250" s="11">
        <f t="shared" si="103"/>
        <v>0</v>
      </c>
      <c r="W250" s="79">
        <f t="shared" si="104"/>
        <v>0</v>
      </c>
      <c r="X250" s="79">
        <f t="shared" si="105"/>
        <v>0</v>
      </c>
      <c r="Y250" s="145">
        <f t="shared" si="106"/>
        <v>0</v>
      </c>
      <c r="Z250" s="80">
        <f t="shared" si="107"/>
        <v>0</v>
      </c>
      <c r="AA250" s="80">
        <f t="shared" si="108"/>
        <v>0</v>
      </c>
      <c r="AB250" s="80">
        <f t="shared" si="109"/>
        <v>0</v>
      </c>
      <c r="AC250" s="80">
        <f t="shared" si="110"/>
        <v>0</v>
      </c>
      <c r="AD250" s="11">
        <f t="shared" si="111"/>
        <v>0</v>
      </c>
      <c r="AE250" s="150">
        <v>0</v>
      </c>
      <c r="AF250" s="150">
        <v>0</v>
      </c>
      <c r="AG250" s="52"/>
      <c r="AH250">
        <v>0</v>
      </c>
    </row>
    <row r="251" spans="1:34" ht="12.75" hidden="1" customHeight="1" outlineLevel="1" x14ac:dyDescent="0.2">
      <c r="A251">
        <f t="shared" si="67"/>
        <v>9</v>
      </c>
      <c r="B251" s="70">
        <f t="shared" si="68"/>
        <v>47026</v>
      </c>
      <c r="C251" s="77">
        <v>46997</v>
      </c>
      <c r="D251" s="142">
        <v>0</v>
      </c>
      <c r="E251" s="82">
        <v>237</v>
      </c>
      <c r="F251" s="143">
        <v>475</v>
      </c>
      <c r="G251" s="82">
        <v>0</v>
      </c>
      <c r="H251" s="11">
        <f t="shared" si="98"/>
        <v>0</v>
      </c>
      <c r="I251" s="11">
        <f t="shared" si="99"/>
        <v>0</v>
      </c>
      <c r="J251" s="147">
        <v>0</v>
      </c>
      <c r="K251" s="148">
        <v>0</v>
      </c>
      <c r="L251" s="82">
        <f t="shared" si="81"/>
        <v>0</v>
      </c>
      <c r="M251" s="82">
        <v>0</v>
      </c>
      <c r="N251" s="78">
        <f t="shared" si="100"/>
        <v>0</v>
      </c>
      <c r="O251" s="78">
        <f t="shared" si="101"/>
        <v>0</v>
      </c>
      <c r="P251" s="84">
        <v>0</v>
      </c>
      <c r="Q251" s="82">
        <v>0</v>
      </c>
      <c r="R251" s="149">
        <v>0</v>
      </c>
      <c r="S251" s="82">
        <v>0</v>
      </c>
      <c r="T251" s="82">
        <v>0</v>
      </c>
      <c r="U251" s="11">
        <f t="shared" si="102"/>
        <v>0</v>
      </c>
      <c r="V251" s="11">
        <f t="shared" si="103"/>
        <v>0</v>
      </c>
      <c r="W251" s="79">
        <f t="shared" si="104"/>
        <v>0</v>
      </c>
      <c r="X251" s="79">
        <f t="shared" si="105"/>
        <v>0</v>
      </c>
      <c r="Y251" s="145">
        <f t="shared" si="106"/>
        <v>0</v>
      </c>
      <c r="Z251" s="80">
        <f t="shared" si="107"/>
        <v>0</v>
      </c>
      <c r="AA251" s="80">
        <f t="shared" si="108"/>
        <v>0</v>
      </c>
      <c r="AB251" s="80">
        <f t="shared" si="109"/>
        <v>0</v>
      </c>
      <c r="AC251" s="80">
        <f t="shared" si="110"/>
        <v>0</v>
      </c>
      <c r="AD251" s="11">
        <f t="shared" si="111"/>
        <v>0</v>
      </c>
      <c r="AE251" s="150">
        <v>0</v>
      </c>
      <c r="AF251" s="150">
        <v>0</v>
      </c>
      <c r="AG251" s="52"/>
      <c r="AH251">
        <v>0</v>
      </c>
    </row>
    <row r="252" spans="1:34" ht="12.75" hidden="1" customHeight="1" outlineLevel="1" x14ac:dyDescent="0.2">
      <c r="A252">
        <f t="shared" si="67"/>
        <v>10</v>
      </c>
      <c r="B252" s="70">
        <f t="shared" si="68"/>
        <v>47057</v>
      </c>
      <c r="C252" s="77">
        <v>47027</v>
      </c>
      <c r="D252" s="142">
        <v>0</v>
      </c>
      <c r="E252" s="82">
        <v>237</v>
      </c>
      <c r="F252" s="143">
        <v>475</v>
      </c>
      <c r="G252" s="82">
        <v>0</v>
      </c>
      <c r="H252" s="11">
        <f t="shared" si="98"/>
        <v>0</v>
      </c>
      <c r="I252" s="11">
        <f t="shared" si="99"/>
        <v>0</v>
      </c>
      <c r="J252" s="147">
        <v>0</v>
      </c>
      <c r="K252" s="148">
        <v>0</v>
      </c>
      <c r="L252" s="82">
        <f t="shared" si="81"/>
        <v>0</v>
      </c>
      <c r="M252" s="82">
        <v>0</v>
      </c>
      <c r="N252" s="78">
        <f t="shared" si="100"/>
        <v>0</v>
      </c>
      <c r="O252" s="78">
        <f t="shared" si="101"/>
        <v>0</v>
      </c>
      <c r="P252" s="84">
        <v>0</v>
      </c>
      <c r="Q252" s="82">
        <v>0</v>
      </c>
      <c r="R252" s="149">
        <v>0</v>
      </c>
      <c r="S252" s="82">
        <v>0</v>
      </c>
      <c r="T252" s="82">
        <v>0</v>
      </c>
      <c r="U252" s="11">
        <f t="shared" si="102"/>
        <v>0</v>
      </c>
      <c r="V252" s="11">
        <f t="shared" si="103"/>
        <v>0</v>
      </c>
      <c r="W252" s="79">
        <f t="shared" si="104"/>
        <v>0</v>
      </c>
      <c r="X252" s="79">
        <f t="shared" si="105"/>
        <v>0</v>
      </c>
      <c r="Y252" s="145">
        <f t="shared" si="106"/>
        <v>0</v>
      </c>
      <c r="Z252" s="80">
        <f t="shared" si="107"/>
        <v>0</v>
      </c>
      <c r="AA252" s="80">
        <f t="shared" si="108"/>
        <v>0</v>
      </c>
      <c r="AB252" s="80">
        <f t="shared" si="109"/>
        <v>0</v>
      </c>
      <c r="AC252" s="80">
        <f t="shared" si="110"/>
        <v>0</v>
      </c>
      <c r="AD252" s="11">
        <f t="shared" si="111"/>
        <v>0</v>
      </c>
      <c r="AE252" s="150">
        <v>0</v>
      </c>
      <c r="AF252" s="150">
        <v>0</v>
      </c>
      <c r="AG252" s="52"/>
      <c r="AH252">
        <v>0</v>
      </c>
    </row>
    <row r="253" spans="1:34" ht="12.75" hidden="1" customHeight="1" outlineLevel="1" x14ac:dyDescent="0.2">
      <c r="A253">
        <f t="shared" si="67"/>
        <v>11</v>
      </c>
      <c r="B253" s="70">
        <f t="shared" si="68"/>
        <v>47087</v>
      </c>
      <c r="C253" s="77">
        <v>47058</v>
      </c>
      <c r="D253" s="142">
        <v>0</v>
      </c>
      <c r="E253" s="82">
        <v>237</v>
      </c>
      <c r="F253" s="143">
        <v>475</v>
      </c>
      <c r="G253" s="82">
        <v>0</v>
      </c>
      <c r="H253" s="11">
        <f t="shared" si="98"/>
        <v>0</v>
      </c>
      <c r="I253" s="11">
        <f t="shared" si="99"/>
        <v>0</v>
      </c>
      <c r="J253" s="147">
        <v>0</v>
      </c>
      <c r="K253" s="148">
        <v>0</v>
      </c>
      <c r="L253" s="82">
        <f t="shared" si="81"/>
        <v>0</v>
      </c>
      <c r="M253" s="82">
        <v>0</v>
      </c>
      <c r="N253" s="78">
        <f t="shared" si="100"/>
        <v>0</v>
      </c>
      <c r="O253" s="78">
        <f t="shared" si="101"/>
        <v>0</v>
      </c>
      <c r="P253" s="84">
        <v>0</v>
      </c>
      <c r="Q253" s="82">
        <v>0</v>
      </c>
      <c r="R253" s="149">
        <v>0</v>
      </c>
      <c r="S253" s="82">
        <v>0</v>
      </c>
      <c r="T253" s="82">
        <v>0</v>
      </c>
      <c r="U253" s="11">
        <f t="shared" si="102"/>
        <v>0</v>
      </c>
      <c r="V253" s="11">
        <f t="shared" si="103"/>
        <v>0</v>
      </c>
      <c r="W253" s="79">
        <f t="shared" si="104"/>
        <v>0</v>
      </c>
      <c r="X253" s="79">
        <f t="shared" si="105"/>
        <v>0</v>
      </c>
      <c r="Y253" s="145">
        <f t="shared" si="106"/>
        <v>0</v>
      </c>
      <c r="Z253" s="80">
        <f t="shared" si="107"/>
        <v>0</v>
      </c>
      <c r="AA253" s="80">
        <f t="shared" si="108"/>
        <v>0</v>
      </c>
      <c r="AB253" s="80">
        <f t="shared" si="109"/>
        <v>0</v>
      </c>
      <c r="AC253" s="80">
        <f t="shared" si="110"/>
        <v>0</v>
      </c>
      <c r="AD253" s="11">
        <f t="shared" si="111"/>
        <v>0</v>
      </c>
      <c r="AE253" s="150">
        <v>0</v>
      </c>
      <c r="AF253" s="150">
        <v>0</v>
      </c>
      <c r="AG253" s="52"/>
      <c r="AH253">
        <v>0</v>
      </c>
    </row>
    <row r="254" spans="1:34" ht="12.75" hidden="1" customHeight="1" outlineLevel="1" x14ac:dyDescent="0.2">
      <c r="A254">
        <f t="shared" si="67"/>
        <v>12</v>
      </c>
      <c r="B254" s="70">
        <f t="shared" si="68"/>
        <v>47118</v>
      </c>
      <c r="C254" s="77">
        <v>47088</v>
      </c>
      <c r="D254" s="142">
        <v>0</v>
      </c>
      <c r="E254" s="82">
        <v>237</v>
      </c>
      <c r="F254" s="143">
        <v>475</v>
      </c>
      <c r="G254" s="82">
        <v>0</v>
      </c>
      <c r="H254" s="11">
        <f t="shared" si="98"/>
        <v>0</v>
      </c>
      <c r="I254" s="11">
        <f t="shared" si="99"/>
        <v>0</v>
      </c>
      <c r="J254" s="147">
        <v>0</v>
      </c>
      <c r="K254" s="148">
        <v>0</v>
      </c>
      <c r="L254" s="82">
        <f t="shared" si="81"/>
        <v>0</v>
      </c>
      <c r="M254" s="82">
        <v>0</v>
      </c>
      <c r="N254" s="78">
        <f t="shared" si="100"/>
        <v>0</v>
      </c>
      <c r="O254" s="78">
        <f t="shared" si="101"/>
        <v>0</v>
      </c>
      <c r="P254" s="84">
        <v>0</v>
      </c>
      <c r="Q254" s="82">
        <v>0</v>
      </c>
      <c r="R254" s="149">
        <v>0</v>
      </c>
      <c r="S254" s="82">
        <v>0</v>
      </c>
      <c r="T254" s="82">
        <v>0</v>
      </c>
      <c r="U254" s="11">
        <f t="shared" si="102"/>
        <v>0</v>
      </c>
      <c r="V254" s="11">
        <f t="shared" si="103"/>
        <v>0</v>
      </c>
      <c r="W254" s="79">
        <f t="shared" si="104"/>
        <v>0</v>
      </c>
      <c r="X254" s="79">
        <f t="shared" si="105"/>
        <v>0</v>
      </c>
      <c r="Y254" s="145">
        <f t="shared" si="106"/>
        <v>0</v>
      </c>
      <c r="Z254" s="80">
        <f t="shared" si="107"/>
        <v>0</v>
      </c>
      <c r="AA254" s="80">
        <f t="shared" si="108"/>
        <v>0</v>
      </c>
      <c r="AB254" s="80">
        <f t="shared" si="109"/>
        <v>0</v>
      </c>
      <c r="AC254" s="80">
        <f t="shared" si="110"/>
        <v>0</v>
      </c>
      <c r="AD254" s="11">
        <f t="shared" si="111"/>
        <v>0</v>
      </c>
      <c r="AE254" s="150">
        <v>0</v>
      </c>
      <c r="AF254" s="150">
        <v>0</v>
      </c>
      <c r="AG254" s="52"/>
      <c r="AH254">
        <v>0</v>
      </c>
    </row>
    <row r="255" spans="1:34" ht="12.75" hidden="1" customHeight="1" outlineLevel="1" x14ac:dyDescent="0.2">
      <c r="A255">
        <f t="shared" si="67"/>
        <v>1</v>
      </c>
      <c r="B255" s="70">
        <f t="shared" si="68"/>
        <v>47149</v>
      </c>
      <c r="C255" s="77">
        <v>47119</v>
      </c>
      <c r="D255" s="142">
        <v>0</v>
      </c>
      <c r="E255" s="82">
        <v>237</v>
      </c>
      <c r="F255" s="143">
        <v>475</v>
      </c>
      <c r="G255" s="82">
        <v>0</v>
      </c>
      <c r="H255" s="11">
        <f t="shared" si="98"/>
        <v>0</v>
      </c>
      <c r="I255" s="11">
        <f t="shared" si="99"/>
        <v>0</v>
      </c>
      <c r="J255" s="147">
        <v>0</v>
      </c>
      <c r="K255" s="148">
        <v>0</v>
      </c>
      <c r="L255" s="82">
        <f t="shared" si="81"/>
        <v>0</v>
      </c>
      <c r="M255" s="82">
        <v>0</v>
      </c>
      <c r="N255" s="78">
        <f t="shared" si="100"/>
        <v>0</v>
      </c>
      <c r="O255" s="78">
        <f t="shared" si="101"/>
        <v>0</v>
      </c>
      <c r="P255" s="84">
        <v>0</v>
      </c>
      <c r="Q255" s="82">
        <v>0</v>
      </c>
      <c r="R255" s="149">
        <v>0</v>
      </c>
      <c r="S255" s="82">
        <v>0</v>
      </c>
      <c r="T255" s="82">
        <v>0</v>
      </c>
      <c r="U255" s="11">
        <f t="shared" si="102"/>
        <v>0</v>
      </c>
      <c r="V255" s="11">
        <f t="shared" si="103"/>
        <v>0</v>
      </c>
      <c r="W255" s="79">
        <f t="shared" si="104"/>
        <v>0</v>
      </c>
      <c r="X255" s="79">
        <f t="shared" si="105"/>
        <v>0</v>
      </c>
      <c r="Y255" s="145">
        <f t="shared" si="106"/>
        <v>0</v>
      </c>
      <c r="Z255" s="80">
        <f t="shared" si="107"/>
        <v>0</v>
      </c>
      <c r="AA255" s="80">
        <f t="shared" si="108"/>
        <v>0</v>
      </c>
      <c r="AB255" s="80">
        <f t="shared" si="109"/>
        <v>0</v>
      </c>
      <c r="AC255" s="80">
        <f t="shared" si="110"/>
        <v>0</v>
      </c>
      <c r="AD255" s="11">
        <f t="shared" si="111"/>
        <v>0</v>
      </c>
      <c r="AE255" s="150">
        <v>0</v>
      </c>
      <c r="AF255" s="150">
        <v>0</v>
      </c>
      <c r="AG255" s="52"/>
      <c r="AH255">
        <v>0</v>
      </c>
    </row>
    <row r="256" spans="1:34" ht="12.75" hidden="1" customHeight="1" outlineLevel="1" x14ac:dyDescent="0.2">
      <c r="A256">
        <f t="shared" si="67"/>
        <v>2</v>
      </c>
      <c r="B256" s="70">
        <f t="shared" si="68"/>
        <v>47177</v>
      </c>
      <c r="C256" s="77">
        <v>47150</v>
      </c>
      <c r="D256" s="142">
        <v>0</v>
      </c>
      <c r="E256" s="82">
        <v>237</v>
      </c>
      <c r="F256" s="143">
        <v>475</v>
      </c>
      <c r="G256" s="82">
        <v>0</v>
      </c>
      <c r="H256" s="11">
        <f t="shared" si="98"/>
        <v>0</v>
      </c>
      <c r="I256" s="11">
        <f t="shared" si="99"/>
        <v>0</v>
      </c>
      <c r="J256" s="147">
        <v>0</v>
      </c>
      <c r="K256" s="148">
        <v>0</v>
      </c>
      <c r="L256" s="82">
        <f t="shared" si="81"/>
        <v>0</v>
      </c>
      <c r="M256" s="82">
        <v>0</v>
      </c>
      <c r="N256" s="78">
        <f t="shared" si="100"/>
        <v>0</v>
      </c>
      <c r="O256" s="78">
        <f t="shared" si="101"/>
        <v>0</v>
      </c>
      <c r="P256" s="84">
        <v>0</v>
      </c>
      <c r="Q256" s="82">
        <v>0</v>
      </c>
      <c r="R256" s="149">
        <v>0</v>
      </c>
      <c r="S256" s="82">
        <v>0</v>
      </c>
      <c r="T256" s="82">
        <v>0</v>
      </c>
      <c r="U256" s="11">
        <f t="shared" si="102"/>
        <v>0</v>
      </c>
      <c r="V256" s="11">
        <f t="shared" si="103"/>
        <v>0</v>
      </c>
      <c r="W256" s="79">
        <f t="shared" si="104"/>
        <v>0</v>
      </c>
      <c r="X256" s="79">
        <f t="shared" si="105"/>
        <v>0</v>
      </c>
      <c r="Y256" s="145">
        <f t="shared" si="106"/>
        <v>0</v>
      </c>
      <c r="Z256" s="80">
        <f t="shared" si="107"/>
        <v>0</v>
      </c>
      <c r="AA256" s="80">
        <f t="shared" si="108"/>
        <v>0</v>
      </c>
      <c r="AB256" s="80">
        <f t="shared" si="109"/>
        <v>0</v>
      </c>
      <c r="AC256" s="80">
        <f t="shared" si="110"/>
        <v>0</v>
      </c>
      <c r="AD256" s="11">
        <f t="shared" si="111"/>
        <v>0</v>
      </c>
      <c r="AE256" s="150">
        <v>0</v>
      </c>
      <c r="AF256" s="150">
        <v>0</v>
      </c>
      <c r="AG256" s="52"/>
      <c r="AH256">
        <v>0</v>
      </c>
    </row>
    <row r="257" spans="1:34" ht="12.75" hidden="1" customHeight="1" outlineLevel="1" x14ac:dyDescent="0.2">
      <c r="A257">
        <f t="shared" si="67"/>
        <v>3</v>
      </c>
      <c r="B257" s="70">
        <f t="shared" si="68"/>
        <v>47208</v>
      </c>
      <c r="C257" s="77">
        <v>47178</v>
      </c>
      <c r="D257" s="142">
        <v>0</v>
      </c>
      <c r="E257" s="82">
        <v>237</v>
      </c>
      <c r="F257" s="143">
        <v>475</v>
      </c>
      <c r="G257" s="82">
        <v>0</v>
      </c>
      <c r="H257" s="11">
        <f t="shared" si="98"/>
        <v>0</v>
      </c>
      <c r="I257" s="11">
        <f t="shared" si="99"/>
        <v>0</v>
      </c>
      <c r="J257" s="147">
        <v>0</v>
      </c>
      <c r="K257" s="148">
        <v>0</v>
      </c>
      <c r="L257" s="82">
        <f t="shared" si="81"/>
        <v>0</v>
      </c>
      <c r="M257" s="82">
        <v>0</v>
      </c>
      <c r="N257" s="78">
        <f t="shared" si="100"/>
        <v>0</v>
      </c>
      <c r="O257" s="78">
        <f t="shared" si="101"/>
        <v>0</v>
      </c>
      <c r="P257" s="84">
        <v>0</v>
      </c>
      <c r="Q257" s="82">
        <v>0</v>
      </c>
      <c r="R257" s="149">
        <v>0</v>
      </c>
      <c r="S257" s="82">
        <v>0</v>
      </c>
      <c r="T257" s="82">
        <v>0</v>
      </c>
      <c r="U257" s="11">
        <f t="shared" si="102"/>
        <v>0</v>
      </c>
      <c r="V257" s="11">
        <f t="shared" si="103"/>
        <v>0</v>
      </c>
      <c r="W257" s="79">
        <f t="shared" si="104"/>
        <v>0</v>
      </c>
      <c r="X257" s="79">
        <f t="shared" si="105"/>
        <v>0</v>
      </c>
      <c r="Y257" s="145">
        <f t="shared" si="106"/>
        <v>0</v>
      </c>
      <c r="Z257" s="80">
        <f t="shared" si="107"/>
        <v>0</v>
      </c>
      <c r="AA257" s="80">
        <f t="shared" si="108"/>
        <v>0</v>
      </c>
      <c r="AB257" s="80">
        <f t="shared" si="109"/>
        <v>0</v>
      </c>
      <c r="AC257" s="80">
        <f t="shared" si="110"/>
        <v>0</v>
      </c>
      <c r="AD257" s="11">
        <f t="shared" si="111"/>
        <v>0</v>
      </c>
      <c r="AE257" s="150">
        <v>0</v>
      </c>
      <c r="AF257" s="150">
        <v>0</v>
      </c>
      <c r="AG257" s="52"/>
      <c r="AH257">
        <v>0</v>
      </c>
    </row>
    <row r="258" spans="1:34" ht="12.75" hidden="1" customHeight="1" outlineLevel="1" x14ac:dyDescent="0.2">
      <c r="A258">
        <f t="shared" si="67"/>
        <v>4</v>
      </c>
      <c r="B258" s="70">
        <f t="shared" si="68"/>
        <v>47238</v>
      </c>
      <c r="C258" s="77">
        <v>47209</v>
      </c>
      <c r="D258" s="142">
        <v>0</v>
      </c>
      <c r="E258" s="82">
        <v>237</v>
      </c>
      <c r="F258" s="143">
        <v>475</v>
      </c>
      <c r="G258" s="82">
        <v>0</v>
      </c>
      <c r="H258" s="11">
        <f t="shared" si="98"/>
        <v>0</v>
      </c>
      <c r="I258" s="11">
        <f t="shared" si="99"/>
        <v>0</v>
      </c>
      <c r="J258" s="147">
        <v>0</v>
      </c>
      <c r="K258" s="148">
        <v>0</v>
      </c>
      <c r="L258" s="82">
        <f t="shared" si="81"/>
        <v>0</v>
      </c>
      <c r="M258" s="82">
        <v>0</v>
      </c>
      <c r="N258" s="78">
        <f t="shared" si="100"/>
        <v>0</v>
      </c>
      <c r="O258" s="78">
        <f t="shared" si="101"/>
        <v>0</v>
      </c>
      <c r="P258" s="84">
        <v>0</v>
      </c>
      <c r="Q258" s="82">
        <v>0</v>
      </c>
      <c r="R258" s="149">
        <v>0</v>
      </c>
      <c r="S258" s="82">
        <v>0</v>
      </c>
      <c r="T258" s="82">
        <v>0</v>
      </c>
      <c r="U258" s="11">
        <f t="shared" si="102"/>
        <v>0</v>
      </c>
      <c r="V258" s="11">
        <f t="shared" si="103"/>
        <v>0</v>
      </c>
      <c r="W258" s="79">
        <f t="shared" si="104"/>
        <v>0</v>
      </c>
      <c r="X258" s="79">
        <f t="shared" si="105"/>
        <v>0</v>
      </c>
      <c r="Y258" s="145">
        <f t="shared" si="106"/>
        <v>0</v>
      </c>
      <c r="Z258" s="80">
        <f t="shared" si="107"/>
        <v>0</v>
      </c>
      <c r="AA258" s="80">
        <f t="shared" si="108"/>
        <v>0</v>
      </c>
      <c r="AB258" s="80">
        <f t="shared" si="109"/>
        <v>0</v>
      </c>
      <c r="AC258" s="80">
        <f t="shared" si="110"/>
        <v>0</v>
      </c>
      <c r="AD258" s="11">
        <f t="shared" si="111"/>
        <v>0</v>
      </c>
      <c r="AE258" s="150">
        <v>0</v>
      </c>
      <c r="AF258" s="150">
        <v>0</v>
      </c>
      <c r="AG258" s="52"/>
      <c r="AH258">
        <v>0</v>
      </c>
    </row>
    <row r="259" spans="1:34" ht="12.75" hidden="1" customHeight="1" outlineLevel="1" x14ac:dyDescent="0.2">
      <c r="A259">
        <f t="shared" si="67"/>
        <v>5</v>
      </c>
      <c r="B259" s="70">
        <f t="shared" si="68"/>
        <v>47269</v>
      </c>
      <c r="C259" s="77">
        <v>47239</v>
      </c>
      <c r="D259" s="142">
        <v>0</v>
      </c>
      <c r="E259" s="82">
        <v>237</v>
      </c>
      <c r="F259" s="143">
        <v>475</v>
      </c>
      <c r="G259" s="82">
        <v>0</v>
      </c>
      <c r="H259" s="11">
        <f t="shared" si="98"/>
        <v>0</v>
      </c>
      <c r="I259" s="11">
        <f t="shared" si="99"/>
        <v>0</v>
      </c>
      <c r="J259" s="147">
        <v>0</v>
      </c>
      <c r="K259" s="148">
        <v>0</v>
      </c>
      <c r="L259" s="82">
        <f t="shared" si="81"/>
        <v>0</v>
      </c>
      <c r="M259" s="82">
        <v>0</v>
      </c>
      <c r="N259" s="78">
        <f t="shared" si="100"/>
        <v>0</v>
      </c>
      <c r="O259" s="78">
        <f t="shared" si="101"/>
        <v>0</v>
      </c>
      <c r="P259" s="84">
        <v>0</v>
      </c>
      <c r="Q259" s="82">
        <v>0</v>
      </c>
      <c r="R259" s="149">
        <v>0</v>
      </c>
      <c r="S259" s="82">
        <v>0</v>
      </c>
      <c r="T259" s="82">
        <v>0</v>
      </c>
      <c r="U259" s="11">
        <f t="shared" si="102"/>
        <v>0</v>
      </c>
      <c r="V259" s="11">
        <f t="shared" si="103"/>
        <v>0</v>
      </c>
      <c r="W259" s="79">
        <f t="shared" si="104"/>
        <v>0</v>
      </c>
      <c r="X259" s="79">
        <f t="shared" si="105"/>
        <v>0</v>
      </c>
      <c r="Y259" s="145">
        <f t="shared" si="106"/>
        <v>0</v>
      </c>
      <c r="Z259" s="80">
        <f t="shared" si="107"/>
        <v>0</v>
      </c>
      <c r="AA259" s="80">
        <f t="shared" si="108"/>
        <v>0</v>
      </c>
      <c r="AB259" s="80">
        <f t="shared" si="109"/>
        <v>0</v>
      </c>
      <c r="AC259" s="80">
        <f t="shared" si="110"/>
        <v>0</v>
      </c>
      <c r="AD259" s="11">
        <f t="shared" si="111"/>
        <v>0</v>
      </c>
      <c r="AE259" s="150">
        <v>0</v>
      </c>
      <c r="AF259" s="150">
        <v>0</v>
      </c>
      <c r="AG259" s="52"/>
      <c r="AH259">
        <v>0</v>
      </c>
    </row>
    <row r="260" spans="1:34" ht="12.75" hidden="1" customHeight="1" outlineLevel="1" x14ac:dyDescent="0.2">
      <c r="A260">
        <f t="shared" si="67"/>
        <v>6</v>
      </c>
      <c r="B260" s="70">
        <f t="shared" si="68"/>
        <v>47299</v>
      </c>
      <c r="C260" s="77">
        <v>47270</v>
      </c>
      <c r="D260" s="142">
        <v>0</v>
      </c>
      <c r="E260" s="82">
        <v>237</v>
      </c>
      <c r="F260" s="143">
        <v>475</v>
      </c>
      <c r="G260" s="82">
        <v>0</v>
      </c>
      <c r="H260" s="11">
        <f t="shared" si="98"/>
        <v>0</v>
      </c>
      <c r="I260" s="11">
        <f t="shared" si="99"/>
        <v>0</v>
      </c>
      <c r="J260" s="147">
        <v>0</v>
      </c>
      <c r="K260" s="148">
        <v>0</v>
      </c>
      <c r="L260" s="82">
        <f t="shared" si="81"/>
        <v>0</v>
      </c>
      <c r="M260" s="82">
        <v>0</v>
      </c>
      <c r="N260" s="78">
        <f t="shared" si="100"/>
        <v>0</v>
      </c>
      <c r="O260" s="78">
        <f t="shared" si="101"/>
        <v>0</v>
      </c>
      <c r="P260" s="84">
        <v>0</v>
      </c>
      <c r="Q260" s="82">
        <v>0</v>
      </c>
      <c r="R260" s="149">
        <v>0</v>
      </c>
      <c r="S260" s="82">
        <v>0</v>
      </c>
      <c r="T260" s="82">
        <v>0</v>
      </c>
      <c r="U260" s="11">
        <f t="shared" si="102"/>
        <v>0</v>
      </c>
      <c r="V260" s="11">
        <f t="shared" si="103"/>
        <v>0</v>
      </c>
      <c r="W260" s="79">
        <f t="shared" si="104"/>
        <v>0</v>
      </c>
      <c r="X260" s="79">
        <f t="shared" si="105"/>
        <v>0</v>
      </c>
      <c r="Y260" s="145">
        <f t="shared" si="106"/>
        <v>0</v>
      </c>
      <c r="Z260" s="80">
        <f t="shared" si="107"/>
        <v>0</v>
      </c>
      <c r="AA260" s="80">
        <f t="shared" si="108"/>
        <v>0</v>
      </c>
      <c r="AB260" s="80">
        <f t="shared" si="109"/>
        <v>0</v>
      </c>
      <c r="AC260" s="80">
        <f t="shared" si="110"/>
        <v>0</v>
      </c>
      <c r="AD260" s="11">
        <f t="shared" si="111"/>
        <v>0</v>
      </c>
      <c r="AE260" s="150">
        <v>0</v>
      </c>
      <c r="AF260" s="150">
        <v>0</v>
      </c>
      <c r="AG260" s="52"/>
      <c r="AH260">
        <v>0</v>
      </c>
    </row>
    <row r="261" spans="1:34" ht="12.75" hidden="1" customHeight="1" outlineLevel="1" x14ac:dyDescent="0.2">
      <c r="A261">
        <f t="shared" si="67"/>
        <v>7</v>
      </c>
      <c r="B261" s="70">
        <f t="shared" si="68"/>
        <v>47330</v>
      </c>
      <c r="C261" s="77">
        <v>47300</v>
      </c>
      <c r="D261" s="142">
        <v>0</v>
      </c>
      <c r="E261" s="82">
        <v>237</v>
      </c>
      <c r="F261" s="143">
        <v>475</v>
      </c>
      <c r="G261" s="82">
        <v>0</v>
      </c>
      <c r="H261" s="11">
        <f t="shared" si="98"/>
        <v>0</v>
      </c>
      <c r="I261" s="11">
        <f t="shared" si="99"/>
        <v>0</v>
      </c>
      <c r="J261" s="147">
        <v>0</v>
      </c>
      <c r="K261" s="148">
        <v>0</v>
      </c>
      <c r="L261" s="82">
        <f t="shared" si="81"/>
        <v>0</v>
      </c>
      <c r="M261" s="82">
        <v>0</v>
      </c>
      <c r="N261" s="78">
        <f t="shared" si="100"/>
        <v>0</v>
      </c>
      <c r="O261" s="78">
        <f t="shared" si="101"/>
        <v>0</v>
      </c>
      <c r="P261" s="84">
        <v>0</v>
      </c>
      <c r="Q261" s="82">
        <v>0</v>
      </c>
      <c r="R261" s="149">
        <v>0</v>
      </c>
      <c r="S261" s="82">
        <v>0</v>
      </c>
      <c r="T261" s="82">
        <v>0</v>
      </c>
      <c r="U261" s="11">
        <f t="shared" si="102"/>
        <v>0</v>
      </c>
      <c r="V261" s="11">
        <f t="shared" si="103"/>
        <v>0</v>
      </c>
      <c r="W261" s="79">
        <f t="shared" si="104"/>
        <v>0</v>
      </c>
      <c r="X261" s="79">
        <f t="shared" si="105"/>
        <v>0</v>
      </c>
      <c r="Y261" s="145">
        <f t="shared" si="106"/>
        <v>0</v>
      </c>
      <c r="Z261" s="80">
        <f t="shared" si="107"/>
        <v>0</v>
      </c>
      <c r="AA261" s="80">
        <f t="shared" si="108"/>
        <v>0</v>
      </c>
      <c r="AB261" s="80">
        <f t="shared" si="109"/>
        <v>0</v>
      </c>
      <c r="AC261" s="80">
        <f t="shared" si="110"/>
        <v>0</v>
      </c>
      <c r="AD261" s="11">
        <f t="shared" si="111"/>
        <v>0</v>
      </c>
      <c r="AE261" s="150">
        <v>0</v>
      </c>
      <c r="AF261" s="150">
        <v>0</v>
      </c>
      <c r="AG261" s="78"/>
      <c r="AH261">
        <v>0</v>
      </c>
    </row>
    <row r="262" spans="1:34" ht="12.75" hidden="1" customHeight="1" outlineLevel="1" x14ac:dyDescent="0.2">
      <c r="A262">
        <f t="shared" si="67"/>
        <v>8</v>
      </c>
      <c r="B262" s="70">
        <f t="shared" si="68"/>
        <v>47361</v>
      </c>
      <c r="C262" s="77">
        <v>47331</v>
      </c>
      <c r="D262" s="142">
        <v>0</v>
      </c>
      <c r="E262" s="82">
        <v>237</v>
      </c>
      <c r="F262" s="143">
        <v>475</v>
      </c>
      <c r="G262" s="82">
        <v>0</v>
      </c>
      <c r="H262" s="11">
        <f t="shared" si="98"/>
        <v>0</v>
      </c>
      <c r="I262" s="11">
        <f t="shared" si="99"/>
        <v>0</v>
      </c>
      <c r="J262" s="147">
        <v>0</v>
      </c>
      <c r="K262" s="148">
        <v>0</v>
      </c>
      <c r="L262" s="82">
        <f t="shared" si="81"/>
        <v>0</v>
      </c>
      <c r="M262" s="82">
        <v>0</v>
      </c>
      <c r="N262" s="78">
        <f t="shared" si="100"/>
        <v>0</v>
      </c>
      <c r="O262" s="78">
        <f t="shared" si="101"/>
        <v>0</v>
      </c>
      <c r="P262" s="84">
        <v>0</v>
      </c>
      <c r="Q262" s="82">
        <v>0</v>
      </c>
      <c r="R262" s="149">
        <v>0</v>
      </c>
      <c r="S262" s="82">
        <v>0</v>
      </c>
      <c r="T262" s="82">
        <v>0</v>
      </c>
      <c r="U262" s="11">
        <f t="shared" si="102"/>
        <v>0</v>
      </c>
      <c r="V262" s="11">
        <f t="shared" si="103"/>
        <v>0</v>
      </c>
      <c r="W262" s="79">
        <f t="shared" si="104"/>
        <v>0</v>
      </c>
      <c r="X262" s="79">
        <f t="shared" si="105"/>
        <v>0</v>
      </c>
      <c r="Y262" s="145">
        <f t="shared" si="106"/>
        <v>0</v>
      </c>
      <c r="Z262" s="80">
        <f t="shared" si="107"/>
        <v>0</v>
      </c>
      <c r="AA262" s="80">
        <f t="shared" si="108"/>
        <v>0</v>
      </c>
      <c r="AB262" s="80">
        <f t="shared" si="109"/>
        <v>0</v>
      </c>
      <c r="AC262" s="80">
        <f t="shared" si="110"/>
        <v>0</v>
      </c>
      <c r="AD262" s="11">
        <f t="shared" si="111"/>
        <v>0</v>
      </c>
      <c r="AE262" s="150">
        <v>0</v>
      </c>
      <c r="AF262" s="150">
        <v>0</v>
      </c>
      <c r="AG262" s="78"/>
      <c r="AH262">
        <v>0</v>
      </c>
    </row>
    <row r="263" spans="1:34" ht="12.75" hidden="1" customHeight="1" outlineLevel="1" x14ac:dyDescent="0.2">
      <c r="A263">
        <f t="shared" si="67"/>
        <v>9</v>
      </c>
      <c r="B263" s="70">
        <f t="shared" si="68"/>
        <v>47391</v>
      </c>
      <c r="C263" s="77">
        <v>47362</v>
      </c>
      <c r="D263" s="142">
        <v>0</v>
      </c>
      <c r="E263" s="82">
        <v>237</v>
      </c>
      <c r="F263" s="143">
        <v>475</v>
      </c>
      <c r="G263" s="82">
        <v>0</v>
      </c>
      <c r="H263" s="11">
        <f t="shared" si="98"/>
        <v>0</v>
      </c>
      <c r="I263" s="11">
        <f t="shared" si="99"/>
        <v>0</v>
      </c>
      <c r="J263" s="147">
        <v>0</v>
      </c>
      <c r="K263" s="148">
        <v>0</v>
      </c>
      <c r="L263" s="82">
        <f t="shared" si="81"/>
        <v>0</v>
      </c>
      <c r="M263" s="82">
        <v>0</v>
      </c>
      <c r="N263" s="78">
        <f t="shared" si="100"/>
        <v>0</v>
      </c>
      <c r="O263" s="78">
        <f t="shared" si="101"/>
        <v>0</v>
      </c>
      <c r="P263" s="84">
        <v>0</v>
      </c>
      <c r="Q263" s="82">
        <v>0</v>
      </c>
      <c r="R263" s="149">
        <v>0</v>
      </c>
      <c r="S263" s="82">
        <v>0</v>
      </c>
      <c r="T263" s="82">
        <v>0</v>
      </c>
      <c r="U263" s="11">
        <f t="shared" si="102"/>
        <v>0</v>
      </c>
      <c r="V263" s="11">
        <f t="shared" si="103"/>
        <v>0</v>
      </c>
      <c r="W263" s="79">
        <f t="shared" si="104"/>
        <v>0</v>
      </c>
      <c r="X263" s="79">
        <f t="shared" si="105"/>
        <v>0</v>
      </c>
      <c r="Y263" s="145">
        <f t="shared" si="106"/>
        <v>0</v>
      </c>
      <c r="Z263" s="80">
        <f t="shared" si="107"/>
        <v>0</v>
      </c>
      <c r="AA263" s="80">
        <f t="shared" si="108"/>
        <v>0</v>
      </c>
      <c r="AB263" s="80">
        <f t="shared" si="109"/>
        <v>0</v>
      </c>
      <c r="AC263" s="80">
        <f t="shared" si="110"/>
        <v>0</v>
      </c>
      <c r="AD263" s="11">
        <f t="shared" si="111"/>
        <v>0</v>
      </c>
      <c r="AE263" s="150">
        <v>0</v>
      </c>
      <c r="AF263" s="150">
        <v>0</v>
      </c>
      <c r="AG263" s="78"/>
      <c r="AH263">
        <v>0</v>
      </c>
    </row>
    <row r="264" spans="1:34" ht="12.75" hidden="1" customHeight="1" outlineLevel="1" x14ac:dyDescent="0.2">
      <c r="A264">
        <f t="shared" si="67"/>
        <v>10</v>
      </c>
      <c r="B264" s="70">
        <f t="shared" si="68"/>
        <v>47422</v>
      </c>
      <c r="C264" s="77">
        <v>47392</v>
      </c>
      <c r="D264" s="142">
        <v>0</v>
      </c>
      <c r="E264" s="82">
        <v>237</v>
      </c>
      <c r="F264" s="143">
        <v>475</v>
      </c>
      <c r="G264" s="82">
        <v>0</v>
      </c>
      <c r="H264" s="11">
        <f t="shared" si="98"/>
        <v>0</v>
      </c>
      <c r="I264" s="11">
        <f t="shared" si="99"/>
        <v>0</v>
      </c>
      <c r="J264" s="147">
        <v>0</v>
      </c>
      <c r="K264" s="148">
        <v>0</v>
      </c>
      <c r="L264" s="82">
        <f t="shared" si="81"/>
        <v>0</v>
      </c>
      <c r="M264" s="82">
        <v>0</v>
      </c>
      <c r="N264" s="78">
        <f t="shared" si="100"/>
        <v>0</v>
      </c>
      <c r="O264" s="78">
        <f t="shared" si="101"/>
        <v>0</v>
      </c>
      <c r="P264" s="84">
        <v>0</v>
      </c>
      <c r="Q264" s="82">
        <v>0</v>
      </c>
      <c r="R264" s="149">
        <v>0</v>
      </c>
      <c r="S264" s="82">
        <v>0</v>
      </c>
      <c r="T264" s="82">
        <v>0</v>
      </c>
      <c r="U264" s="11">
        <f t="shared" si="102"/>
        <v>0</v>
      </c>
      <c r="V264" s="11">
        <f t="shared" si="103"/>
        <v>0</v>
      </c>
      <c r="W264" s="79">
        <f t="shared" si="104"/>
        <v>0</v>
      </c>
      <c r="X264" s="79">
        <f t="shared" si="105"/>
        <v>0</v>
      </c>
      <c r="Y264" s="145">
        <f t="shared" si="106"/>
        <v>0</v>
      </c>
      <c r="Z264" s="80">
        <f t="shared" si="107"/>
        <v>0</v>
      </c>
      <c r="AA264" s="80">
        <f t="shared" si="108"/>
        <v>0</v>
      </c>
      <c r="AB264" s="80">
        <f t="shared" si="109"/>
        <v>0</v>
      </c>
      <c r="AC264" s="80">
        <f t="shared" si="110"/>
        <v>0</v>
      </c>
      <c r="AD264" s="11">
        <f t="shared" si="111"/>
        <v>0</v>
      </c>
      <c r="AE264" s="150">
        <v>0</v>
      </c>
      <c r="AF264" s="150">
        <v>0</v>
      </c>
      <c r="AG264" s="78"/>
      <c r="AH264">
        <v>0</v>
      </c>
    </row>
    <row r="265" spans="1:34" ht="12.75" hidden="1" customHeight="1" outlineLevel="1" x14ac:dyDescent="0.2">
      <c r="A265">
        <f t="shared" si="67"/>
        <v>11</v>
      </c>
      <c r="B265" s="70">
        <f t="shared" si="68"/>
        <v>47452</v>
      </c>
      <c r="C265" s="77">
        <v>47423</v>
      </c>
      <c r="D265" s="142">
        <v>0</v>
      </c>
      <c r="E265" s="82">
        <v>237</v>
      </c>
      <c r="F265" s="143">
        <v>475</v>
      </c>
      <c r="G265" s="82">
        <v>0</v>
      </c>
      <c r="H265" s="11">
        <f t="shared" si="98"/>
        <v>0</v>
      </c>
      <c r="I265" s="11">
        <f t="shared" si="99"/>
        <v>0</v>
      </c>
      <c r="J265" s="147">
        <v>0</v>
      </c>
      <c r="K265" s="148">
        <v>0</v>
      </c>
      <c r="L265" s="82">
        <f t="shared" si="81"/>
        <v>0</v>
      </c>
      <c r="M265" s="82">
        <v>0</v>
      </c>
      <c r="N265" s="78">
        <f t="shared" si="100"/>
        <v>0</v>
      </c>
      <c r="O265" s="78">
        <f t="shared" si="101"/>
        <v>0</v>
      </c>
      <c r="P265" s="84">
        <v>0</v>
      </c>
      <c r="Q265" s="82">
        <v>0</v>
      </c>
      <c r="R265" s="149">
        <v>0</v>
      </c>
      <c r="S265" s="82">
        <v>0</v>
      </c>
      <c r="T265" s="82">
        <v>0</v>
      </c>
      <c r="U265" s="11">
        <f t="shared" si="102"/>
        <v>0</v>
      </c>
      <c r="V265" s="11">
        <f t="shared" si="103"/>
        <v>0</v>
      </c>
      <c r="W265" s="79">
        <f t="shared" si="104"/>
        <v>0</v>
      </c>
      <c r="X265" s="79">
        <f t="shared" si="105"/>
        <v>0</v>
      </c>
      <c r="Y265" s="145">
        <f t="shared" si="106"/>
        <v>0</v>
      </c>
      <c r="Z265" s="80">
        <f t="shared" si="107"/>
        <v>0</v>
      </c>
      <c r="AA265" s="80">
        <f t="shared" si="108"/>
        <v>0</v>
      </c>
      <c r="AB265" s="80">
        <f t="shared" si="109"/>
        <v>0</v>
      </c>
      <c r="AC265" s="80">
        <f t="shared" si="110"/>
        <v>0</v>
      </c>
      <c r="AD265" s="11">
        <f t="shared" si="111"/>
        <v>0</v>
      </c>
      <c r="AE265" s="150">
        <v>0</v>
      </c>
      <c r="AF265" s="150">
        <v>0</v>
      </c>
      <c r="AG265" s="78"/>
      <c r="AH265">
        <v>0</v>
      </c>
    </row>
    <row r="266" spans="1:34" ht="12.75" hidden="1" customHeight="1" outlineLevel="1" x14ac:dyDescent="0.2">
      <c r="A266">
        <f t="shared" si="67"/>
        <v>12</v>
      </c>
      <c r="B266" s="70">
        <f t="shared" si="68"/>
        <v>47483</v>
      </c>
      <c r="C266" s="77">
        <v>47453</v>
      </c>
      <c r="D266" s="142">
        <v>0</v>
      </c>
      <c r="E266" s="82">
        <v>237</v>
      </c>
      <c r="F266" s="143">
        <v>475</v>
      </c>
      <c r="G266" s="82">
        <v>0</v>
      </c>
      <c r="H266" s="11">
        <f t="shared" si="98"/>
        <v>0</v>
      </c>
      <c r="I266" s="11">
        <f t="shared" si="99"/>
        <v>0</v>
      </c>
      <c r="J266" s="147">
        <v>0</v>
      </c>
      <c r="K266" s="148">
        <v>0</v>
      </c>
      <c r="L266" s="82">
        <f t="shared" si="81"/>
        <v>0</v>
      </c>
      <c r="M266" s="82">
        <v>0</v>
      </c>
      <c r="N266" s="78">
        <f t="shared" si="100"/>
        <v>0</v>
      </c>
      <c r="O266" s="78">
        <f t="shared" si="101"/>
        <v>0</v>
      </c>
      <c r="P266" s="84">
        <v>0</v>
      </c>
      <c r="Q266" s="82">
        <v>0</v>
      </c>
      <c r="R266" s="149">
        <v>0</v>
      </c>
      <c r="S266" s="82">
        <v>0</v>
      </c>
      <c r="T266" s="82">
        <v>0</v>
      </c>
      <c r="U266" s="11">
        <f t="shared" si="102"/>
        <v>0</v>
      </c>
      <c r="V266" s="11">
        <f t="shared" si="103"/>
        <v>0</v>
      </c>
      <c r="W266" s="79">
        <f t="shared" si="104"/>
        <v>0</v>
      </c>
      <c r="X266" s="79">
        <f t="shared" si="105"/>
        <v>0</v>
      </c>
      <c r="Y266" s="145">
        <f t="shared" si="106"/>
        <v>0</v>
      </c>
      <c r="Z266" s="80">
        <f t="shared" si="107"/>
        <v>0</v>
      </c>
      <c r="AA266" s="80">
        <f t="shared" si="108"/>
        <v>0</v>
      </c>
      <c r="AB266" s="80">
        <f t="shared" si="109"/>
        <v>0</v>
      </c>
      <c r="AC266" s="80">
        <f t="shared" si="110"/>
        <v>0</v>
      </c>
      <c r="AD266" s="11">
        <f t="shared" si="111"/>
        <v>0</v>
      </c>
      <c r="AE266" s="150">
        <v>0</v>
      </c>
      <c r="AF266" s="150">
        <v>0</v>
      </c>
      <c r="AG266" s="78"/>
      <c r="AH266">
        <v>0</v>
      </c>
    </row>
    <row r="267" spans="1:34" collapsed="1" x14ac:dyDescent="0.2">
      <c r="B267" s="70"/>
      <c r="C267" s="77"/>
      <c r="D267" s="4"/>
      <c r="E267" s="82"/>
      <c r="F267" s="82"/>
      <c r="G267" s="11"/>
      <c r="H267" s="11"/>
      <c r="I267" s="11"/>
      <c r="J267" s="83"/>
      <c r="K267" s="83"/>
      <c r="L267" s="11"/>
      <c r="M267" s="11"/>
      <c r="N267" s="78"/>
      <c r="O267" s="78"/>
      <c r="P267" s="11"/>
      <c r="Q267" s="11"/>
      <c r="R267" s="11"/>
      <c r="S267" s="11"/>
      <c r="T267" s="11"/>
      <c r="U267" s="11"/>
      <c r="V267" s="11"/>
      <c r="W267" s="11"/>
      <c r="X267" s="11"/>
      <c r="Y267" s="80"/>
      <c r="Z267" s="80"/>
      <c r="AA267" s="80"/>
      <c r="AB267" s="80"/>
      <c r="AC267" s="80"/>
      <c r="AD267" s="11"/>
      <c r="AE267" s="4"/>
      <c r="AF267" s="4"/>
      <c r="AG267" s="4"/>
    </row>
    <row r="268" spans="1:34" x14ac:dyDescent="0.2">
      <c r="C268" s="85"/>
      <c r="D268" s="86"/>
      <c r="E268" s="87"/>
      <c r="F268" s="87"/>
      <c r="G268" s="88"/>
      <c r="H268" s="88"/>
      <c r="I268" s="88"/>
      <c r="J268" s="86"/>
      <c r="K268" s="86"/>
      <c r="L268" s="88"/>
      <c r="M268" s="88"/>
      <c r="N268" s="88"/>
      <c r="O268" s="88"/>
      <c r="P268" s="88"/>
      <c r="Q268" s="88"/>
      <c r="R268" s="88"/>
      <c r="S268" s="88"/>
      <c r="T268" s="88"/>
      <c r="U268" s="88"/>
      <c r="V268" s="88"/>
      <c r="W268" s="88"/>
      <c r="X268" s="88"/>
      <c r="Y268" s="87"/>
      <c r="Z268" s="87"/>
      <c r="AA268" s="87"/>
      <c r="AB268" s="87"/>
      <c r="AC268" s="87"/>
      <c r="AD268" s="87"/>
      <c r="AE268" s="4"/>
      <c r="AF268" s="4"/>
      <c r="AG268" s="4"/>
    </row>
    <row r="269" spans="1:34" x14ac:dyDescent="0.2">
      <c r="C269" s="89"/>
    </row>
    <row r="271" spans="1:34" x14ac:dyDescent="0.2">
      <c r="G271" s="9"/>
    </row>
  </sheetData>
  <phoneticPr fontId="2" type="noConversion"/>
  <pageMargins left="0.25" right="0.25" top="1" bottom="1" header="0.5" footer="0.5"/>
  <pageSetup scale="59" orientation="landscape" r:id="rId1"/>
  <headerFooter alignWithMargins="0">
    <oddFooter>&amp;LPrepared By: John Angelillo
&amp;C&amp;F &amp;A&amp;RPrinted: &amp;D &amp;T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7"/>
  <sheetViews>
    <sheetView workbookViewId="0">
      <pane xSplit="1" ySplit="2" topLeftCell="B145" activePane="bottomRight" state="frozen"/>
      <selection sqref="A1:XFD1048576"/>
      <selection pane="topRight" sqref="A1:XFD1048576"/>
      <selection pane="bottomLeft" sqref="A1:XFD1048576"/>
      <selection pane="bottomRight" sqref="A1:A2"/>
    </sheetView>
  </sheetViews>
  <sheetFormatPr defaultRowHeight="12.75" outlineLevelRow="1" x14ac:dyDescent="0.2"/>
  <cols>
    <col min="2" max="2" width="16.7109375" bestFit="1" customWidth="1"/>
    <col min="3" max="3" width="15" customWidth="1"/>
    <col min="4" max="4" width="12.42578125" customWidth="1"/>
    <col min="5" max="5" width="12" customWidth="1"/>
  </cols>
  <sheetData>
    <row r="1" spans="1:4" x14ac:dyDescent="0.2">
      <c r="A1" s="176" t="s">
        <v>27</v>
      </c>
      <c r="B1" s="105" t="s">
        <v>188</v>
      </c>
      <c r="C1" s="105" t="s">
        <v>60</v>
      </c>
    </row>
    <row r="2" spans="1:4" s="13" customFormat="1" ht="27" customHeight="1" x14ac:dyDescent="0.2">
      <c r="A2" s="176"/>
      <c r="B2" s="106" t="s">
        <v>61</v>
      </c>
      <c r="C2" s="106" t="s">
        <v>64</v>
      </c>
    </row>
    <row r="3" spans="1:4" s="13" customFormat="1" hidden="1" outlineLevel="1" x14ac:dyDescent="0.2">
      <c r="A3" s="134">
        <v>40147</v>
      </c>
      <c r="B3" s="135">
        <f>'PS INPUT'!E28</f>
        <v>0</v>
      </c>
      <c r="C3" s="136">
        <f>'PS INPUT'!F28</f>
        <v>47629.099999999991</v>
      </c>
    </row>
    <row r="4" spans="1:4" s="13" customFormat="1" hidden="1" outlineLevel="1" x14ac:dyDescent="0.2">
      <c r="A4" s="134">
        <v>40178</v>
      </c>
      <c r="B4" s="135">
        <f>'PS INPUT'!E29</f>
        <v>0</v>
      </c>
      <c r="C4" s="136">
        <f>'PS INPUT'!F29</f>
        <v>48597.74</v>
      </c>
    </row>
    <row r="5" spans="1:4" hidden="1" outlineLevel="1" x14ac:dyDescent="0.2">
      <c r="A5" s="134">
        <v>40209</v>
      </c>
      <c r="B5" s="135">
        <f>'PS INPUT'!E30</f>
        <v>0</v>
      </c>
      <c r="C5" s="136">
        <f>'PS INPUT'!F30</f>
        <v>25875.7</v>
      </c>
      <c r="D5" s="13"/>
    </row>
    <row r="6" spans="1:4" hidden="1" outlineLevel="1" x14ac:dyDescent="0.2">
      <c r="A6" s="134">
        <v>40237</v>
      </c>
      <c r="B6" s="135">
        <f>'PS INPUT'!E31</f>
        <v>0</v>
      </c>
      <c r="C6" s="136">
        <f>'PS INPUT'!F31</f>
        <v>27816.729999999996</v>
      </c>
      <c r="D6" s="13"/>
    </row>
    <row r="7" spans="1:4" hidden="1" outlineLevel="1" x14ac:dyDescent="0.2">
      <c r="A7" s="134">
        <v>40268</v>
      </c>
      <c r="B7" s="135">
        <f>'PS INPUT'!E32</f>
        <v>0</v>
      </c>
      <c r="C7" s="136">
        <f>'PS INPUT'!F32</f>
        <v>42720.97</v>
      </c>
      <c r="D7" s="13"/>
    </row>
    <row r="8" spans="1:4" hidden="1" outlineLevel="1" x14ac:dyDescent="0.2">
      <c r="A8" s="134">
        <v>40298</v>
      </c>
      <c r="B8" s="135">
        <f>'PS INPUT'!E33</f>
        <v>0</v>
      </c>
      <c r="C8" s="136">
        <f>'PS INPUT'!F33</f>
        <v>38027.550000000003</v>
      </c>
      <c r="D8" s="13"/>
    </row>
    <row r="9" spans="1:4" hidden="1" outlineLevel="1" x14ac:dyDescent="0.2">
      <c r="A9" s="134">
        <v>40329</v>
      </c>
      <c r="B9" s="135">
        <f>'PS INPUT'!E34</f>
        <v>0</v>
      </c>
      <c r="C9" s="136">
        <f>'PS INPUT'!F34</f>
        <v>28010.229999999996</v>
      </c>
      <c r="D9" s="13"/>
    </row>
    <row r="10" spans="1:4" hidden="1" outlineLevel="1" x14ac:dyDescent="0.2">
      <c r="A10" s="134">
        <v>40359</v>
      </c>
      <c r="B10" s="135">
        <f>'PS INPUT'!E35</f>
        <v>0</v>
      </c>
      <c r="C10" s="136">
        <f>'PS INPUT'!F35</f>
        <v>31272.460000000003</v>
      </c>
      <c r="D10" s="13"/>
    </row>
    <row r="11" spans="1:4" hidden="1" outlineLevel="1" x14ac:dyDescent="0.2">
      <c r="A11" s="134">
        <v>40390</v>
      </c>
      <c r="B11" s="135">
        <f>'PS INPUT'!E36</f>
        <v>0</v>
      </c>
      <c r="C11" s="136">
        <f>'PS INPUT'!F36</f>
        <v>-16853.309999999998</v>
      </c>
      <c r="D11" s="13"/>
    </row>
    <row r="12" spans="1:4" hidden="1" outlineLevel="1" x14ac:dyDescent="0.2">
      <c r="A12" s="134">
        <v>40421</v>
      </c>
      <c r="B12" s="135">
        <f>'PS INPUT'!E37</f>
        <v>0</v>
      </c>
      <c r="C12" s="136">
        <f>'PS INPUT'!F37</f>
        <v>10869.640000000001</v>
      </c>
      <c r="D12" s="13"/>
    </row>
    <row r="13" spans="1:4" hidden="1" outlineLevel="1" x14ac:dyDescent="0.2">
      <c r="A13" s="134">
        <v>40451</v>
      </c>
      <c r="B13" s="135">
        <f>'PS INPUT'!E38</f>
        <v>0</v>
      </c>
      <c r="C13" s="136">
        <f>'PS INPUT'!F38</f>
        <v>45417.58</v>
      </c>
      <c r="D13" s="13"/>
    </row>
    <row r="14" spans="1:4" hidden="1" outlineLevel="1" x14ac:dyDescent="0.2">
      <c r="A14" s="134">
        <v>40482</v>
      </c>
      <c r="B14" s="135">
        <f>'PS INPUT'!E39</f>
        <v>0</v>
      </c>
      <c r="C14" s="136">
        <f>'PS INPUT'!F39</f>
        <v>-4288.329999999999</v>
      </c>
      <c r="D14" s="13"/>
    </row>
    <row r="15" spans="1:4" hidden="1" outlineLevel="1" x14ac:dyDescent="0.2">
      <c r="A15" s="134">
        <v>40512</v>
      </c>
      <c r="B15" s="135">
        <f>'PS INPUT'!E40</f>
        <v>0</v>
      </c>
      <c r="C15" s="136">
        <f>'PS INPUT'!F40</f>
        <v>11045.179999999998</v>
      </c>
      <c r="D15" s="13"/>
    </row>
    <row r="16" spans="1:4" hidden="1" outlineLevel="1" x14ac:dyDescent="0.2">
      <c r="A16" s="134">
        <v>40543</v>
      </c>
      <c r="B16" s="135">
        <f>'PS INPUT'!E41</f>
        <v>0</v>
      </c>
      <c r="C16" s="136">
        <f>'PS INPUT'!F41</f>
        <v>18610.52</v>
      </c>
      <c r="D16" s="13"/>
    </row>
    <row r="17" spans="1:4" hidden="1" outlineLevel="1" x14ac:dyDescent="0.2">
      <c r="A17" s="134">
        <v>40574</v>
      </c>
      <c r="B17" s="135">
        <f>'PS INPUT'!E42</f>
        <v>0</v>
      </c>
      <c r="C17" s="136">
        <f>'PS INPUT'!F42</f>
        <v>13072.369999999997</v>
      </c>
      <c r="D17" s="13"/>
    </row>
    <row r="18" spans="1:4" hidden="1" outlineLevel="1" x14ac:dyDescent="0.2">
      <c r="A18" s="134">
        <v>40602</v>
      </c>
      <c r="B18" s="135">
        <f>'PS INPUT'!E43</f>
        <v>0</v>
      </c>
      <c r="C18" s="136">
        <f>'PS INPUT'!F43</f>
        <v>10802.7</v>
      </c>
      <c r="D18" s="13"/>
    </row>
    <row r="19" spans="1:4" hidden="1" outlineLevel="1" x14ac:dyDescent="0.2">
      <c r="A19" s="134">
        <v>40633</v>
      </c>
      <c r="B19" s="135">
        <f>'PS INPUT'!E44</f>
        <v>0</v>
      </c>
      <c r="C19" s="136">
        <f>'PS INPUT'!F44</f>
        <v>20029.66</v>
      </c>
      <c r="D19" s="13"/>
    </row>
    <row r="20" spans="1:4" hidden="1" outlineLevel="1" x14ac:dyDescent="0.2">
      <c r="A20" s="134">
        <v>40663</v>
      </c>
      <c r="B20" s="135">
        <f>'PS INPUT'!E45</f>
        <v>0</v>
      </c>
      <c r="C20" s="136">
        <f>'PS INPUT'!F45</f>
        <v>972.85000000000036</v>
      </c>
      <c r="D20" s="13"/>
    </row>
    <row r="21" spans="1:4" hidden="1" outlineLevel="1" x14ac:dyDescent="0.2">
      <c r="A21" s="134">
        <v>40694</v>
      </c>
      <c r="B21" s="135">
        <f>'PS INPUT'!E46</f>
        <v>0</v>
      </c>
      <c r="C21" s="136">
        <f>'PS INPUT'!F46</f>
        <v>4648.3100000000004</v>
      </c>
      <c r="D21" s="13"/>
    </row>
    <row r="22" spans="1:4" hidden="1" outlineLevel="1" x14ac:dyDescent="0.2">
      <c r="A22" s="134">
        <v>40724</v>
      </c>
      <c r="B22" s="135">
        <f>'PS INPUT'!E47</f>
        <v>0</v>
      </c>
      <c r="C22" s="136">
        <f>'PS INPUT'!F47</f>
        <v>11202.42</v>
      </c>
      <c r="D22" s="13"/>
    </row>
    <row r="23" spans="1:4" hidden="1" outlineLevel="1" x14ac:dyDescent="0.2">
      <c r="A23" s="134">
        <v>40755</v>
      </c>
      <c r="B23" s="135">
        <f>'PS INPUT'!E48</f>
        <v>0</v>
      </c>
      <c r="C23" s="136">
        <f>'PS INPUT'!F48</f>
        <v>8383.5600000000013</v>
      </c>
      <c r="D23" s="13"/>
    </row>
    <row r="24" spans="1:4" hidden="1" outlineLevel="1" x14ac:dyDescent="0.2">
      <c r="A24" s="134">
        <v>40786</v>
      </c>
      <c r="B24" s="135">
        <f>'PS INPUT'!E49</f>
        <v>0</v>
      </c>
      <c r="C24" s="136">
        <f>'PS INPUT'!F49</f>
        <v>8658.2799999999988</v>
      </c>
      <c r="D24" s="13"/>
    </row>
    <row r="25" spans="1:4" hidden="1" outlineLevel="1" x14ac:dyDescent="0.2">
      <c r="A25" s="134">
        <v>40816</v>
      </c>
      <c r="B25" s="135">
        <f>'PS INPUT'!E50</f>
        <v>0</v>
      </c>
      <c r="C25" s="136">
        <f>'PS INPUT'!F50</f>
        <v>18998.330000000002</v>
      </c>
      <c r="D25" s="13"/>
    </row>
    <row r="26" spans="1:4" hidden="1" outlineLevel="1" x14ac:dyDescent="0.2">
      <c r="A26" s="134">
        <v>40847</v>
      </c>
      <c r="B26" s="135">
        <f>'PS INPUT'!E51</f>
        <v>0</v>
      </c>
      <c r="C26" s="136">
        <f>'PS INPUT'!F51</f>
        <v>11536.740000000002</v>
      </c>
      <c r="D26" s="13"/>
    </row>
    <row r="27" spans="1:4" hidden="1" outlineLevel="1" x14ac:dyDescent="0.2">
      <c r="A27" s="134">
        <v>40877</v>
      </c>
      <c r="B27" s="135">
        <f>'PS INPUT'!E52</f>
        <v>0</v>
      </c>
      <c r="C27" s="136">
        <f>'PS INPUT'!F52</f>
        <v>7311.7400000000007</v>
      </c>
      <c r="D27" s="13"/>
    </row>
    <row r="28" spans="1:4" hidden="1" outlineLevel="1" x14ac:dyDescent="0.2">
      <c r="A28" s="134">
        <v>40908</v>
      </c>
      <c r="B28" s="135">
        <f>'PS INPUT'!E53</f>
        <v>0</v>
      </c>
      <c r="C28" s="136">
        <f>'PS INPUT'!F53</f>
        <v>11798.230000000001</v>
      </c>
      <c r="D28" s="13"/>
    </row>
    <row r="29" spans="1:4" hidden="1" outlineLevel="1" x14ac:dyDescent="0.2">
      <c r="A29" s="134">
        <v>40939</v>
      </c>
      <c r="B29" s="135">
        <f>'PS INPUT'!E54</f>
        <v>0</v>
      </c>
      <c r="C29" s="136">
        <f>'PS INPUT'!F54</f>
        <v>5139.9500000000007</v>
      </c>
      <c r="D29" s="13"/>
    </row>
    <row r="30" spans="1:4" hidden="1" outlineLevel="1" x14ac:dyDescent="0.2">
      <c r="A30" s="134">
        <v>40968</v>
      </c>
      <c r="B30" s="135">
        <f>'PS INPUT'!E55</f>
        <v>0</v>
      </c>
      <c r="C30" s="136">
        <f>'PS INPUT'!F55</f>
        <v>8183.5599999999995</v>
      </c>
      <c r="D30" s="13"/>
    </row>
    <row r="31" spans="1:4" hidden="1" outlineLevel="1" x14ac:dyDescent="0.2">
      <c r="A31" s="134">
        <v>40999</v>
      </c>
      <c r="B31" s="135">
        <f>'PS INPUT'!E56</f>
        <v>0</v>
      </c>
      <c r="C31" s="136">
        <f>'PS INPUT'!F56</f>
        <v>7921.2599999999993</v>
      </c>
      <c r="D31" s="13"/>
    </row>
    <row r="32" spans="1:4" hidden="1" outlineLevel="1" x14ac:dyDescent="0.2">
      <c r="A32" s="134">
        <v>41029</v>
      </c>
      <c r="B32" s="135">
        <f>'PS INPUT'!E57</f>
        <v>0</v>
      </c>
      <c r="C32" s="136">
        <f>'PS INPUT'!F57</f>
        <v>7190.55</v>
      </c>
      <c r="D32" s="13"/>
    </row>
    <row r="33" spans="1:4" hidden="1" outlineLevel="1" x14ac:dyDescent="0.2">
      <c r="A33" s="134">
        <v>41060</v>
      </c>
      <c r="B33" s="135">
        <f>'PS INPUT'!E58</f>
        <v>0</v>
      </c>
      <c r="C33" s="136">
        <f>'PS INPUT'!F58</f>
        <v>5702.61</v>
      </c>
      <c r="D33" s="13"/>
    </row>
    <row r="34" spans="1:4" hidden="1" outlineLevel="1" x14ac:dyDescent="0.2">
      <c r="A34" s="134">
        <v>41090</v>
      </c>
      <c r="B34" s="135">
        <f>'PS INPUT'!E59</f>
        <v>0</v>
      </c>
      <c r="C34" s="136">
        <f>'PS INPUT'!F59</f>
        <v>3124.75</v>
      </c>
      <c r="D34" s="13"/>
    </row>
    <row r="35" spans="1:4" hidden="1" outlineLevel="1" x14ac:dyDescent="0.2">
      <c r="A35" s="134">
        <v>41121</v>
      </c>
      <c r="B35" s="135">
        <f>'PS INPUT'!E60</f>
        <v>0</v>
      </c>
      <c r="C35" s="136">
        <f>'PS INPUT'!F60</f>
        <v>3987.3199999999997</v>
      </c>
      <c r="D35" s="13"/>
    </row>
    <row r="36" spans="1:4" hidden="1" outlineLevel="1" x14ac:dyDescent="0.2">
      <c r="A36" s="134">
        <v>41152</v>
      </c>
      <c r="B36" s="135">
        <f>'PS INPUT'!E61</f>
        <v>0</v>
      </c>
      <c r="C36" s="136">
        <f>'PS INPUT'!F61</f>
        <v>6116.01</v>
      </c>
      <c r="D36" s="13"/>
    </row>
    <row r="37" spans="1:4" hidden="1" outlineLevel="1" x14ac:dyDescent="0.2">
      <c r="A37" s="134">
        <v>41182</v>
      </c>
      <c r="B37" s="135">
        <f>'PS INPUT'!E62</f>
        <v>0</v>
      </c>
      <c r="C37" s="136">
        <f>'PS INPUT'!F62</f>
        <v>6106.6500000000005</v>
      </c>
      <c r="D37" s="13"/>
    </row>
    <row r="38" spans="1:4" hidden="1" outlineLevel="1" x14ac:dyDescent="0.2">
      <c r="A38" s="134">
        <v>41213</v>
      </c>
      <c r="B38" s="135">
        <f>'PS INPUT'!E63</f>
        <v>0</v>
      </c>
      <c r="C38" s="136">
        <f>'PS INPUT'!F63</f>
        <v>4976.7999999999993</v>
      </c>
      <c r="D38" s="13"/>
    </row>
    <row r="39" spans="1:4" hidden="1" outlineLevel="1" x14ac:dyDescent="0.2">
      <c r="A39" s="134">
        <v>41243</v>
      </c>
      <c r="B39" s="135">
        <f>'PS INPUT'!E64</f>
        <v>0</v>
      </c>
      <c r="C39" s="136">
        <f>'PS INPUT'!F64</f>
        <v>5777.59</v>
      </c>
      <c r="D39" s="13"/>
    </row>
    <row r="40" spans="1:4" hidden="1" outlineLevel="1" x14ac:dyDescent="0.2">
      <c r="A40" s="134">
        <v>41274</v>
      </c>
      <c r="B40" s="135">
        <f>'PS INPUT'!E65</f>
        <v>0</v>
      </c>
      <c r="C40" s="136">
        <f>'PS INPUT'!F65</f>
        <v>3961.6600000000003</v>
      </c>
      <c r="D40" s="13"/>
    </row>
    <row r="41" spans="1:4" hidden="1" outlineLevel="1" x14ac:dyDescent="0.2">
      <c r="A41" s="134">
        <v>41305</v>
      </c>
      <c r="B41" s="135">
        <f>'PS INPUT'!E66</f>
        <v>0</v>
      </c>
      <c r="C41" s="136">
        <f>'PS INPUT'!F66</f>
        <v>6577.38</v>
      </c>
      <c r="D41" s="13"/>
    </row>
    <row r="42" spans="1:4" hidden="1" outlineLevel="1" x14ac:dyDescent="0.2">
      <c r="A42" s="134">
        <v>41333</v>
      </c>
      <c r="B42" s="135">
        <f>'PS INPUT'!E67</f>
        <v>0</v>
      </c>
      <c r="C42" s="136">
        <f>'PS INPUT'!F67</f>
        <v>6580.77</v>
      </c>
      <c r="D42" s="13"/>
    </row>
    <row r="43" spans="1:4" hidden="1" outlineLevel="1" x14ac:dyDescent="0.2">
      <c r="A43" s="134">
        <v>41364</v>
      </c>
      <c r="B43" s="135">
        <f>'PS INPUT'!E68</f>
        <v>0</v>
      </c>
      <c r="C43" s="136">
        <f>'PS INPUT'!F68</f>
        <v>6960.81</v>
      </c>
      <c r="D43" s="13"/>
    </row>
    <row r="44" spans="1:4" hidden="1" outlineLevel="1" x14ac:dyDescent="0.2">
      <c r="A44" s="134">
        <v>41394</v>
      </c>
      <c r="B44" s="135">
        <f>'PS INPUT'!E69</f>
        <v>0</v>
      </c>
      <c r="C44" s="136">
        <f>'PS INPUT'!F69</f>
        <v>6798.2999999999993</v>
      </c>
      <c r="D44" s="13"/>
    </row>
    <row r="45" spans="1:4" hidden="1" outlineLevel="1" x14ac:dyDescent="0.2">
      <c r="A45" s="134">
        <v>41425</v>
      </c>
      <c r="B45" s="135">
        <f>'PS INPUT'!E70</f>
        <v>0</v>
      </c>
      <c r="C45" s="136">
        <f>'PS INPUT'!F70</f>
        <v>8304.5</v>
      </c>
      <c r="D45" s="13"/>
    </row>
    <row r="46" spans="1:4" hidden="1" outlineLevel="1" x14ac:dyDescent="0.2">
      <c r="A46" s="134">
        <v>41455</v>
      </c>
      <c r="B46" s="135">
        <f>'PS INPUT'!E71</f>
        <v>0</v>
      </c>
      <c r="C46" s="136">
        <f>'PS INPUT'!F71</f>
        <v>7803.58</v>
      </c>
      <c r="D46" s="13"/>
    </row>
    <row r="47" spans="1:4" hidden="1" outlineLevel="1" x14ac:dyDescent="0.2">
      <c r="A47" s="134">
        <v>41486</v>
      </c>
      <c r="B47" s="135">
        <f>'PS INPUT'!E72</f>
        <v>0</v>
      </c>
      <c r="C47" s="136">
        <f>'PS INPUT'!F72</f>
        <v>6608.75</v>
      </c>
      <c r="D47" s="13"/>
    </row>
    <row r="48" spans="1:4" hidden="1" outlineLevel="1" x14ac:dyDescent="0.2">
      <c r="A48" s="134">
        <v>41517</v>
      </c>
      <c r="B48" s="135">
        <f>'PS INPUT'!E73</f>
        <v>0</v>
      </c>
      <c r="C48" s="136">
        <f>'PS INPUT'!F73</f>
        <v>9895.2999999999993</v>
      </c>
      <c r="D48" s="13"/>
    </row>
    <row r="49" spans="1:5" hidden="1" outlineLevel="1" x14ac:dyDescent="0.2">
      <c r="A49" s="134">
        <v>41547</v>
      </c>
      <c r="B49" s="135">
        <f>'PS INPUT'!E74</f>
        <v>0</v>
      </c>
      <c r="C49" s="136">
        <f>'PS INPUT'!F74</f>
        <v>8722</v>
      </c>
      <c r="D49" s="13"/>
    </row>
    <row r="50" spans="1:5" hidden="1" outlineLevel="1" x14ac:dyDescent="0.2">
      <c r="A50" s="134">
        <v>41578</v>
      </c>
      <c r="B50" s="135">
        <f>'PS INPUT'!E75</f>
        <v>0</v>
      </c>
      <c r="C50" s="136">
        <f>'PS INPUT'!F75</f>
        <v>11618.83</v>
      </c>
      <c r="D50" s="13"/>
      <c r="E50" s="27"/>
    </row>
    <row r="51" spans="1:5" hidden="1" outlineLevel="1" x14ac:dyDescent="0.2">
      <c r="A51" s="134">
        <v>41608</v>
      </c>
      <c r="B51" s="135">
        <f>'PS INPUT'!E76</f>
        <v>0</v>
      </c>
      <c r="C51" s="136">
        <f>'PS INPUT'!F76</f>
        <v>6639.71</v>
      </c>
      <c r="D51" s="13"/>
      <c r="E51" s="27"/>
    </row>
    <row r="52" spans="1:5" hidden="1" outlineLevel="1" x14ac:dyDescent="0.2">
      <c r="A52" s="134">
        <v>41639</v>
      </c>
      <c r="B52" s="135">
        <f>'PS INPUT'!E77</f>
        <v>0</v>
      </c>
      <c r="C52" s="136">
        <f>'PS INPUT'!F77</f>
        <v>8511.1</v>
      </c>
      <c r="D52" s="13"/>
      <c r="E52" s="27"/>
    </row>
    <row r="53" spans="1:5" hidden="1" outlineLevel="1" x14ac:dyDescent="0.2">
      <c r="A53" s="134">
        <v>41670</v>
      </c>
      <c r="B53" s="135">
        <f>'PS INPUT'!E78</f>
        <v>0</v>
      </c>
      <c r="C53" s="136">
        <f>'PS INPUT'!F78</f>
        <v>9139.0400000000009</v>
      </c>
      <c r="D53" s="13"/>
      <c r="E53" s="27"/>
    </row>
    <row r="54" spans="1:5" hidden="1" outlineLevel="1" x14ac:dyDescent="0.2">
      <c r="A54" s="134">
        <v>41698</v>
      </c>
      <c r="B54" s="135">
        <f>'PS INPUT'!E79</f>
        <v>0</v>
      </c>
      <c r="C54" s="136">
        <f>'PS INPUT'!F79</f>
        <v>7571.4</v>
      </c>
      <c r="D54" s="13"/>
      <c r="E54" s="27"/>
    </row>
    <row r="55" spans="1:5" hidden="1" outlineLevel="1" x14ac:dyDescent="0.2">
      <c r="A55" s="134">
        <v>41729</v>
      </c>
      <c r="B55" s="135">
        <f>'PS INPUT'!E80</f>
        <v>0</v>
      </c>
      <c r="C55" s="136">
        <f>'PS INPUT'!F80</f>
        <v>6963.27</v>
      </c>
      <c r="D55" s="13"/>
      <c r="E55" s="27"/>
    </row>
    <row r="56" spans="1:5" hidden="1" outlineLevel="1" x14ac:dyDescent="0.2">
      <c r="A56" s="134">
        <v>41759</v>
      </c>
      <c r="B56" s="135">
        <f>'PS INPUT'!E81</f>
        <v>0</v>
      </c>
      <c r="C56" s="136">
        <f>'PS INPUT'!F81</f>
        <v>8044.1699999999992</v>
      </c>
      <c r="D56" s="13"/>
    </row>
    <row r="57" spans="1:5" hidden="1" outlineLevel="1" x14ac:dyDescent="0.2">
      <c r="A57" s="134">
        <v>41790</v>
      </c>
      <c r="B57" s="135">
        <f>'PS INPUT'!E82</f>
        <v>0</v>
      </c>
      <c r="C57" s="136">
        <f>'PS INPUT'!F82</f>
        <v>7360.6600000000008</v>
      </c>
      <c r="D57" s="13"/>
    </row>
    <row r="58" spans="1:5" hidden="1" outlineLevel="1" x14ac:dyDescent="0.2">
      <c r="A58" s="134">
        <v>41820</v>
      </c>
      <c r="B58" s="135">
        <f>'PS INPUT'!E83</f>
        <v>0</v>
      </c>
      <c r="C58" s="136">
        <f>'PS INPUT'!F83</f>
        <v>5688.14</v>
      </c>
      <c r="D58" s="13"/>
    </row>
    <row r="59" spans="1:5" hidden="1" outlineLevel="1" x14ac:dyDescent="0.2">
      <c r="A59" s="134">
        <v>41851</v>
      </c>
      <c r="B59" s="135">
        <f>'PS INPUT'!E84</f>
        <v>0</v>
      </c>
      <c r="C59" s="136">
        <f>'PS INPUT'!F84</f>
        <v>7761.58</v>
      </c>
      <c r="D59" s="13"/>
    </row>
    <row r="60" spans="1:5" hidden="1" outlineLevel="1" x14ac:dyDescent="0.2">
      <c r="A60" s="134">
        <v>41882</v>
      </c>
      <c r="B60" s="135">
        <f>'PS INPUT'!E85</f>
        <v>0</v>
      </c>
      <c r="C60" s="136">
        <f>'PS INPUT'!F85</f>
        <v>8606.2199999999993</v>
      </c>
      <c r="D60" s="13"/>
    </row>
    <row r="61" spans="1:5" hidden="1" outlineLevel="1" x14ac:dyDescent="0.2">
      <c r="A61" s="134">
        <v>41912</v>
      </c>
      <c r="B61" s="135">
        <f>'PS INPUT'!E86</f>
        <v>0</v>
      </c>
      <c r="C61" s="136">
        <f>'PS INPUT'!F86</f>
        <v>6403.96</v>
      </c>
      <c r="D61" s="13"/>
    </row>
    <row r="62" spans="1:5" hidden="1" outlineLevel="1" x14ac:dyDescent="0.2">
      <c r="A62" s="134">
        <v>41943</v>
      </c>
      <c r="B62" s="135">
        <f>'PS INPUT'!E87</f>
        <v>0</v>
      </c>
      <c r="C62" s="136">
        <f>'PS INPUT'!F87</f>
        <v>5142.22</v>
      </c>
      <c r="D62" s="13"/>
    </row>
    <row r="63" spans="1:5" hidden="1" outlineLevel="1" x14ac:dyDescent="0.2">
      <c r="A63" s="134">
        <v>41973</v>
      </c>
      <c r="B63" s="135">
        <f>'PS INPUT'!E88</f>
        <v>0</v>
      </c>
      <c r="C63" s="136">
        <f>'PS INPUT'!F88</f>
        <v>4185.6000000000004</v>
      </c>
      <c r="D63" s="13"/>
    </row>
    <row r="64" spans="1:5" hidden="1" outlineLevel="1" x14ac:dyDescent="0.2">
      <c r="A64" s="134">
        <v>42004</v>
      </c>
      <c r="B64" s="135">
        <f>'PS INPUT'!E89</f>
        <v>0</v>
      </c>
      <c r="C64" s="136">
        <f>'PS INPUT'!F89</f>
        <v>5902.9400000000005</v>
      </c>
      <c r="D64" s="13"/>
    </row>
    <row r="65" spans="1:6" hidden="1" outlineLevel="1" x14ac:dyDescent="0.2">
      <c r="A65" s="134">
        <v>42035</v>
      </c>
      <c r="B65" s="135">
        <f>'PS INPUT'!E90</f>
        <v>0</v>
      </c>
      <c r="C65" s="136">
        <f>'PS INPUT'!F90</f>
        <v>8206.5499999999993</v>
      </c>
      <c r="D65" s="13"/>
    </row>
    <row r="66" spans="1:6" hidden="1" outlineLevel="1" x14ac:dyDescent="0.2">
      <c r="A66" s="134">
        <v>42063</v>
      </c>
      <c r="B66" s="135">
        <f>'PS INPUT'!E91</f>
        <v>0</v>
      </c>
      <c r="C66" s="136">
        <f>'PS INPUT'!F91</f>
        <v>7834.34</v>
      </c>
      <c r="D66" s="13"/>
    </row>
    <row r="67" spans="1:6" hidden="1" outlineLevel="1" x14ac:dyDescent="0.2">
      <c r="A67" s="134">
        <v>42094</v>
      </c>
      <c r="B67" s="135">
        <f>'PS INPUT'!E92</f>
        <v>0</v>
      </c>
      <c r="C67" s="136">
        <f>'PS INPUT'!F92</f>
        <v>7990.0300000000007</v>
      </c>
      <c r="D67" s="13"/>
    </row>
    <row r="68" spans="1:6" hidden="1" outlineLevel="1" x14ac:dyDescent="0.2">
      <c r="A68" s="134">
        <v>42124</v>
      </c>
      <c r="B68" s="135">
        <f>'PS INPUT'!E93</f>
        <v>0</v>
      </c>
      <c r="C68" s="136">
        <f>'PS INPUT'!F93</f>
        <v>9114.59</v>
      </c>
      <c r="D68" s="13"/>
    </row>
    <row r="69" spans="1:6" hidden="1" outlineLevel="1" x14ac:dyDescent="0.2">
      <c r="A69" s="134">
        <v>42155</v>
      </c>
      <c r="B69" s="135">
        <f>'PS INPUT'!E94</f>
        <v>0</v>
      </c>
      <c r="C69" s="135">
        <f>'PS INPUT'!F94</f>
        <v>7933.58</v>
      </c>
      <c r="D69" s="13"/>
    </row>
    <row r="70" spans="1:6" hidden="1" outlineLevel="1" x14ac:dyDescent="0.2">
      <c r="A70" s="134">
        <v>42185</v>
      </c>
      <c r="B70" s="135">
        <f>'PS INPUT'!E95</f>
        <v>0</v>
      </c>
      <c r="C70" s="135">
        <f>'PS INPUT'!F95</f>
        <v>8790.0499999999993</v>
      </c>
      <c r="D70" s="13"/>
    </row>
    <row r="71" spans="1:6" hidden="1" outlineLevel="1" x14ac:dyDescent="0.2">
      <c r="A71" s="134">
        <v>42216</v>
      </c>
      <c r="B71" s="135">
        <f>'PS INPUT'!E96</f>
        <v>0</v>
      </c>
      <c r="C71" s="135">
        <f>'PS INPUT'!F96</f>
        <v>10067.839999999998</v>
      </c>
      <c r="D71" s="13"/>
    </row>
    <row r="72" spans="1:6" hidden="1" outlineLevel="1" x14ac:dyDescent="0.2">
      <c r="A72" s="134">
        <v>42247</v>
      </c>
      <c r="B72" s="135">
        <f>'PS INPUT'!E97</f>
        <v>0</v>
      </c>
      <c r="C72" s="135">
        <f>'PS INPUT'!F97</f>
        <v>10582.599999999999</v>
      </c>
      <c r="D72" s="13"/>
    </row>
    <row r="73" spans="1:6" hidden="1" outlineLevel="1" x14ac:dyDescent="0.2">
      <c r="A73" s="134">
        <v>42277</v>
      </c>
      <c r="B73" s="135">
        <f>'PS INPUT'!E98</f>
        <v>0</v>
      </c>
      <c r="C73" s="135">
        <f>'PS INPUT'!F98</f>
        <v>8537.42</v>
      </c>
      <c r="D73" s="13"/>
    </row>
    <row r="74" spans="1:6" hidden="1" outlineLevel="1" x14ac:dyDescent="0.2">
      <c r="A74" s="134">
        <v>42308</v>
      </c>
      <c r="B74" s="135">
        <f>'PS INPUT'!E99</f>
        <v>0</v>
      </c>
      <c r="C74" s="135">
        <f>'PS INPUT'!F99</f>
        <v>6240.5100000000011</v>
      </c>
      <c r="D74" s="13"/>
      <c r="F74" s="97"/>
    </row>
    <row r="75" spans="1:6" hidden="1" outlineLevel="1" x14ac:dyDescent="0.2">
      <c r="A75" s="134">
        <v>42338</v>
      </c>
      <c r="B75" s="135">
        <f>'PS INPUT'!E100</f>
        <v>0</v>
      </c>
      <c r="C75" s="135">
        <f>'PS INPUT'!F100</f>
        <v>5327.33</v>
      </c>
      <c r="D75" s="13"/>
    </row>
    <row r="76" spans="1:6" hidden="1" outlineLevel="1" x14ac:dyDescent="0.2">
      <c r="A76" s="134">
        <v>42369</v>
      </c>
      <c r="B76" s="135">
        <f>'PS INPUT'!E101</f>
        <v>0</v>
      </c>
      <c r="C76" s="135">
        <f>'PS INPUT'!F101</f>
        <v>7743.29</v>
      </c>
      <c r="D76" s="13"/>
    </row>
    <row r="77" spans="1:6" hidden="1" outlineLevel="1" x14ac:dyDescent="0.2">
      <c r="A77" s="134">
        <v>42400</v>
      </c>
      <c r="B77" s="135">
        <f>'PS INPUT'!E102</f>
        <v>0</v>
      </c>
      <c r="C77" s="135">
        <f>'PS INPUT'!F102</f>
        <v>4798.7900000000009</v>
      </c>
      <c r="D77" s="13"/>
    </row>
    <row r="78" spans="1:6" hidden="1" outlineLevel="1" x14ac:dyDescent="0.2">
      <c r="A78" s="134">
        <v>42429</v>
      </c>
      <c r="B78" s="135">
        <f>'PS INPUT'!E103</f>
        <v>0</v>
      </c>
      <c r="C78" s="135">
        <f>'PS INPUT'!F103</f>
        <v>4212.7</v>
      </c>
      <c r="D78" s="13"/>
    </row>
    <row r="79" spans="1:6" hidden="1" outlineLevel="1" x14ac:dyDescent="0.2">
      <c r="A79" s="134">
        <v>42460</v>
      </c>
      <c r="B79" s="135">
        <f>'PS INPUT'!E104</f>
        <v>0</v>
      </c>
      <c r="C79" s="135">
        <f>'PS INPUT'!F104</f>
        <v>5675.34</v>
      </c>
      <c r="D79" s="13"/>
    </row>
    <row r="80" spans="1:6" hidden="1" outlineLevel="1" x14ac:dyDescent="0.2">
      <c r="A80" s="134">
        <v>42490</v>
      </c>
      <c r="B80" s="135">
        <f>'PS INPUT'!E105</f>
        <v>0</v>
      </c>
      <c r="C80" s="135">
        <f>'PS INPUT'!F105</f>
        <v>5675.66</v>
      </c>
      <c r="D80" s="13"/>
    </row>
    <row r="81" spans="1:4" hidden="1" outlineLevel="1" x14ac:dyDescent="0.2">
      <c r="A81" s="134">
        <v>42521</v>
      </c>
      <c r="B81" s="135">
        <f>'PS INPUT'!E106</f>
        <v>0</v>
      </c>
      <c r="C81" s="135">
        <f>'PS INPUT'!F106</f>
        <v>6069.3899999999994</v>
      </c>
      <c r="D81" s="13"/>
    </row>
    <row r="82" spans="1:4" hidden="1" outlineLevel="1" x14ac:dyDescent="0.2">
      <c r="A82" s="134">
        <v>42551</v>
      </c>
      <c r="B82" s="135">
        <f>'PS INPUT'!E107</f>
        <v>0</v>
      </c>
      <c r="C82" s="135">
        <f>'PS INPUT'!F107</f>
        <v>7683.9800000000005</v>
      </c>
      <c r="D82" s="13"/>
    </row>
    <row r="83" spans="1:4" hidden="1" outlineLevel="1" x14ac:dyDescent="0.2">
      <c r="A83" s="134">
        <v>42582</v>
      </c>
      <c r="B83" s="135">
        <f>'PS INPUT'!E108</f>
        <v>0</v>
      </c>
      <c r="C83" s="135">
        <f>'PS INPUT'!F108</f>
        <v>4518.72</v>
      </c>
      <c r="D83" s="13"/>
    </row>
    <row r="84" spans="1:4" hidden="1" outlineLevel="1" x14ac:dyDescent="0.2">
      <c r="A84" s="134">
        <v>42613</v>
      </c>
      <c r="B84" s="135">
        <f>'PS INPUT'!E109</f>
        <v>0</v>
      </c>
      <c r="C84" s="135">
        <f>'PS INPUT'!F109</f>
        <v>5311.7300000000005</v>
      </c>
      <c r="D84" s="13"/>
    </row>
    <row r="85" spans="1:4" hidden="1" outlineLevel="1" x14ac:dyDescent="0.2">
      <c r="A85" s="134">
        <v>42643</v>
      </c>
      <c r="B85" s="135">
        <f>'PS INPUT'!E110</f>
        <v>0</v>
      </c>
      <c r="C85" s="135">
        <f>'PS INPUT'!F110</f>
        <v>5039.07</v>
      </c>
      <c r="D85" s="13"/>
    </row>
    <row r="86" spans="1:4" hidden="1" outlineLevel="1" x14ac:dyDescent="0.2">
      <c r="A86" s="134">
        <v>42674</v>
      </c>
      <c r="B86" s="135">
        <f>'PS INPUT'!E111</f>
        <v>0</v>
      </c>
      <c r="C86" s="135">
        <f>'PS INPUT'!F111</f>
        <v>4703.33</v>
      </c>
      <c r="D86" s="13"/>
    </row>
    <row r="87" spans="1:4" hidden="1" outlineLevel="1" x14ac:dyDescent="0.2">
      <c r="A87" s="134">
        <v>42704</v>
      </c>
      <c r="B87" s="135">
        <f>'PS INPUT'!E112</f>
        <v>0</v>
      </c>
      <c r="C87" s="135">
        <f>'PS INPUT'!F112</f>
        <v>4352.2299999999996</v>
      </c>
      <c r="D87" s="13"/>
    </row>
    <row r="88" spans="1:4" hidden="1" outlineLevel="1" x14ac:dyDescent="0.2">
      <c r="A88" s="134">
        <v>42735</v>
      </c>
      <c r="B88" s="135">
        <f>'PS INPUT'!E113</f>
        <v>0</v>
      </c>
      <c r="C88" s="135">
        <f>'PS INPUT'!F113</f>
        <v>4185.3100000000004</v>
      </c>
      <c r="D88" s="13"/>
    </row>
    <row r="89" spans="1:4" hidden="1" outlineLevel="1" x14ac:dyDescent="0.2">
      <c r="A89" s="134">
        <v>42766</v>
      </c>
      <c r="B89" s="135">
        <f>'PS INPUT'!E114</f>
        <v>0</v>
      </c>
      <c r="C89" s="135">
        <f>'PS INPUT'!F114</f>
        <v>4014.11</v>
      </c>
      <c r="D89" s="13"/>
    </row>
    <row r="90" spans="1:4" hidden="1" outlineLevel="1" x14ac:dyDescent="0.2">
      <c r="A90" s="134">
        <v>42794</v>
      </c>
      <c r="B90" s="135">
        <f>'PS INPUT'!E115</f>
        <v>0</v>
      </c>
      <c r="C90" s="135">
        <f>'PS INPUT'!F115</f>
        <v>4032.92</v>
      </c>
      <c r="D90" s="13"/>
    </row>
    <row r="91" spans="1:4" hidden="1" outlineLevel="1" x14ac:dyDescent="0.2">
      <c r="A91" s="134">
        <v>42825</v>
      </c>
      <c r="B91" s="135">
        <f>'PS INPUT'!E116</f>
        <v>0</v>
      </c>
      <c r="C91" s="135">
        <f>'PS INPUT'!F116</f>
        <v>3743.94</v>
      </c>
      <c r="D91" s="13"/>
    </row>
    <row r="92" spans="1:4" hidden="1" outlineLevel="1" x14ac:dyDescent="0.2">
      <c r="A92" s="134">
        <v>42855</v>
      </c>
      <c r="B92" s="135">
        <f>'PS INPUT'!E117</f>
        <v>0</v>
      </c>
      <c r="C92" s="136">
        <f>'PS INPUT'!F117</f>
        <v>4332.9399999999996</v>
      </c>
      <c r="D92" s="13"/>
    </row>
    <row r="93" spans="1:4" hidden="1" outlineLevel="1" x14ac:dyDescent="0.2">
      <c r="A93" s="134">
        <v>42886</v>
      </c>
      <c r="B93" s="135">
        <f>'PS INPUT'!E118</f>
        <v>0</v>
      </c>
      <c r="C93" s="136">
        <f>'PS INPUT'!F118</f>
        <v>5084.88</v>
      </c>
      <c r="D93" s="13"/>
    </row>
    <row r="94" spans="1:4" hidden="1" outlineLevel="1" x14ac:dyDescent="0.2">
      <c r="A94" s="134">
        <v>42916</v>
      </c>
      <c r="B94" s="135">
        <f>'PS INPUT'!E119</f>
        <v>0</v>
      </c>
      <c r="C94" s="136">
        <f>'PS INPUT'!F119</f>
        <v>4572.5200000000004</v>
      </c>
      <c r="D94" s="13"/>
    </row>
    <row r="95" spans="1:4" hidden="1" outlineLevel="1" x14ac:dyDescent="0.2">
      <c r="A95" s="134">
        <v>42947</v>
      </c>
      <c r="B95" s="135">
        <f>'PS INPUT'!E120</f>
        <v>0</v>
      </c>
      <c r="C95" s="136">
        <f>'PS INPUT'!F120</f>
        <v>10372.92</v>
      </c>
      <c r="D95" s="13"/>
    </row>
    <row r="96" spans="1:4" hidden="1" outlineLevel="1" x14ac:dyDescent="0.2">
      <c r="A96" s="134">
        <v>42978</v>
      </c>
      <c r="B96" s="135">
        <f>'PS INPUT'!E121</f>
        <v>0</v>
      </c>
      <c r="C96" s="136">
        <f>'PS INPUT'!F121</f>
        <v>7978.65</v>
      </c>
      <c r="D96" s="13"/>
    </row>
    <row r="97" spans="1:4" hidden="1" outlineLevel="1" x14ac:dyDescent="0.2">
      <c r="A97" s="134">
        <v>43008</v>
      </c>
      <c r="B97" s="135">
        <f>'PS INPUT'!E122</f>
        <v>0</v>
      </c>
      <c r="C97" s="136">
        <f>'PS INPUT'!F122</f>
        <v>5854.95</v>
      </c>
      <c r="D97" s="13"/>
    </row>
    <row r="98" spans="1:4" hidden="1" outlineLevel="1" x14ac:dyDescent="0.2">
      <c r="A98" s="134">
        <v>43039</v>
      </c>
      <c r="B98" s="135">
        <f>'PS INPUT'!E123</f>
        <v>0</v>
      </c>
      <c r="C98" s="136">
        <f>'PS INPUT'!F123</f>
        <v>9122.99</v>
      </c>
      <c r="D98" s="13"/>
    </row>
    <row r="99" spans="1:4" hidden="1" outlineLevel="1" x14ac:dyDescent="0.2">
      <c r="A99" s="134">
        <v>43069</v>
      </c>
      <c r="B99" s="135">
        <f>'PS INPUT'!E124</f>
        <v>0</v>
      </c>
      <c r="C99" s="136">
        <f>'PS INPUT'!F124</f>
        <v>6869.77</v>
      </c>
      <c r="D99" s="13"/>
    </row>
    <row r="100" spans="1:4" hidden="1" outlineLevel="1" x14ac:dyDescent="0.2">
      <c r="A100" s="134">
        <v>43100</v>
      </c>
      <c r="B100" s="135">
        <f>'PS INPUT'!E125</f>
        <v>0</v>
      </c>
      <c r="C100" s="136">
        <f>'PS INPUT'!F125</f>
        <v>7218.4</v>
      </c>
      <c r="D100" s="13"/>
    </row>
    <row r="101" spans="1:4" hidden="1" outlineLevel="1" x14ac:dyDescent="0.2">
      <c r="A101" s="134">
        <v>43131</v>
      </c>
      <c r="B101" s="135">
        <f>'PS INPUT'!E126</f>
        <v>0</v>
      </c>
      <c r="C101" s="136">
        <f>'PS INPUT'!F126</f>
        <v>7125.72</v>
      </c>
      <c r="D101" s="13"/>
    </row>
    <row r="102" spans="1:4" hidden="1" outlineLevel="1" x14ac:dyDescent="0.2">
      <c r="A102" s="134">
        <v>43159</v>
      </c>
      <c r="B102" s="135">
        <f>'PS INPUT'!E127</f>
        <v>0</v>
      </c>
      <c r="C102" s="136">
        <f>'PS INPUT'!F127</f>
        <v>6379.21</v>
      </c>
      <c r="D102" s="13"/>
    </row>
    <row r="103" spans="1:4" hidden="1" outlineLevel="1" x14ac:dyDescent="0.2">
      <c r="A103" s="134">
        <v>43190</v>
      </c>
      <c r="B103" s="135">
        <f>'PS INPUT'!E128</f>
        <v>0</v>
      </c>
      <c r="C103" s="136">
        <f>'PS INPUT'!F128</f>
        <v>8094.79</v>
      </c>
      <c r="D103" s="13"/>
    </row>
    <row r="104" spans="1:4" hidden="1" outlineLevel="1" x14ac:dyDescent="0.2">
      <c r="A104" s="134">
        <v>43220</v>
      </c>
      <c r="B104" s="135">
        <f>'PS INPUT'!E129</f>
        <v>0</v>
      </c>
      <c r="C104" s="136">
        <f>'PS INPUT'!F129</f>
        <v>6721.32</v>
      </c>
      <c r="D104" s="13"/>
    </row>
    <row r="105" spans="1:4" hidden="1" outlineLevel="1" x14ac:dyDescent="0.2">
      <c r="A105" s="134">
        <v>43251</v>
      </c>
      <c r="B105" s="135">
        <f>'PS INPUT'!E130</f>
        <v>0</v>
      </c>
      <c r="C105" s="136">
        <f>'PS INPUT'!F130</f>
        <v>7843.49</v>
      </c>
      <c r="D105" s="13"/>
    </row>
    <row r="106" spans="1:4" hidden="1" outlineLevel="1" x14ac:dyDescent="0.2">
      <c r="A106" s="134">
        <v>43281</v>
      </c>
      <c r="B106" s="135">
        <f>'PS INPUT'!E131</f>
        <v>0</v>
      </c>
      <c r="C106" s="136">
        <f>'PS INPUT'!F131</f>
        <v>9501.4599999999991</v>
      </c>
      <c r="D106" s="13"/>
    </row>
    <row r="107" spans="1:4" hidden="1" outlineLevel="1" x14ac:dyDescent="0.2">
      <c r="A107" s="134">
        <v>43312</v>
      </c>
      <c r="B107" s="135">
        <f>'PS INPUT'!E132</f>
        <v>0</v>
      </c>
      <c r="C107" s="136">
        <f>'PS INPUT'!F132</f>
        <v>6779.28</v>
      </c>
      <c r="D107" s="13"/>
    </row>
    <row r="108" spans="1:4" hidden="1" outlineLevel="1" x14ac:dyDescent="0.2">
      <c r="A108" s="134">
        <v>43343</v>
      </c>
      <c r="B108" s="135">
        <f>'PS INPUT'!E133</f>
        <v>0</v>
      </c>
      <c r="C108" s="136">
        <f>'PS INPUT'!F133</f>
        <v>9526</v>
      </c>
      <c r="D108" s="13"/>
    </row>
    <row r="109" spans="1:4" hidden="1" outlineLevel="1" x14ac:dyDescent="0.2">
      <c r="A109" s="134">
        <v>43373</v>
      </c>
      <c r="B109" s="135">
        <f>'PS INPUT'!E134</f>
        <v>0</v>
      </c>
      <c r="C109" s="136">
        <f>'PS INPUT'!F134</f>
        <v>8198.39</v>
      </c>
      <c r="D109" s="13"/>
    </row>
    <row r="110" spans="1:4" hidden="1" outlineLevel="1" x14ac:dyDescent="0.2">
      <c r="A110" s="134">
        <v>43404</v>
      </c>
      <c r="B110" s="135">
        <f>'PS INPUT'!E135</f>
        <v>0</v>
      </c>
      <c r="C110" s="136">
        <f>'PS INPUT'!F135</f>
        <v>5966.3</v>
      </c>
      <c r="D110" s="13"/>
    </row>
    <row r="111" spans="1:4" hidden="1" outlineLevel="1" x14ac:dyDescent="0.2">
      <c r="A111" s="134">
        <v>43434</v>
      </c>
      <c r="B111" s="135">
        <f>'PS INPUT'!E136</f>
        <v>0</v>
      </c>
      <c r="C111" s="136">
        <f>'PS INPUT'!F136</f>
        <v>7101.48</v>
      </c>
      <c r="D111" s="13"/>
    </row>
    <row r="112" spans="1:4" hidden="1" outlineLevel="1" x14ac:dyDescent="0.2">
      <c r="A112" s="134">
        <v>43465</v>
      </c>
      <c r="B112" s="135">
        <f>'PS INPUT'!E137</f>
        <v>0</v>
      </c>
      <c r="C112" s="136">
        <f>'PS INPUT'!F137</f>
        <v>7482.97</v>
      </c>
      <c r="D112" s="13"/>
    </row>
    <row r="113" spans="1:4" hidden="1" outlineLevel="1" x14ac:dyDescent="0.2">
      <c r="A113" s="134">
        <v>43496</v>
      </c>
      <c r="B113" s="135">
        <f>'PS INPUT'!E138</f>
        <v>0</v>
      </c>
      <c r="C113" s="136">
        <f>'PS INPUT'!F138</f>
        <v>8038.46</v>
      </c>
      <c r="D113" s="13"/>
    </row>
    <row r="114" spans="1:4" hidden="1" outlineLevel="1" x14ac:dyDescent="0.2">
      <c r="A114" s="134">
        <v>43524</v>
      </c>
      <c r="B114" s="135">
        <f>'PS INPUT'!E139</f>
        <v>0</v>
      </c>
      <c r="C114" s="136">
        <f>'PS INPUT'!F139</f>
        <v>6898.05</v>
      </c>
      <c r="D114" s="13"/>
    </row>
    <row r="115" spans="1:4" hidden="1" outlineLevel="1" x14ac:dyDescent="0.2">
      <c r="A115" s="134">
        <v>43555</v>
      </c>
      <c r="B115" s="135">
        <f>'PS INPUT'!E140</f>
        <v>0</v>
      </c>
      <c r="C115" s="136">
        <f>'PS INPUT'!F140</f>
        <v>8221.7199999999993</v>
      </c>
      <c r="D115" s="13"/>
    </row>
    <row r="116" spans="1:4" hidden="1" outlineLevel="1" x14ac:dyDescent="0.2">
      <c r="A116" s="134">
        <v>43585</v>
      </c>
      <c r="B116" s="135">
        <f>'PS INPUT'!E141</f>
        <v>0</v>
      </c>
      <c r="C116" s="136">
        <f>'PS INPUT'!F141</f>
        <v>7601.91</v>
      </c>
      <c r="D116" s="13"/>
    </row>
    <row r="117" spans="1:4" hidden="1" outlineLevel="1" x14ac:dyDescent="0.2">
      <c r="A117" s="134">
        <v>43616</v>
      </c>
      <c r="B117" s="135">
        <f>'PS INPUT'!E142</f>
        <v>0</v>
      </c>
      <c r="C117" s="136">
        <f>'PS INPUT'!F142</f>
        <v>6553.78</v>
      </c>
      <c r="D117" s="13"/>
    </row>
    <row r="118" spans="1:4" hidden="1" outlineLevel="1" x14ac:dyDescent="0.2">
      <c r="A118" s="134">
        <v>43646</v>
      </c>
      <c r="B118" s="135">
        <f>'PS INPUT'!E143</f>
        <v>0</v>
      </c>
      <c r="C118" s="136">
        <f>'PS INPUT'!F143</f>
        <v>7354.04</v>
      </c>
      <c r="D118" s="13"/>
    </row>
    <row r="119" spans="1:4" hidden="1" outlineLevel="1" x14ac:dyDescent="0.2">
      <c r="A119" s="134">
        <v>43677</v>
      </c>
      <c r="B119" s="135">
        <f>'PS INPUT'!E144</f>
        <v>0</v>
      </c>
      <c r="C119" s="136">
        <f>'PS INPUT'!F144</f>
        <v>8565.1</v>
      </c>
      <c r="D119" s="13"/>
    </row>
    <row r="120" spans="1:4" hidden="1" outlineLevel="1" x14ac:dyDescent="0.2">
      <c r="A120" s="134">
        <v>43708</v>
      </c>
      <c r="B120" s="135">
        <f>'PS INPUT'!E145</f>
        <v>0</v>
      </c>
      <c r="C120" s="136">
        <f>'PS INPUT'!F145</f>
        <v>8998.7800000000007</v>
      </c>
      <c r="D120" s="13"/>
    </row>
    <row r="121" spans="1:4" hidden="1" outlineLevel="1" x14ac:dyDescent="0.2">
      <c r="A121" s="134">
        <v>43738</v>
      </c>
      <c r="B121" s="135">
        <f>'PS INPUT'!E146</f>
        <v>0</v>
      </c>
      <c r="C121" s="136">
        <f>'PS INPUT'!F146</f>
        <v>7531.84</v>
      </c>
      <c r="D121" s="13"/>
    </row>
    <row r="122" spans="1:4" hidden="1" outlineLevel="1" x14ac:dyDescent="0.2">
      <c r="A122" s="134">
        <v>43769</v>
      </c>
      <c r="B122" s="135">
        <f>'PS INPUT'!E147</f>
        <v>0</v>
      </c>
      <c r="C122" s="136">
        <f>'PS INPUT'!F147</f>
        <v>8216.2000000000007</v>
      </c>
      <c r="D122" s="13"/>
    </row>
    <row r="123" spans="1:4" hidden="1" outlineLevel="1" x14ac:dyDescent="0.2">
      <c r="A123" s="134">
        <v>43799</v>
      </c>
      <c r="B123" s="135">
        <f>'PS INPUT'!E148</f>
        <v>0</v>
      </c>
      <c r="C123" s="136">
        <f>'PS INPUT'!F148</f>
        <v>7224.19</v>
      </c>
      <c r="D123" s="13"/>
    </row>
    <row r="124" spans="1:4" hidden="1" outlineLevel="1" x14ac:dyDescent="0.2">
      <c r="A124" s="134">
        <v>43830</v>
      </c>
      <c r="B124" s="135">
        <f>'PS INPUT'!E149</f>
        <v>0</v>
      </c>
      <c r="C124" s="136">
        <f>'PS INPUT'!F149</f>
        <v>7775.18</v>
      </c>
      <c r="D124" s="13"/>
    </row>
    <row r="125" spans="1:4" hidden="1" outlineLevel="1" x14ac:dyDescent="0.2">
      <c r="A125" s="134">
        <v>43861</v>
      </c>
      <c r="B125" s="135">
        <f>'PS INPUT'!E150</f>
        <v>0</v>
      </c>
      <c r="C125" s="136">
        <f>'PS INPUT'!F150</f>
        <v>6947.85</v>
      </c>
      <c r="D125" s="13"/>
    </row>
    <row r="126" spans="1:4" hidden="1" outlineLevel="1" x14ac:dyDescent="0.2">
      <c r="A126" s="134">
        <v>43890</v>
      </c>
      <c r="B126" s="135">
        <f>'PS INPUT'!E151</f>
        <v>0</v>
      </c>
      <c r="C126" s="136">
        <f>'PS INPUT'!F151</f>
        <v>6871.3</v>
      </c>
      <c r="D126" s="13"/>
    </row>
    <row r="127" spans="1:4" hidden="1" outlineLevel="1" x14ac:dyDescent="0.2">
      <c r="A127" s="134">
        <v>43921</v>
      </c>
      <c r="B127" s="135">
        <f>'PS INPUT'!E152</f>
        <v>0</v>
      </c>
      <c r="C127" s="136">
        <f>'PS INPUT'!F152</f>
        <v>5851.48</v>
      </c>
      <c r="D127" s="13"/>
    </row>
    <row r="128" spans="1:4" hidden="1" outlineLevel="1" x14ac:dyDescent="0.2">
      <c r="A128" s="134">
        <v>43951</v>
      </c>
      <c r="B128" s="135">
        <f>'PS INPUT'!E153</f>
        <v>0</v>
      </c>
      <c r="C128" s="136">
        <f>'PS INPUT'!F153</f>
        <v>5066.04</v>
      </c>
      <c r="D128" s="13"/>
    </row>
    <row r="129" spans="1:4" hidden="1" outlineLevel="1" x14ac:dyDescent="0.2">
      <c r="A129" s="134">
        <v>43982</v>
      </c>
      <c r="B129" s="135">
        <f>'PS INPUT'!E154</f>
        <v>0</v>
      </c>
      <c r="C129" s="136">
        <f>'PS INPUT'!F154</f>
        <v>5352.74</v>
      </c>
      <c r="D129" s="13"/>
    </row>
    <row r="130" spans="1:4" hidden="1" outlineLevel="1" x14ac:dyDescent="0.2">
      <c r="A130" s="134">
        <v>44012</v>
      </c>
      <c r="B130" s="135">
        <f>'PS INPUT'!E155</f>
        <v>0</v>
      </c>
      <c r="C130" s="136">
        <f>'PS INPUT'!F155</f>
        <v>5291.15</v>
      </c>
      <c r="D130" s="13"/>
    </row>
    <row r="131" spans="1:4" hidden="1" outlineLevel="1" x14ac:dyDescent="0.2">
      <c r="A131" s="134">
        <v>44043</v>
      </c>
      <c r="B131" s="135">
        <f>'PS INPUT'!E156</f>
        <v>0</v>
      </c>
      <c r="C131" s="136">
        <f>'PS INPUT'!F156</f>
        <v>5351</v>
      </c>
      <c r="D131" s="13"/>
    </row>
    <row r="132" spans="1:4" hidden="1" outlineLevel="1" x14ac:dyDescent="0.2">
      <c r="A132" s="134">
        <v>44074</v>
      </c>
      <c r="B132" s="135">
        <f>'PS INPUT'!E157</f>
        <v>0</v>
      </c>
      <c r="C132" s="136">
        <f>'PS INPUT'!F157</f>
        <v>4836.91</v>
      </c>
      <c r="D132" s="13"/>
    </row>
    <row r="133" spans="1:4" hidden="1" outlineLevel="1" x14ac:dyDescent="0.2">
      <c r="A133" s="134">
        <v>44104</v>
      </c>
      <c r="B133" s="135">
        <f>'PS INPUT'!E158</f>
        <v>0</v>
      </c>
      <c r="C133" s="136">
        <f>'PS INPUT'!F158</f>
        <v>5364.04</v>
      </c>
      <c r="D133" s="13"/>
    </row>
    <row r="134" spans="1:4" hidden="1" outlineLevel="1" x14ac:dyDescent="0.2">
      <c r="A134" s="134">
        <v>44135</v>
      </c>
      <c r="B134" s="135">
        <f>'PS INPUT'!E159</f>
        <v>0</v>
      </c>
      <c r="C134" s="136">
        <f>'PS INPUT'!F159</f>
        <v>5000.24</v>
      </c>
      <c r="D134" s="13"/>
    </row>
    <row r="135" spans="1:4" hidden="1" outlineLevel="1" x14ac:dyDescent="0.2">
      <c r="A135" s="134">
        <v>44165</v>
      </c>
      <c r="B135" s="135">
        <f>'PS INPUT'!E160</f>
        <v>0</v>
      </c>
      <c r="C135" s="136">
        <f>'PS INPUT'!F160</f>
        <v>5440.24</v>
      </c>
      <c r="D135" s="13"/>
    </row>
    <row r="136" spans="1:4" hidden="1" outlineLevel="1" x14ac:dyDescent="0.2">
      <c r="A136" s="134">
        <v>44196</v>
      </c>
      <c r="B136" s="135">
        <f>'PS INPUT'!E161</f>
        <v>0</v>
      </c>
      <c r="C136" s="136">
        <f>'PS INPUT'!F161</f>
        <v>5957.42</v>
      </c>
      <c r="D136" s="13"/>
    </row>
    <row r="137" spans="1:4" hidden="1" outlineLevel="1" x14ac:dyDescent="0.2">
      <c r="A137" s="134">
        <v>44227</v>
      </c>
      <c r="B137" s="135">
        <f>'PS INPUT'!E162</f>
        <v>0</v>
      </c>
      <c r="C137" s="136">
        <f>'PS INPUT'!F162</f>
        <v>6046.72</v>
      </c>
      <c r="D137" s="13"/>
    </row>
    <row r="138" spans="1:4" hidden="1" outlineLevel="1" x14ac:dyDescent="0.2">
      <c r="A138" s="134">
        <v>44255</v>
      </c>
      <c r="B138" s="135">
        <f>'PS INPUT'!E163</f>
        <v>0</v>
      </c>
      <c r="C138" s="136">
        <f>'PS INPUT'!F163</f>
        <v>8167.77</v>
      </c>
      <c r="D138" s="13"/>
    </row>
    <row r="139" spans="1:4" hidden="1" outlineLevel="1" x14ac:dyDescent="0.2">
      <c r="A139" s="134">
        <v>44286</v>
      </c>
      <c r="B139" s="135">
        <f>'PS INPUT'!E164</f>
        <v>0</v>
      </c>
      <c r="C139" s="136">
        <f>'PS INPUT'!F164</f>
        <v>5342.56</v>
      </c>
      <c r="D139" s="13"/>
    </row>
    <row r="140" spans="1:4" hidden="1" outlineLevel="1" x14ac:dyDescent="0.2">
      <c r="A140" s="134">
        <v>44316</v>
      </c>
      <c r="B140" s="135">
        <f>'PS INPUT'!E165</f>
        <v>0</v>
      </c>
      <c r="C140" s="136">
        <f>'PS INPUT'!F165</f>
        <v>6278.37</v>
      </c>
      <c r="D140" s="13"/>
    </row>
    <row r="141" spans="1:4" hidden="1" outlineLevel="1" x14ac:dyDescent="0.2">
      <c r="A141" s="134">
        <v>44347</v>
      </c>
      <c r="B141" s="135">
        <f>'PS INPUT'!E166</f>
        <v>0</v>
      </c>
      <c r="C141" s="136">
        <f>'PS INPUT'!F166</f>
        <v>8115.05</v>
      </c>
      <c r="D141" s="13"/>
    </row>
    <row r="142" spans="1:4" hidden="1" outlineLevel="1" x14ac:dyDescent="0.2">
      <c r="A142" s="134">
        <v>44377</v>
      </c>
      <c r="B142" s="135">
        <f>'PS INPUT'!E167</f>
        <v>0</v>
      </c>
      <c r="C142" s="136">
        <f>'PS INPUT'!F167</f>
        <v>8128.36</v>
      </c>
      <c r="D142" s="13"/>
    </row>
    <row r="143" spans="1:4" hidden="1" outlineLevel="1" x14ac:dyDescent="0.2">
      <c r="A143" s="134">
        <v>44408</v>
      </c>
      <c r="B143" s="135">
        <f>'PS INPUT'!E168</f>
        <v>0</v>
      </c>
      <c r="C143" s="136">
        <f>'PS INPUT'!F168</f>
        <v>7395.16</v>
      </c>
      <c r="D143" s="13"/>
    </row>
    <row r="144" spans="1:4" hidden="1" outlineLevel="1" x14ac:dyDescent="0.2">
      <c r="A144" s="134">
        <v>44439</v>
      </c>
      <c r="B144" s="135">
        <f>'PS INPUT'!E169</f>
        <v>0</v>
      </c>
      <c r="C144" s="136">
        <f>'PS INPUT'!F169</f>
        <v>6615.46</v>
      </c>
      <c r="D144" s="13"/>
    </row>
    <row r="145" spans="1:4" collapsed="1" x14ac:dyDescent="0.2">
      <c r="A145" s="134">
        <v>44469</v>
      </c>
      <c r="B145" s="135">
        <f>'PS INPUT'!E170</f>
        <v>0</v>
      </c>
      <c r="C145" s="136">
        <f>'PS INPUT'!F170</f>
        <v>7190.48</v>
      </c>
      <c r="D145" s="13"/>
    </row>
    <row r="146" spans="1:4" x14ac:dyDescent="0.2">
      <c r="A146" s="134">
        <v>44500</v>
      </c>
      <c r="B146" s="135">
        <f>'PS INPUT'!E171</f>
        <v>0</v>
      </c>
      <c r="C146" s="136">
        <f>'PS INPUT'!F171</f>
        <v>7413.66</v>
      </c>
      <c r="D146" s="13"/>
    </row>
    <row r="147" spans="1:4" x14ac:dyDescent="0.2">
      <c r="A147" s="134">
        <v>44530</v>
      </c>
      <c r="B147" s="135">
        <f>'PS INPUT'!E172</f>
        <v>0</v>
      </c>
      <c r="C147" s="136">
        <f>'PS INPUT'!F172</f>
        <v>7056.88</v>
      </c>
      <c r="D147" s="13"/>
    </row>
    <row r="148" spans="1:4" x14ac:dyDescent="0.2">
      <c r="A148" s="134">
        <v>44561</v>
      </c>
      <c r="B148" s="135">
        <f>'PS INPUT'!E173</f>
        <v>0</v>
      </c>
      <c r="C148" s="136">
        <f>'PS INPUT'!F173</f>
        <v>5393.84</v>
      </c>
      <c r="D148" s="13"/>
    </row>
    <row r="149" spans="1:4" x14ac:dyDescent="0.2">
      <c r="A149" s="134">
        <v>44592</v>
      </c>
      <c r="B149" s="135">
        <f>'PS INPUT'!E174</f>
        <v>0</v>
      </c>
      <c r="C149" s="136">
        <f>'PS INPUT'!F174</f>
        <v>7291.2</v>
      </c>
      <c r="D149" s="13"/>
    </row>
    <row r="150" spans="1:4" x14ac:dyDescent="0.2">
      <c r="A150" s="134">
        <v>44620</v>
      </c>
      <c r="B150" s="135">
        <f>'PS INPUT'!E175</f>
        <v>0</v>
      </c>
      <c r="C150" s="136">
        <f>'PS INPUT'!F175</f>
        <v>12398.35</v>
      </c>
      <c r="D150" s="13"/>
    </row>
    <row r="151" spans="1:4" x14ac:dyDescent="0.2">
      <c r="A151" s="134">
        <v>44651</v>
      </c>
      <c r="B151" s="135">
        <f>'PS INPUT'!E176</f>
        <v>0</v>
      </c>
      <c r="C151" s="136">
        <f>'PS INPUT'!F176</f>
        <v>5660.71</v>
      </c>
      <c r="D151" s="13"/>
    </row>
    <row r="152" spans="1:4" x14ac:dyDescent="0.2">
      <c r="A152" s="107">
        <v>44681</v>
      </c>
      <c r="B152" s="90">
        <f>'PS INPUT'!E177</f>
        <v>0</v>
      </c>
      <c r="C152" s="108">
        <f>'PS INPUT'!F177</f>
        <v>8098.5379251111108</v>
      </c>
      <c r="D152" s="13"/>
    </row>
    <row r="153" spans="1:4" x14ac:dyDescent="0.2">
      <c r="A153" s="107">
        <v>44712</v>
      </c>
      <c r="B153" s="90">
        <f>'PS INPUT'!E178</f>
        <v>0</v>
      </c>
      <c r="C153" s="108">
        <f>'PS INPUT'!F178</f>
        <v>8098.5379251111108</v>
      </c>
      <c r="D153" s="13"/>
    </row>
    <row r="154" spans="1:4" x14ac:dyDescent="0.2">
      <c r="A154" s="107">
        <v>44742</v>
      </c>
      <c r="B154" s="90">
        <f>'PS INPUT'!E179</f>
        <v>0</v>
      </c>
      <c r="C154" s="108">
        <f>'PS INPUT'!F179</f>
        <v>8098.5379251111108</v>
      </c>
      <c r="D154" s="13"/>
    </row>
    <row r="155" spans="1:4" x14ac:dyDescent="0.2">
      <c r="A155" s="107">
        <v>44773</v>
      </c>
      <c r="B155" s="90">
        <f>'PS INPUT'!E180</f>
        <v>0</v>
      </c>
      <c r="C155" s="108">
        <f>'PS INPUT'!F180</f>
        <v>8098.5379251111108</v>
      </c>
      <c r="D155" s="13"/>
    </row>
    <row r="156" spans="1:4" x14ac:dyDescent="0.2">
      <c r="A156" s="107">
        <v>44804</v>
      </c>
      <c r="B156" s="90">
        <f>'PS INPUT'!E181</f>
        <v>0</v>
      </c>
      <c r="C156" s="108">
        <f>'PS INPUT'!F181</f>
        <v>8098.5379251111108</v>
      </c>
      <c r="D156" s="13"/>
    </row>
    <row r="157" spans="1:4" x14ac:dyDescent="0.2">
      <c r="A157" s="107">
        <v>44834</v>
      </c>
      <c r="B157" s="90">
        <f>'PS INPUT'!E182</f>
        <v>0</v>
      </c>
      <c r="C157" s="108">
        <f>'PS INPUT'!F182</f>
        <v>8098.5379251111108</v>
      </c>
      <c r="D157" s="13"/>
    </row>
    <row r="158" spans="1:4" x14ac:dyDescent="0.2">
      <c r="A158" s="107">
        <v>44865</v>
      </c>
      <c r="B158" s="90">
        <f>'PS INPUT'!E183</f>
        <v>0</v>
      </c>
      <c r="C158" s="108">
        <f>'PS INPUT'!F183</f>
        <v>8098.5379251111108</v>
      </c>
      <c r="D158" s="13"/>
    </row>
    <row r="159" spans="1:4" x14ac:dyDescent="0.2">
      <c r="A159" s="107">
        <v>44895</v>
      </c>
      <c r="B159" s="90">
        <f>'PS INPUT'!E184</f>
        <v>0</v>
      </c>
      <c r="C159" s="108">
        <f>'PS INPUT'!F184</f>
        <v>8098.5379251111108</v>
      </c>
      <c r="D159" s="13"/>
    </row>
    <row r="160" spans="1:4" x14ac:dyDescent="0.2">
      <c r="A160" s="107">
        <v>44926</v>
      </c>
      <c r="B160" s="90">
        <f>'PS INPUT'!E185</f>
        <v>0</v>
      </c>
      <c r="C160" s="108">
        <f>'PS INPUT'!F185</f>
        <v>8098.5379251111108</v>
      </c>
      <c r="D160" s="13"/>
    </row>
    <row r="161" spans="1:4" x14ac:dyDescent="0.2">
      <c r="A161" s="107">
        <v>44957</v>
      </c>
      <c r="B161" s="90">
        <f>'PS INPUT'!E186</f>
        <v>0</v>
      </c>
      <c r="C161" s="108">
        <f>'PS INPUT'!F186</f>
        <v>8352.0817758469821</v>
      </c>
      <c r="D161" s="13"/>
    </row>
    <row r="162" spans="1:4" x14ac:dyDescent="0.2">
      <c r="A162" s="107">
        <v>44985</v>
      </c>
      <c r="B162" s="90">
        <f>'PS INPUT'!E187</f>
        <v>0</v>
      </c>
      <c r="C162" s="108">
        <f>'PS INPUT'!F187</f>
        <v>8352.0817758469821</v>
      </c>
      <c r="D162" s="13"/>
    </row>
    <row r="163" spans="1:4" x14ac:dyDescent="0.2">
      <c r="A163" s="107">
        <v>45016</v>
      </c>
      <c r="B163" s="90">
        <f>'PS INPUT'!E188</f>
        <v>0</v>
      </c>
      <c r="C163" s="108">
        <f>'PS INPUT'!F188</f>
        <v>8352.0817758469821</v>
      </c>
      <c r="D163" s="13"/>
    </row>
    <row r="164" spans="1:4" x14ac:dyDescent="0.2">
      <c r="A164" s="107">
        <v>45046</v>
      </c>
      <c r="B164" s="90">
        <f>'PS INPUT'!E189</f>
        <v>0</v>
      </c>
      <c r="C164" s="108">
        <f>'PS INPUT'!F189</f>
        <v>8352.0817758469821</v>
      </c>
      <c r="D164" s="13"/>
    </row>
    <row r="165" spans="1:4" x14ac:dyDescent="0.2">
      <c r="A165" s="107">
        <v>45077</v>
      </c>
      <c r="B165" s="90">
        <f>'PS INPUT'!E190</f>
        <v>0</v>
      </c>
      <c r="C165" s="108">
        <f>'PS INPUT'!F190</f>
        <v>8352.0817758469821</v>
      </c>
      <c r="D165" s="13"/>
    </row>
    <row r="166" spans="1:4" x14ac:dyDescent="0.2">
      <c r="A166" s="107">
        <v>45107</v>
      </c>
      <c r="B166" s="90">
        <f>'PS INPUT'!E191</f>
        <v>0</v>
      </c>
      <c r="C166" s="108">
        <f>'PS INPUT'!F191</f>
        <v>8352.0817758469821</v>
      </c>
      <c r="D166" s="13"/>
    </row>
    <row r="167" spans="1:4" x14ac:dyDescent="0.2">
      <c r="A167" s="107">
        <v>45138</v>
      </c>
      <c r="B167" s="90">
        <f>'PS INPUT'!E192</f>
        <v>0</v>
      </c>
      <c r="C167" s="108">
        <f>'PS INPUT'!F192</f>
        <v>8352.0817758469821</v>
      </c>
      <c r="D167" s="13"/>
    </row>
    <row r="168" spans="1:4" x14ac:dyDescent="0.2">
      <c r="A168" s="107">
        <v>45169</v>
      </c>
      <c r="B168" s="90">
        <f>'PS INPUT'!E193</f>
        <v>0</v>
      </c>
      <c r="C168" s="108">
        <f>'PS INPUT'!F193</f>
        <v>8352.0817758469821</v>
      </c>
      <c r="D168" s="13"/>
    </row>
    <row r="169" spans="1:4" x14ac:dyDescent="0.2">
      <c r="A169" s="107">
        <v>45199</v>
      </c>
      <c r="B169" s="90">
        <f>'PS INPUT'!E194</f>
        <v>0</v>
      </c>
      <c r="C169" s="108">
        <f>'PS INPUT'!F194</f>
        <v>8352.0817758469821</v>
      </c>
      <c r="D169" s="13"/>
    </row>
    <row r="170" spans="1:4" hidden="1" outlineLevel="1" x14ac:dyDescent="0.2">
      <c r="A170" s="107">
        <v>45230</v>
      </c>
      <c r="B170" s="90">
        <f>'PS INPUT'!E195</f>
        <v>0</v>
      </c>
      <c r="C170" s="108">
        <f>'PS INPUT'!F195</f>
        <v>7684.1899101027675</v>
      </c>
      <c r="D170" s="13"/>
    </row>
    <row r="171" spans="1:4" hidden="1" outlineLevel="1" x14ac:dyDescent="0.2">
      <c r="A171" s="107">
        <v>45260</v>
      </c>
      <c r="B171" s="90">
        <f>'PS INPUT'!E196</f>
        <v>0</v>
      </c>
      <c r="C171" s="108">
        <f>'PS INPUT'!F196</f>
        <v>7684.1899101027675</v>
      </c>
      <c r="D171" s="13"/>
    </row>
    <row r="172" spans="1:4" hidden="1" outlineLevel="1" x14ac:dyDescent="0.2">
      <c r="A172" s="107">
        <v>45291</v>
      </c>
      <c r="B172" s="90">
        <f>'PS INPUT'!E197</f>
        <v>0</v>
      </c>
      <c r="C172" s="108">
        <f>'PS INPUT'!F197</f>
        <v>7684.1899101027675</v>
      </c>
      <c r="D172" s="13"/>
    </row>
    <row r="173" spans="1:4" hidden="1" outlineLevel="1" x14ac:dyDescent="0.2">
      <c r="A173" s="107">
        <v>45322</v>
      </c>
      <c r="B173" s="90">
        <f>'PS INPUT'!E198</f>
        <v>0</v>
      </c>
      <c r="C173" s="108">
        <f>'PS INPUT'!F198</f>
        <v>7684.1899101027675</v>
      </c>
      <c r="D173" s="13"/>
    </row>
    <row r="174" spans="1:4" hidden="1" outlineLevel="1" x14ac:dyDescent="0.2">
      <c r="A174" s="107">
        <v>45351</v>
      </c>
      <c r="B174" s="90">
        <f>'PS INPUT'!E199</f>
        <v>0</v>
      </c>
      <c r="C174" s="108">
        <f>'PS INPUT'!F199</f>
        <v>7684.1899101027675</v>
      </c>
      <c r="D174" s="13"/>
    </row>
    <row r="175" spans="1:4" hidden="1" outlineLevel="1" x14ac:dyDescent="0.2">
      <c r="A175" s="107">
        <v>45382</v>
      </c>
      <c r="B175" s="90">
        <f>'PS INPUT'!E200</f>
        <v>0</v>
      </c>
      <c r="C175" s="108">
        <f>'PS INPUT'!F200</f>
        <v>7684.1899101027675</v>
      </c>
      <c r="D175" s="13"/>
    </row>
    <row r="176" spans="1:4" hidden="1" outlineLevel="1" x14ac:dyDescent="0.2">
      <c r="A176" s="107">
        <v>45412</v>
      </c>
      <c r="B176" s="90">
        <f>'PS INPUT'!E201</f>
        <v>0</v>
      </c>
      <c r="C176" s="108">
        <f>'PS INPUT'!F201</f>
        <v>7684.1899101027675</v>
      </c>
      <c r="D176" s="13"/>
    </row>
    <row r="177" spans="1:4" hidden="1" outlineLevel="1" x14ac:dyDescent="0.2">
      <c r="A177" s="107">
        <v>45443</v>
      </c>
      <c r="B177" s="90">
        <f>'PS INPUT'!E202</f>
        <v>0</v>
      </c>
      <c r="C177" s="108">
        <f>'PS INPUT'!F202</f>
        <v>7684.1899101027675</v>
      </c>
      <c r="D177" s="13"/>
    </row>
    <row r="178" spans="1:4" hidden="1" outlineLevel="1" x14ac:dyDescent="0.2">
      <c r="A178" s="107">
        <v>45473</v>
      </c>
      <c r="B178" s="90">
        <f>'PS INPUT'!E203</f>
        <v>0</v>
      </c>
      <c r="C178" s="108">
        <f>'PS INPUT'!F203</f>
        <v>7684.1899101027675</v>
      </c>
      <c r="D178" s="13"/>
    </row>
    <row r="179" spans="1:4" hidden="1" outlineLevel="1" x14ac:dyDescent="0.2">
      <c r="A179" s="107">
        <v>45504</v>
      </c>
      <c r="B179" s="90">
        <f>'PS INPUT'!E204</f>
        <v>0</v>
      </c>
      <c r="C179" s="108">
        <f>'PS INPUT'!F204</f>
        <v>7684.1899101027675</v>
      </c>
      <c r="D179" s="13"/>
    </row>
    <row r="180" spans="1:4" hidden="1" outlineLevel="1" x14ac:dyDescent="0.2">
      <c r="A180" s="107">
        <v>45535</v>
      </c>
      <c r="B180" s="90">
        <f>'PS INPUT'!E205</f>
        <v>0</v>
      </c>
      <c r="C180" s="108">
        <f>'PS INPUT'!F205</f>
        <v>7684.1899101027675</v>
      </c>
      <c r="D180" s="13"/>
    </row>
    <row r="181" spans="1:4" hidden="1" outlineLevel="1" x14ac:dyDescent="0.2">
      <c r="A181" s="107">
        <v>45565</v>
      </c>
      <c r="B181" s="90">
        <f>'PS INPUT'!E206</f>
        <v>0</v>
      </c>
      <c r="C181" s="108">
        <f>'PS INPUT'!F206</f>
        <v>7684.1899101027675</v>
      </c>
      <c r="D181" s="13"/>
    </row>
    <row r="182" spans="1:4" hidden="1" outlineLevel="1" x14ac:dyDescent="0.2">
      <c r="A182" s="107">
        <v>45596</v>
      </c>
      <c r="B182" s="90">
        <f>'PS INPUT'!E207</f>
        <v>0</v>
      </c>
      <c r="C182" s="108">
        <f>'PS INPUT'!F207</f>
        <v>4644.0297569613658</v>
      </c>
      <c r="D182" s="13"/>
    </row>
    <row r="183" spans="1:4" hidden="1" outlineLevel="1" x14ac:dyDescent="0.2">
      <c r="A183" s="107">
        <v>45626</v>
      </c>
      <c r="B183" s="90">
        <f>'PS INPUT'!E208</f>
        <v>0</v>
      </c>
      <c r="C183" s="108">
        <f>'PS INPUT'!F208</f>
        <v>4644.0297569613658</v>
      </c>
      <c r="D183" s="13"/>
    </row>
    <row r="184" spans="1:4" hidden="1" outlineLevel="1" x14ac:dyDescent="0.2">
      <c r="A184" s="107">
        <v>45657</v>
      </c>
      <c r="B184" s="90">
        <f>'PS INPUT'!E209</f>
        <v>0</v>
      </c>
      <c r="C184" s="108">
        <f>'PS INPUT'!F209</f>
        <v>4644.0297569613658</v>
      </c>
      <c r="D184" s="13"/>
    </row>
    <row r="185" spans="1:4" hidden="1" outlineLevel="1" x14ac:dyDescent="0.2">
      <c r="A185" s="107">
        <v>45688</v>
      </c>
      <c r="B185" s="90">
        <f>'PS INPUT'!E210</f>
        <v>0</v>
      </c>
      <c r="C185" s="108">
        <f>'PS INPUT'!F210</f>
        <v>4644.0297569613658</v>
      </c>
      <c r="D185" s="13"/>
    </row>
    <row r="186" spans="1:4" hidden="1" outlineLevel="1" x14ac:dyDescent="0.2">
      <c r="A186" s="107">
        <v>45716</v>
      </c>
      <c r="B186" s="90">
        <f>'PS INPUT'!E211</f>
        <v>0</v>
      </c>
      <c r="C186" s="108">
        <f>'PS INPUT'!F211</f>
        <v>4644.0297569613658</v>
      </c>
      <c r="D186" s="13"/>
    </row>
    <row r="187" spans="1:4" hidden="1" outlineLevel="1" x14ac:dyDescent="0.2">
      <c r="A187" s="107">
        <v>45747</v>
      </c>
      <c r="B187" s="90">
        <f>'PS INPUT'!E212</f>
        <v>0</v>
      </c>
      <c r="C187" s="108">
        <f>'PS INPUT'!F212</f>
        <v>4644.0297569613658</v>
      </c>
      <c r="D187" s="13"/>
    </row>
    <row r="188" spans="1:4" hidden="1" outlineLevel="1" x14ac:dyDescent="0.2">
      <c r="A188" s="107">
        <v>45777</v>
      </c>
      <c r="B188" s="90">
        <f>'PS INPUT'!E213</f>
        <v>0</v>
      </c>
      <c r="C188" s="108">
        <f>'PS INPUT'!F213</f>
        <v>4644.0297569613658</v>
      </c>
      <c r="D188" s="13"/>
    </row>
    <row r="189" spans="1:4" hidden="1" outlineLevel="1" x14ac:dyDescent="0.2">
      <c r="A189" s="107">
        <v>45808</v>
      </c>
      <c r="B189" s="90">
        <f>'PS INPUT'!E214</f>
        <v>0</v>
      </c>
      <c r="C189" s="108">
        <f>'PS INPUT'!F214</f>
        <v>4644.0297569613658</v>
      </c>
      <c r="D189" s="13"/>
    </row>
    <row r="190" spans="1:4" hidden="1" outlineLevel="1" x14ac:dyDescent="0.2">
      <c r="A190" s="107">
        <v>45838</v>
      </c>
      <c r="B190" s="90">
        <f>'PS INPUT'!E215</f>
        <v>0</v>
      </c>
      <c r="C190" s="108">
        <f>'PS INPUT'!F215</f>
        <v>4644.0297569613658</v>
      </c>
      <c r="D190" s="13"/>
    </row>
    <row r="191" spans="1:4" hidden="1" outlineLevel="1" x14ac:dyDescent="0.2">
      <c r="A191" s="107">
        <v>45869</v>
      </c>
      <c r="B191" s="90">
        <f>'PS INPUT'!E216</f>
        <v>0</v>
      </c>
      <c r="C191" s="108">
        <f>'PS INPUT'!F216</f>
        <v>4644.0297569613658</v>
      </c>
      <c r="D191" s="13"/>
    </row>
    <row r="192" spans="1:4" hidden="1" outlineLevel="1" x14ac:dyDescent="0.2">
      <c r="A192" s="107">
        <v>45900</v>
      </c>
      <c r="B192" s="90">
        <f>'PS INPUT'!E217</f>
        <v>0</v>
      </c>
      <c r="C192" s="108">
        <f>'PS INPUT'!F217</f>
        <v>4644.0297569613658</v>
      </c>
      <c r="D192" s="13"/>
    </row>
    <row r="193" spans="1:4" hidden="1" outlineLevel="1" x14ac:dyDescent="0.2">
      <c r="A193" s="107">
        <v>45930</v>
      </c>
      <c r="B193" s="90">
        <f>'PS INPUT'!E218</f>
        <v>0</v>
      </c>
      <c r="C193" s="108">
        <f>'PS INPUT'!F218</f>
        <v>4644.0297569613658</v>
      </c>
      <c r="D193" s="13"/>
    </row>
    <row r="194" spans="1:4" hidden="1" outlineLevel="1" x14ac:dyDescent="0.2">
      <c r="A194" s="107">
        <v>45961</v>
      </c>
      <c r="B194" s="90">
        <f>'PS INPUT'!E219</f>
        <v>0</v>
      </c>
      <c r="C194" s="108">
        <f>'PS INPUT'!F219</f>
        <v>1294.76678188397</v>
      </c>
      <c r="D194" s="13"/>
    </row>
    <row r="195" spans="1:4" hidden="1" outlineLevel="1" x14ac:dyDescent="0.2">
      <c r="A195" s="107">
        <v>45991</v>
      </c>
      <c r="B195" s="90">
        <f>'PS INPUT'!E220</f>
        <v>0</v>
      </c>
      <c r="C195" s="108">
        <f>'PS INPUT'!F220</f>
        <v>1294.76678188397</v>
      </c>
      <c r="D195" s="13"/>
    </row>
    <row r="196" spans="1:4" hidden="1" outlineLevel="1" x14ac:dyDescent="0.2">
      <c r="A196" s="107">
        <v>46022</v>
      </c>
      <c r="B196" s="90">
        <f>'PS INPUT'!E221</f>
        <v>0</v>
      </c>
      <c r="C196" s="108">
        <f>'PS INPUT'!F221</f>
        <v>1294.76678188397</v>
      </c>
      <c r="D196" s="13"/>
    </row>
    <row r="197" spans="1:4" hidden="1" outlineLevel="1" x14ac:dyDescent="0.2">
      <c r="A197" s="107">
        <v>46053</v>
      </c>
      <c r="B197" s="90">
        <f>'PS INPUT'!E222</f>
        <v>0</v>
      </c>
      <c r="C197" s="108">
        <f>'PS INPUT'!F222</f>
        <v>1294.76678188397</v>
      </c>
      <c r="D197" s="13"/>
    </row>
    <row r="198" spans="1:4" hidden="1" outlineLevel="1" x14ac:dyDescent="0.2">
      <c r="A198" s="107">
        <v>46081</v>
      </c>
      <c r="B198" s="90">
        <f>'PS INPUT'!E223</f>
        <v>0</v>
      </c>
      <c r="C198" s="108">
        <f>'PS INPUT'!F223</f>
        <v>1294.76678188397</v>
      </c>
      <c r="D198" s="13"/>
    </row>
    <row r="199" spans="1:4" hidden="1" outlineLevel="1" x14ac:dyDescent="0.2">
      <c r="A199" s="107">
        <v>46112</v>
      </c>
      <c r="B199" s="90">
        <f>'PS INPUT'!E224</f>
        <v>0</v>
      </c>
      <c r="C199" s="108">
        <f>'PS INPUT'!F224</f>
        <v>1294.76678188397</v>
      </c>
      <c r="D199" s="13"/>
    </row>
    <row r="200" spans="1:4" hidden="1" outlineLevel="1" x14ac:dyDescent="0.2">
      <c r="A200" s="107">
        <v>46142</v>
      </c>
      <c r="B200" s="90">
        <f>'PS INPUT'!E225</f>
        <v>0</v>
      </c>
      <c r="C200" s="108">
        <f>'PS INPUT'!F225</f>
        <v>1294.76678188397</v>
      </c>
      <c r="D200" s="13"/>
    </row>
    <row r="201" spans="1:4" hidden="1" outlineLevel="1" x14ac:dyDescent="0.2">
      <c r="A201" s="107">
        <v>46173</v>
      </c>
      <c r="B201" s="90">
        <f>'PS INPUT'!E226</f>
        <v>0</v>
      </c>
      <c r="C201" s="108">
        <f>'PS INPUT'!F226</f>
        <v>1294.76678188397</v>
      </c>
      <c r="D201" s="13"/>
    </row>
    <row r="202" spans="1:4" hidden="1" outlineLevel="1" x14ac:dyDescent="0.2">
      <c r="A202" s="107">
        <v>46203</v>
      </c>
      <c r="B202" s="90">
        <f>'PS INPUT'!E227</f>
        <v>0</v>
      </c>
      <c r="C202" s="108">
        <f>'PS INPUT'!F227</f>
        <v>1294.76678188397</v>
      </c>
      <c r="D202" s="13"/>
    </row>
    <row r="203" spans="1:4" hidden="1" outlineLevel="1" x14ac:dyDescent="0.2">
      <c r="A203" s="107">
        <v>46234</v>
      </c>
      <c r="B203" s="90">
        <f>'PS INPUT'!E228</f>
        <v>0</v>
      </c>
      <c r="C203" s="108">
        <f>'PS INPUT'!F228</f>
        <v>1294.76678188397</v>
      </c>
      <c r="D203" s="13"/>
    </row>
    <row r="204" spans="1:4" hidden="1" outlineLevel="1" x14ac:dyDescent="0.2">
      <c r="A204" s="107">
        <v>46265</v>
      </c>
      <c r="B204" s="90">
        <f>'PS INPUT'!E229</f>
        <v>0</v>
      </c>
      <c r="C204" s="108">
        <f>'PS INPUT'!F229</f>
        <v>1294.76678188397</v>
      </c>
      <c r="D204" s="13"/>
    </row>
    <row r="205" spans="1:4" hidden="1" outlineLevel="1" x14ac:dyDescent="0.2">
      <c r="A205" s="107">
        <v>46295</v>
      </c>
      <c r="B205" s="90">
        <f>'PS INPUT'!E230</f>
        <v>0</v>
      </c>
      <c r="C205" s="108">
        <f>'PS INPUT'!F230</f>
        <v>1294.76678188397</v>
      </c>
      <c r="D205" s="13"/>
    </row>
    <row r="206" spans="1:4" hidden="1" outlineLevel="1" x14ac:dyDescent="0.2">
      <c r="A206" s="107">
        <v>46326</v>
      </c>
      <c r="B206" s="90">
        <f>'PS INPUT'!E231</f>
        <v>0</v>
      </c>
      <c r="C206" s="108">
        <f>'PS INPUT'!F231</f>
        <v>122.85115674861645</v>
      </c>
      <c r="D206" s="13"/>
    </row>
    <row r="207" spans="1:4" hidden="1" outlineLevel="1" x14ac:dyDescent="0.2">
      <c r="A207" s="107">
        <v>46356</v>
      </c>
      <c r="B207" s="90">
        <f>'PS INPUT'!E232</f>
        <v>0</v>
      </c>
      <c r="C207" s="108">
        <f>'PS INPUT'!F232</f>
        <v>122.85115674861645</v>
      </c>
      <c r="D207" s="13"/>
    </row>
    <row r="208" spans="1:4" hidden="1" outlineLevel="1" x14ac:dyDescent="0.2">
      <c r="A208" s="107">
        <v>46387</v>
      </c>
      <c r="B208" s="90">
        <f>'PS INPUT'!E233</f>
        <v>0</v>
      </c>
      <c r="C208" s="108">
        <f>'PS INPUT'!F233</f>
        <v>122.85115674861645</v>
      </c>
      <c r="D208" s="13"/>
    </row>
    <row r="209" spans="1:4" hidden="1" outlineLevel="1" x14ac:dyDescent="0.2">
      <c r="A209" s="107">
        <v>46418</v>
      </c>
      <c r="B209" s="90">
        <f>'PS INPUT'!E234</f>
        <v>0</v>
      </c>
      <c r="C209" s="108">
        <f>'PS INPUT'!F234</f>
        <v>122.85115674861645</v>
      </c>
      <c r="D209" s="13"/>
    </row>
    <row r="210" spans="1:4" hidden="1" outlineLevel="1" x14ac:dyDescent="0.2">
      <c r="A210" s="107">
        <v>46446</v>
      </c>
      <c r="B210" s="90">
        <f>'PS INPUT'!E235</f>
        <v>0</v>
      </c>
      <c r="C210" s="108">
        <f>'PS INPUT'!F235</f>
        <v>122.85115674861645</v>
      </c>
      <c r="D210" s="13"/>
    </row>
    <row r="211" spans="1:4" hidden="1" outlineLevel="1" x14ac:dyDescent="0.2">
      <c r="A211" s="107">
        <v>46477</v>
      </c>
      <c r="B211" s="90">
        <f>'PS INPUT'!E236</f>
        <v>0</v>
      </c>
      <c r="C211" s="108">
        <f>'PS INPUT'!F236</f>
        <v>122.85115674861645</v>
      </c>
      <c r="D211" s="13"/>
    </row>
    <row r="212" spans="1:4" hidden="1" outlineLevel="1" x14ac:dyDescent="0.2">
      <c r="A212" s="107">
        <v>46507</v>
      </c>
      <c r="B212" s="90">
        <f>'PS INPUT'!E237</f>
        <v>0</v>
      </c>
      <c r="C212" s="108">
        <f>'PS INPUT'!F237</f>
        <v>122.85115674861645</v>
      </c>
      <c r="D212" s="13"/>
    </row>
    <row r="213" spans="1:4" hidden="1" outlineLevel="1" x14ac:dyDescent="0.2">
      <c r="A213" s="107">
        <v>46538</v>
      </c>
      <c r="B213" s="90">
        <f>'PS INPUT'!E238</f>
        <v>0</v>
      </c>
      <c r="C213" s="108">
        <f>'PS INPUT'!F238</f>
        <v>122.85115674861645</v>
      </c>
      <c r="D213" s="13"/>
    </row>
    <row r="214" spans="1:4" hidden="1" outlineLevel="1" x14ac:dyDescent="0.2">
      <c r="A214" s="107">
        <v>46568</v>
      </c>
      <c r="B214" s="90">
        <f>'PS INPUT'!E239</f>
        <v>0</v>
      </c>
      <c r="C214" s="108">
        <f>'PS INPUT'!F239</f>
        <v>122.85115674861645</v>
      </c>
      <c r="D214" s="13"/>
    </row>
    <row r="215" spans="1:4" hidden="1" outlineLevel="1" x14ac:dyDescent="0.2">
      <c r="A215" s="107">
        <v>46599</v>
      </c>
      <c r="B215" s="90">
        <f>'PS INPUT'!E240</f>
        <v>0</v>
      </c>
      <c r="C215" s="108">
        <f>'PS INPUT'!F240</f>
        <v>122.85115674861645</v>
      </c>
      <c r="D215" s="13"/>
    </row>
    <row r="216" spans="1:4" hidden="1" outlineLevel="1" x14ac:dyDescent="0.2">
      <c r="A216" s="107">
        <v>46630</v>
      </c>
      <c r="B216" s="90">
        <f>'PS INPUT'!E241</f>
        <v>0</v>
      </c>
      <c r="C216" s="108">
        <f>'PS INPUT'!F241</f>
        <v>122.85115674861645</v>
      </c>
      <c r="D216" s="13"/>
    </row>
    <row r="217" spans="1:4" hidden="1" outlineLevel="1" x14ac:dyDescent="0.2">
      <c r="A217" s="107">
        <v>46660</v>
      </c>
      <c r="B217" s="90">
        <f>'PS INPUT'!E242</f>
        <v>0</v>
      </c>
      <c r="C217" s="108">
        <f>'PS INPUT'!F242</f>
        <v>122.85115674861645</v>
      </c>
      <c r="D217" s="13"/>
    </row>
    <row r="218" spans="1:4" hidden="1" outlineLevel="1" x14ac:dyDescent="0.2">
      <c r="A218" s="107">
        <v>46691</v>
      </c>
      <c r="B218" s="90">
        <f>'PS INPUT'!E243</f>
        <v>0</v>
      </c>
      <c r="C218" s="108">
        <f>'PS INPUT'!F243</f>
        <v>0</v>
      </c>
      <c r="D218" s="13"/>
    </row>
    <row r="219" spans="1:4" hidden="1" outlineLevel="1" x14ac:dyDescent="0.2">
      <c r="A219" s="107">
        <v>46721</v>
      </c>
      <c r="B219" s="90">
        <f>'PS INPUT'!E244</f>
        <v>0</v>
      </c>
      <c r="C219" s="108">
        <f>'PS INPUT'!F244</f>
        <v>0</v>
      </c>
      <c r="D219" s="13"/>
    </row>
    <row r="220" spans="1:4" hidden="1" outlineLevel="1" x14ac:dyDescent="0.2">
      <c r="A220" s="107">
        <v>46752</v>
      </c>
      <c r="B220" s="90">
        <f>'PS INPUT'!E245</f>
        <v>0</v>
      </c>
      <c r="C220" s="108">
        <f>'PS INPUT'!F245</f>
        <v>0</v>
      </c>
      <c r="D220" s="13"/>
    </row>
    <row r="221" spans="1:4" hidden="1" outlineLevel="1" x14ac:dyDescent="0.2">
      <c r="A221" s="107">
        <v>46783</v>
      </c>
      <c r="B221" s="90">
        <f>'PS INPUT'!E246</f>
        <v>0</v>
      </c>
      <c r="C221" s="108">
        <f>'PS INPUT'!F246</f>
        <v>0</v>
      </c>
    </row>
    <row r="222" spans="1:4" hidden="1" outlineLevel="1" x14ac:dyDescent="0.2">
      <c r="A222" s="107">
        <v>46812</v>
      </c>
      <c r="B222" s="90">
        <f>'PS INPUT'!E247</f>
        <v>0</v>
      </c>
      <c r="C222" s="108">
        <f>'PS INPUT'!F247</f>
        <v>0</v>
      </c>
    </row>
    <row r="223" spans="1:4" hidden="1" outlineLevel="1" x14ac:dyDescent="0.2">
      <c r="A223" s="107">
        <v>46843</v>
      </c>
      <c r="B223" s="90">
        <f>'PS INPUT'!E248</f>
        <v>0</v>
      </c>
      <c r="C223" s="108">
        <f>'PS INPUT'!F248</f>
        <v>0</v>
      </c>
    </row>
    <row r="224" spans="1:4" hidden="1" outlineLevel="1" x14ac:dyDescent="0.2">
      <c r="A224" s="107">
        <v>46873</v>
      </c>
      <c r="B224" s="90">
        <f>'PS INPUT'!E249</f>
        <v>0</v>
      </c>
      <c r="C224" s="108">
        <f>'PS INPUT'!F249</f>
        <v>0</v>
      </c>
    </row>
    <row r="225" spans="1:3" hidden="1" outlineLevel="1" x14ac:dyDescent="0.2">
      <c r="A225" s="107">
        <v>46904</v>
      </c>
      <c r="B225" s="90">
        <f>'PS INPUT'!E250</f>
        <v>0</v>
      </c>
      <c r="C225" s="108">
        <f>'PS INPUT'!F250</f>
        <v>0</v>
      </c>
    </row>
    <row r="226" spans="1:3" hidden="1" outlineLevel="1" x14ac:dyDescent="0.2">
      <c r="A226" s="107">
        <v>46934</v>
      </c>
      <c r="B226" s="90">
        <f>'PS INPUT'!E251</f>
        <v>0</v>
      </c>
      <c r="C226" s="108">
        <f>'PS INPUT'!F251</f>
        <v>0</v>
      </c>
    </row>
    <row r="227" spans="1:3" hidden="1" outlineLevel="1" x14ac:dyDescent="0.2">
      <c r="A227" s="107">
        <v>46965</v>
      </c>
      <c r="B227" s="90">
        <f>'PS INPUT'!E252</f>
        <v>0</v>
      </c>
      <c r="C227" s="108">
        <f>'PS INPUT'!F252</f>
        <v>0</v>
      </c>
    </row>
    <row r="228" spans="1:3" hidden="1" outlineLevel="1" x14ac:dyDescent="0.2">
      <c r="A228" s="107">
        <v>46996</v>
      </c>
      <c r="B228" s="90">
        <f>'PS INPUT'!E253</f>
        <v>0</v>
      </c>
      <c r="C228" s="108">
        <f>'PS INPUT'!F253</f>
        <v>0</v>
      </c>
    </row>
    <row r="229" spans="1:3" hidden="1" outlineLevel="1" x14ac:dyDescent="0.2">
      <c r="A229" s="107">
        <v>47026</v>
      </c>
      <c r="B229" s="90">
        <f>'PS INPUT'!E254</f>
        <v>0</v>
      </c>
      <c r="C229" s="108">
        <f>'PS INPUT'!F254</f>
        <v>0</v>
      </c>
    </row>
    <row r="230" spans="1:3" hidden="1" outlineLevel="1" x14ac:dyDescent="0.2">
      <c r="A230" s="107">
        <v>47057</v>
      </c>
      <c r="B230" s="90">
        <f>'PS INPUT'!E255</f>
        <v>0</v>
      </c>
      <c r="C230" s="108">
        <f>'PS INPUT'!F255</f>
        <v>0</v>
      </c>
    </row>
    <row r="231" spans="1:3" hidden="1" outlineLevel="1" x14ac:dyDescent="0.2">
      <c r="A231" s="107">
        <v>47087</v>
      </c>
      <c r="B231" s="90">
        <f>'PS INPUT'!E256</f>
        <v>0</v>
      </c>
      <c r="C231" s="108">
        <f>'PS INPUT'!F256</f>
        <v>0</v>
      </c>
    </row>
    <row r="232" spans="1:3" hidden="1" outlineLevel="1" x14ac:dyDescent="0.2">
      <c r="A232" s="107">
        <v>47118</v>
      </c>
      <c r="B232" s="90">
        <f>'PS INPUT'!E257</f>
        <v>0</v>
      </c>
      <c r="C232" s="108">
        <f>'PS INPUT'!F257</f>
        <v>0</v>
      </c>
    </row>
    <row r="233" spans="1:3" hidden="1" outlineLevel="1" x14ac:dyDescent="0.2">
      <c r="A233" s="107">
        <v>47149</v>
      </c>
      <c r="B233" s="90">
        <f>'PS INPUT'!E258</f>
        <v>0</v>
      </c>
      <c r="C233" s="108">
        <f>'PS INPUT'!F258</f>
        <v>0</v>
      </c>
    </row>
    <row r="234" spans="1:3" hidden="1" outlineLevel="1" x14ac:dyDescent="0.2">
      <c r="A234" s="107">
        <v>47177</v>
      </c>
      <c r="B234" s="90">
        <f>'PS INPUT'!E259</f>
        <v>0</v>
      </c>
      <c r="C234" s="108">
        <f>'PS INPUT'!F259</f>
        <v>0</v>
      </c>
    </row>
    <row r="235" spans="1:3" hidden="1" outlineLevel="1" x14ac:dyDescent="0.2">
      <c r="A235" s="107">
        <v>47208</v>
      </c>
      <c r="B235" s="90">
        <f>'PS INPUT'!E260</f>
        <v>0</v>
      </c>
      <c r="C235" s="108">
        <f>'PS INPUT'!F260</f>
        <v>0</v>
      </c>
    </row>
    <row r="236" spans="1:3" hidden="1" outlineLevel="1" x14ac:dyDescent="0.2">
      <c r="A236" s="107">
        <v>47238</v>
      </c>
      <c r="B236" s="90">
        <f>'PS INPUT'!E261</f>
        <v>0</v>
      </c>
      <c r="C236" s="108">
        <f>'PS INPUT'!F261</f>
        <v>0</v>
      </c>
    </row>
    <row r="237" spans="1:3" hidden="1" outlineLevel="1" x14ac:dyDescent="0.2">
      <c r="A237" s="107">
        <v>47269</v>
      </c>
      <c r="B237" s="90">
        <f>'PS INPUT'!E262</f>
        <v>0</v>
      </c>
      <c r="C237" s="108">
        <f>'PS INPUT'!F262</f>
        <v>0</v>
      </c>
    </row>
    <row r="238" spans="1:3" hidden="1" outlineLevel="1" x14ac:dyDescent="0.2">
      <c r="A238" s="107">
        <v>47299</v>
      </c>
      <c r="B238" s="90">
        <f>'PS INPUT'!E263</f>
        <v>0</v>
      </c>
      <c r="C238" s="108">
        <f>'PS INPUT'!F263</f>
        <v>0</v>
      </c>
    </row>
    <row r="239" spans="1:3" hidden="1" outlineLevel="1" x14ac:dyDescent="0.2">
      <c r="A239" s="107">
        <v>47330</v>
      </c>
      <c r="B239" s="90">
        <f>'PS INPUT'!E264</f>
        <v>0</v>
      </c>
      <c r="C239" s="108">
        <f>'PS INPUT'!F264</f>
        <v>0</v>
      </c>
    </row>
    <row r="240" spans="1:3" hidden="1" outlineLevel="1" x14ac:dyDescent="0.2">
      <c r="A240" s="107">
        <v>47361</v>
      </c>
      <c r="B240" s="90">
        <f>'PS INPUT'!E265</f>
        <v>0</v>
      </c>
      <c r="C240" s="108">
        <f>'PS INPUT'!F265</f>
        <v>0</v>
      </c>
    </row>
    <row r="241" spans="1:3" hidden="1" outlineLevel="1" x14ac:dyDescent="0.2">
      <c r="A241" s="107">
        <v>47391</v>
      </c>
      <c r="B241" s="90">
        <f>'PS INPUT'!E266</f>
        <v>0</v>
      </c>
      <c r="C241" s="108">
        <f>'PS INPUT'!F266</f>
        <v>0</v>
      </c>
    </row>
    <row r="242" spans="1:3" hidden="1" outlineLevel="1" x14ac:dyDescent="0.2">
      <c r="A242" s="107">
        <v>47422</v>
      </c>
      <c r="B242" s="90">
        <f>'PS INPUT'!E267</f>
        <v>0</v>
      </c>
      <c r="C242" s="108">
        <f>'PS INPUT'!F267</f>
        <v>0</v>
      </c>
    </row>
    <row r="243" spans="1:3" hidden="1" outlineLevel="1" x14ac:dyDescent="0.2">
      <c r="A243" s="107">
        <v>47452</v>
      </c>
      <c r="B243" s="90">
        <f>'PS INPUT'!E268</f>
        <v>0</v>
      </c>
      <c r="C243" s="108">
        <f>'PS INPUT'!F268</f>
        <v>0</v>
      </c>
    </row>
    <row r="244" spans="1:3" hidden="1" outlineLevel="1" x14ac:dyDescent="0.2">
      <c r="A244" s="107">
        <v>47483</v>
      </c>
      <c r="B244" s="90">
        <f>'PS INPUT'!E269</f>
        <v>0</v>
      </c>
      <c r="C244" s="108">
        <f>'PS INPUT'!F269</f>
        <v>0</v>
      </c>
    </row>
    <row r="245" spans="1:3" hidden="1" outlineLevel="1" x14ac:dyDescent="0.2">
      <c r="A245" s="107">
        <v>47514</v>
      </c>
      <c r="B245" s="90">
        <f>'PS INPUT'!E270</f>
        <v>0</v>
      </c>
      <c r="C245" s="108">
        <f>'PS INPUT'!F270</f>
        <v>0</v>
      </c>
    </row>
    <row r="246" spans="1:3" hidden="1" outlineLevel="1" x14ac:dyDescent="0.2">
      <c r="A246" s="107">
        <v>47542</v>
      </c>
      <c r="B246" s="90">
        <f>'PS INPUT'!E271</f>
        <v>0</v>
      </c>
      <c r="C246" s="108">
        <f>'PS INPUT'!F271</f>
        <v>0</v>
      </c>
    </row>
    <row r="247" spans="1:3" hidden="1" outlineLevel="1" x14ac:dyDescent="0.2">
      <c r="A247" s="107">
        <v>47573</v>
      </c>
      <c r="B247" s="90">
        <f>'PS INPUT'!E272</f>
        <v>0</v>
      </c>
      <c r="C247" s="108">
        <f>'PS INPUT'!F272</f>
        <v>0</v>
      </c>
    </row>
    <row r="248" spans="1:3" hidden="1" outlineLevel="1" x14ac:dyDescent="0.2">
      <c r="A248" s="107">
        <v>47603</v>
      </c>
      <c r="B248" s="90">
        <f>'PS INPUT'!E273</f>
        <v>0</v>
      </c>
      <c r="C248" s="108">
        <f>'PS INPUT'!F273</f>
        <v>0</v>
      </c>
    </row>
    <row r="249" spans="1:3" hidden="1" outlineLevel="1" x14ac:dyDescent="0.2">
      <c r="A249" s="107">
        <v>47634</v>
      </c>
      <c r="B249" s="90">
        <f>'PS INPUT'!E274</f>
        <v>0</v>
      </c>
      <c r="C249" s="108">
        <f>'PS INPUT'!F274</f>
        <v>0</v>
      </c>
    </row>
    <row r="250" spans="1:3" hidden="1" outlineLevel="1" x14ac:dyDescent="0.2">
      <c r="A250" s="107">
        <v>47664</v>
      </c>
      <c r="B250" s="90">
        <f>'PS INPUT'!E275</f>
        <v>0</v>
      </c>
      <c r="C250" s="108">
        <f>'PS INPUT'!F275</f>
        <v>0</v>
      </c>
    </row>
    <row r="251" spans="1:3" hidden="1" outlineLevel="1" x14ac:dyDescent="0.2">
      <c r="A251" s="107">
        <v>47695</v>
      </c>
      <c r="B251" s="90">
        <f>'PS INPUT'!E276</f>
        <v>0</v>
      </c>
      <c r="C251" s="108">
        <f>'PS INPUT'!F276</f>
        <v>0</v>
      </c>
    </row>
    <row r="252" spans="1:3" hidden="1" outlineLevel="1" x14ac:dyDescent="0.2">
      <c r="A252" s="107">
        <v>47726</v>
      </c>
      <c r="B252" s="90">
        <f>'PS INPUT'!E277</f>
        <v>0</v>
      </c>
      <c r="C252" s="108">
        <f>'PS INPUT'!F277</f>
        <v>0</v>
      </c>
    </row>
    <row r="253" spans="1:3" hidden="1" outlineLevel="1" x14ac:dyDescent="0.2">
      <c r="A253" s="107">
        <v>47756</v>
      </c>
      <c r="B253" s="90">
        <f>'PS INPUT'!E278</f>
        <v>0</v>
      </c>
      <c r="C253" s="108">
        <f>'PS INPUT'!F278</f>
        <v>0</v>
      </c>
    </row>
    <row r="254" spans="1:3" hidden="1" outlineLevel="1" x14ac:dyDescent="0.2">
      <c r="A254" s="107">
        <v>47787</v>
      </c>
      <c r="B254" s="90">
        <f>'PS INPUT'!E279</f>
        <v>0</v>
      </c>
      <c r="C254" s="108">
        <f>'PS INPUT'!F279</f>
        <v>0</v>
      </c>
    </row>
    <row r="255" spans="1:3" hidden="1" outlineLevel="1" x14ac:dyDescent="0.2">
      <c r="A255" s="107">
        <v>47817</v>
      </c>
      <c r="B255" s="90">
        <f>'PS INPUT'!E280</f>
        <v>0</v>
      </c>
      <c r="C255" s="108">
        <f>'PS INPUT'!F280</f>
        <v>0</v>
      </c>
    </row>
    <row r="256" spans="1:3" hidden="1" outlineLevel="1" x14ac:dyDescent="0.2">
      <c r="A256" s="107">
        <v>47848</v>
      </c>
      <c r="B256" s="90">
        <f>'PS INPUT'!E281</f>
        <v>0</v>
      </c>
      <c r="C256" s="108">
        <f>'PS INPUT'!F281</f>
        <v>0</v>
      </c>
    </row>
    <row r="257" collapsed="1" x14ac:dyDescent="0.2"/>
  </sheetData>
  <mergeCells count="1">
    <mergeCell ref="A1:A2"/>
  </mergeCells>
  <phoneticPr fontId="2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335"/>
  <sheetViews>
    <sheetView zoomScale="75" workbookViewId="0">
      <pane xSplit="2" ySplit="10" topLeftCell="C11" activePane="bottomRight" state="frozen"/>
      <selection sqref="A1:XFD1048576"/>
      <selection pane="topRight" sqref="A1:XFD1048576"/>
      <selection pane="bottomLeft" sqref="A1:XFD1048576"/>
      <selection pane="bottomRight" activeCell="P12" sqref="P12"/>
    </sheetView>
  </sheetViews>
  <sheetFormatPr defaultRowHeight="12.75" x14ac:dyDescent="0.2"/>
  <cols>
    <col min="1" max="1" width="7.5703125" style="1" customWidth="1"/>
    <col min="2" max="2" width="12.42578125" bestFit="1" customWidth="1"/>
    <col min="3" max="3" width="11.5703125" customWidth="1"/>
    <col min="4" max="4" width="17.85546875" customWidth="1"/>
    <col min="5" max="5" width="12.28515625" customWidth="1"/>
    <col min="6" max="6" width="10.5703125" customWidth="1"/>
    <col min="7" max="7" width="7.85546875" customWidth="1"/>
    <col min="8" max="8" width="15.140625" customWidth="1"/>
    <col min="9" max="9" width="16" customWidth="1"/>
    <col min="10" max="10" width="14" customWidth="1"/>
    <col min="11" max="11" width="11.85546875" customWidth="1"/>
    <col min="12" max="12" width="12.42578125" bestFit="1" customWidth="1"/>
    <col min="13" max="13" width="12.140625" customWidth="1"/>
    <col min="14" max="14" width="10.42578125" customWidth="1"/>
    <col min="15" max="15" width="14.42578125" customWidth="1"/>
    <col min="16" max="16" width="11.42578125" customWidth="1"/>
    <col min="17" max="17" width="14.140625" customWidth="1"/>
    <col min="18" max="18" width="13.140625" bestFit="1" customWidth="1"/>
    <col min="19" max="19" width="14" customWidth="1"/>
    <col min="20" max="20" width="15.28515625" customWidth="1"/>
    <col min="21" max="21" width="14" style="19" customWidth="1"/>
    <col min="22" max="22" width="13.42578125" customWidth="1"/>
    <col min="23" max="23" width="12.28515625" customWidth="1"/>
    <col min="24" max="24" width="13" customWidth="1"/>
    <col min="25" max="27" width="13.42578125" customWidth="1"/>
    <col min="28" max="28" width="13.7109375" style="20" customWidth="1"/>
    <col min="29" max="29" width="13.28515625" bestFit="1" customWidth="1"/>
    <col min="30" max="31" width="14.42578125" customWidth="1"/>
    <col min="32" max="32" width="14.5703125" customWidth="1"/>
    <col min="34" max="34" width="11.5703125" bestFit="1" customWidth="1"/>
    <col min="35" max="35" width="11.5703125" customWidth="1"/>
    <col min="36" max="36" width="13.5703125" bestFit="1" customWidth="1"/>
    <col min="37" max="37" width="10.85546875" customWidth="1"/>
    <col min="39" max="39" width="12.7109375" customWidth="1"/>
    <col min="42" max="42" width="10.28515625" bestFit="1" customWidth="1"/>
  </cols>
  <sheetData>
    <row r="1" spans="1:42" ht="13.5" thickBot="1" x14ac:dyDescent="0.25">
      <c r="D1" s="2">
        <f>LoansC!D1+LoansR!D1</f>
        <v>13656146</v>
      </c>
      <c r="E1" t="s">
        <v>0</v>
      </c>
      <c r="J1" s="3"/>
      <c r="K1" t="s">
        <v>1</v>
      </c>
      <c r="N1" s="21" t="s">
        <v>57</v>
      </c>
      <c r="U1" s="4"/>
      <c r="V1" s="5" t="s">
        <v>2</v>
      </c>
      <c r="W1" s="5"/>
      <c r="AB1"/>
    </row>
    <row r="2" spans="1:42" ht="13.5" thickBot="1" x14ac:dyDescent="0.25">
      <c r="D2" s="22">
        <f>LoansR!D2</f>
        <v>44681</v>
      </c>
      <c r="E2" t="s">
        <v>3</v>
      </c>
      <c r="I2" s="23"/>
      <c r="J2" s="40"/>
      <c r="K2" t="s">
        <v>4</v>
      </c>
      <c r="N2" s="24">
        <f>J2</f>
        <v>0</v>
      </c>
      <c r="O2" s="177" t="s">
        <v>5</v>
      </c>
      <c r="P2" s="178"/>
      <c r="R2" s="25" t="s">
        <v>58</v>
      </c>
      <c r="S2" s="26">
        <f>S187</f>
        <v>0</v>
      </c>
      <c r="U2"/>
      <c r="V2" s="7" t="s">
        <v>6</v>
      </c>
      <c r="W2" s="7"/>
      <c r="X2" s="7"/>
      <c r="Y2" s="7"/>
      <c r="Z2" s="7"/>
      <c r="AA2" s="7"/>
      <c r="AB2"/>
    </row>
    <row r="3" spans="1:42" x14ac:dyDescent="0.2">
      <c r="D3" s="8">
        <f>(B12-D2)/(DAY(B12))</f>
        <v>0</v>
      </c>
      <c r="E3" t="s">
        <v>7</v>
      </c>
      <c r="I3" s="27"/>
      <c r="K3" t="s">
        <v>8</v>
      </c>
      <c r="N3" s="10"/>
      <c r="U3"/>
      <c r="V3" s="11"/>
      <c r="W3" s="4"/>
      <c r="X3" s="4"/>
      <c r="Y3" s="4"/>
      <c r="Z3" s="4"/>
      <c r="AA3" s="4"/>
      <c r="AB3"/>
    </row>
    <row r="4" spans="1:42" x14ac:dyDescent="0.2">
      <c r="B4" s="28" t="s">
        <v>9</v>
      </c>
      <c r="C4" s="28"/>
      <c r="D4" s="29">
        <f>YEAR(D2)</f>
        <v>2022</v>
      </c>
      <c r="E4" t="s">
        <v>10</v>
      </c>
      <c r="I4" s="9"/>
      <c r="N4" s="10"/>
      <c r="U4"/>
      <c r="V4" s="11"/>
      <c r="W4" s="4"/>
      <c r="X4" s="4"/>
      <c r="Y4" s="4"/>
      <c r="Z4" s="4"/>
      <c r="AA4" s="4"/>
      <c r="AB4"/>
    </row>
    <row r="5" spans="1:42" x14ac:dyDescent="0.2">
      <c r="D5" s="30">
        <f>DATE(D4,1,1)</f>
        <v>44562</v>
      </c>
      <c r="E5" t="s">
        <v>11</v>
      </c>
      <c r="I5" s="9"/>
      <c r="N5" s="10"/>
      <c r="U5"/>
      <c r="V5" s="11"/>
      <c r="W5" s="4"/>
      <c r="X5" s="4"/>
      <c r="Y5" s="4"/>
      <c r="Z5" s="4"/>
      <c r="AA5" s="4"/>
      <c r="AB5"/>
    </row>
    <row r="6" spans="1:42" x14ac:dyDescent="0.2">
      <c r="D6" s="31">
        <f>EOMONTH(D5,11)</f>
        <v>44926</v>
      </c>
      <c r="E6" t="s">
        <v>12</v>
      </c>
      <c r="I6" s="9"/>
      <c r="J6" s="37"/>
      <c r="N6" s="10"/>
      <c r="U6"/>
      <c r="V6" s="11"/>
      <c r="W6" s="4"/>
      <c r="X6" s="4"/>
      <c r="Y6" s="4"/>
      <c r="Z6" s="4"/>
      <c r="AA6" s="4"/>
      <c r="AB6"/>
    </row>
    <row r="7" spans="1:42" x14ac:dyDescent="0.2">
      <c r="D7" s="32">
        <f>1+D6-D5</f>
        <v>365</v>
      </c>
      <c r="E7" t="s">
        <v>13</v>
      </c>
      <c r="I7" s="9"/>
      <c r="N7" s="37"/>
      <c r="U7"/>
      <c r="V7" s="11"/>
      <c r="W7" s="4"/>
      <c r="X7" s="4"/>
      <c r="Y7" s="4"/>
      <c r="Z7" s="4"/>
      <c r="AA7" s="4"/>
      <c r="AB7"/>
      <c r="AG7" s="41"/>
    </row>
    <row r="8" spans="1:42" x14ac:dyDescent="0.2">
      <c r="C8" s="37"/>
      <c r="D8" s="33">
        <f>(B12-D2)/D7</f>
        <v>0</v>
      </c>
      <c r="E8" t="s">
        <v>14</v>
      </c>
      <c r="I8" s="9"/>
      <c r="N8" s="10"/>
      <c r="T8" s="4"/>
      <c r="U8"/>
      <c r="V8" s="11"/>
      <c r="W8" s="98"/>
      <c r="X8" s="34"/>
      <c r="Y8" s="34"/>
      <c r="Z8" s="34"/>
      <c r="AA8" s="34"/>
      <c r="AB8" s="34"/>
      <c r="AC8" s="34"/>
      <c r="AD8" s="34"/>
    </row>
    <row r="9" spans="1:42" s="1" customFormat="1" ht="55.5" customHeight="1" x14ac:dyDescent="0.2">
      <c r="A9" s="12">
        <v>1</v>
      </c>
      <c r="B9" s="12">
        <f t="shared" ref="B9:I9" si="0">COLUMN(B:B)</f>
        <v>2</v>
      </c>
      <c r="C9" s="13">
        <f t="shared" si="0"/>
        <v>3</v>
      </c>
      <c r="D9" s="13">
        <f t="shared" si="0"/>
        <v>4</v>
      </c>
      <c r="E9" s="13">
        <f t="shared" si="0"/>
        <v>5</v>
      </c>
      <c r="F9" s="12">
        <f t="shared" si="0"/>
        <v>6</v>
      </c>
      <c r="G9" s="13">
        <f t="shared" si="0"/>
        <v>7</v>
      </c>
      <c r="H9" s="13">
        <f t="shared" si="0"/>
        <v>8</v>
      </c>
      <c r="I9" s="13">
        <f t="shared" si="0"/>
        <v>9</v>
      </c>
      <c r="J9" s="13" t="s">
        <v>15</v>
      </c>
      <c r="K9" s="13" t="s">
        <v>16</v>
      </c>
      <c r="L9" s="14" t="s">
        <v>17</v>
      </c>
      <c r="M9" s="13" t="s">
        <v>18</v>
      </c>
      <c r="N9" s="13">
        <f>COLUMN(N:N)</f>
        <v>14</v>
      </c>
      <c r="O9" s="12" t="s">
        <v>19</v>
      </c>
      <c r="P9" s="12" t="s">
        <v>20</v>
      </c>
      <c r="Q9" s="12" t="s">
        <v>21</v>
      </c>
      <c r="R9" s="13" t="s">
        <v>22</v>
      </c>
      <c r="S9" s="13" t="s">
        <v>23</v>
      </c>
      <c r="T9" s="12" t="s">
        <v>24</v>
      </c>
      <c r="U9" s="13">
        <v>21</v>
      </c>
      <c r="V9" s="13" t="s">
        <v>25</v>
      </c>
      <c r="W9" s="1">
        <v>23</v>
      </c>
      <c r="X9" s="13">
        <f>W9+1</f>
        <v>24</v>
      </c>
      <c r="Y9" s="13">
        <f t="shared" ref="Y9:AE9" si="1">X9+1</f>
        <v>25</v>
      </c>
      <c r="Z9" s="13">
        <f t="shared" si="1"/>
        <v>26</v>
      </c>
      <c r="AA9" s="13">
        <f t="shared" si="1"/>
        <v>27</v>
      </c>
      <c r="AB9" s="13">
        <f t="shared" si="1"/>
        <v>28</v>
      </c>
      <c r="AC9" s="13">
        <f t="shared" si="1"/>
        <v>29</v>
      </c>
      <c r="AD9" s="13">
        <f t="shared" si="1"/>
        <v>30</v>
      </c>
      <c r="AE9" s="13">
        <f t="shared" si="1"/>
        <v>31</v>
      </c>
      <c r="AF9" s="13" t="s">
        <v>71</v>
      </c>
      <c r="AG9" s="13" t="s">
        <v>72</v>
      </c>
      <c r="AH9" s="13" t="s">
        <v>73</v>
      </c>
      <c r="AI9" s="13" t="s">
        <v>74</v>
      </c>
      <c r="AJ9" s="13" t="s">
        <v>68</v>
      </c>
      <c r="AK9" s="13" t="s">
        <v>75</v>
      </c>
      <c r="AL9" s="13" t="s">
        <v>76</v>
      </c>
      <c r="AM9" s="13" t="s">
        <v>77</v>
      </c>
      <c r="AN9" s="13" t="s">
        <v>78</v>
      </c>
    </row>
    <row r="10" spans="1:42" ht="63.75" x14ac:dyDescent="0.2">
      <c r="A10" s="15" t="s">
        <v>26</v>
      </c>
      <c r="B10" s="14" t="s">
        <v>27</v>
      </c>
      <c r="C10" s="13" t="s">
        <v>28</v>
      </c>
      <c r="D10" s="13" t="s">
        <v>29</v>
      </c>
      <c r="E10" s="13" t="s">
        <v>30</v>
      </c>
      <c r="F10" s="13" t="s">
        <v>31</v>
      </c>
      <c r="G10" s="13" t="s">
        <v>32</v>
      </c>
      <c r="H10" s="13" t="s">
        <v>33</v>
      </c>
      <c r="I10" s="13" t="s">
        <v>34</v>
      </c>
      <c r="J10" s="13" t="s">
        <v>35</v>
      </c>
      <c r="K10" s="13" t="s">
        <v>36</v>
      </c>
      <c r="L10" s="13" t="s">
        <v>37</v>
      </c>
      <c r="M10" s="13" t="s">
        <v>38</v>
      </c>
      <c r="N10" s="13" t="s">
        <v>39</v>
      </c>
      <c r="O10" s="13" t="s">
        <v>40</v>
      </c>
      <c r="P10" s="13" t="s">
        <v>41</v>
      </c>
      <c r="Q10" s="16" t="s">
        <v>42</v>
      </c>
      <c r="R10" s="13" t="s">
        <v>43</v>
      </c>
      <c r="S10" s="13" t="s">
        <v>44</v>
      </c>
      <c r="T10" s="13" t="s">
        <v>45</v>
      </c>
      <c r="U10" s="13" t="s">
        <v>46</v>
      </c>
      <c r="V10" s="16" t="s">
        <v>47</v>
      </c>
      <c r="X10" s="42" t="s">
        <v>48</v>
      </c>
      <c r="Y10" s="17" t="s">
        <v>49</v>
      </c>
      <c r="Z10" s="17" t="s">
        <v>50</v>
      </c>
      <c r="AA10" s="17" t="s">
        <v>51</v>
      </c>
      <c r="AB10" s="17" t="s">
        <v>52</v>
      </c>
      <c r="AC10" s="17" t="s">
        <v>53</v>
      </c>
      <c r="AD10" s="17" t="s">
        <v>54</v>
      </c>
      <c r="AE10" s="42" t="s">
        <v>67</v>
      </c>
      <c r="AF10" s="17" t="s">
        <v>59</v>
      </c>
      <c r="AG10" s="17" t="s">
        <v>63</v>
      </c>
      <c r="AH10" s="17" t="s">
        <v>62</v>
      </c>
      <c r="AI10" s="17" t="s">
        <v>65</v>
      </c>
      <c r="AJ10" s="17" t="s">
        <v>66</v>
      </c>
      <c r="AK10" s="17" t="s">
        <v>80</v>
      </c>
      <c r="AL10" s="17" t="s">
        <v>81</v>
      </c>
      <c r="AM10" s="17" t="s">
        <v>82</v>
      </c>
      <c r="AN10" s="17" t="s">
        <v>83</v>
      </c>
      <c r="AO10" s="17"/>
    </row>
    <row r="11" spans="1:42" x14ac:dyDescent="0.2">
      <c r="A11" s="1" t="s">
        <v>55</v>
      </c>
      <c r="B11" s="44">
        <f>D2</f>
        <v>44681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6"/>
      <c r="N11" s="6"/>
      <c r="O11" s="35"/>
      <c r="P11" s="36"/>
      <c r="Q11" s="92"/>
      <c r="R11" s="92"/>
      <c r="S11" s="93"/>
      <c r="T11" s="92"/>
      <c r="U11" s="94"/>
      <c r="V11" s="51"/>
      <c r="W11" s="27"/>
      <c r="X11" s="1"/>
      <c r="Y11" s="1"/>
      <c r="Z11" s="1"/>
      <c r="AA11" s="1"/>
      <c r="AB11"/>
    </row>
    <row r="12" spans="1:42" x14ac:dyDescent="0.2">
      <c r="A12" s="1" t="s">
        <v>56</v>
      </c>
      <c r="B12" s="18">
        <f>B11</f>
        <v>44681</v>
      </c>
      <c r="C12" s="37">
        <f>SUMIF(LoansC!$B$12:$B$187,Loans!$B12,LoansC!C$12:C$187)+SUMIF(LoansR!$B$12:$B$187,Loans!$B12,LoansR!C$12:C$187)</f>
        <v>1734556.4799999997</v>
      </c>
      <c r="D12" s="37">
        <f>SUMIF(LoansC!$B$12:$B$187,Loans!$B12,LoansC!D$12:D$187)+SUMIF(LoansR!$B$12:$B$187,Loans!$B12,LoansR!D$12:D$187)</f>
        <v>1734556.4799999997</v>
      </c>
      <c r="E12" s="37">
        <f>SUMIF(LoansC!$B$12:$B$187,Loans!$B12,LoansC!E$12:E$187)+SUMIF(LoansR!$B$12:$B$187,Loans!$B12,LoansR!E$12:E$187)</f>
        <v>0</v>
      </c>
      <c r="F12" s="37">
        <f>SUMIF(LoansC!$B$12:$B$187,Loans!$B12,LoansC!F$12:F$187)+SUMIF(LoansR!$B$12:$B$187,Loans!$B12,LoansR!F$12:F$187)</f>
        <v>0</v>
      </c>
      <c r="G12" s="37">
        <f>SUMIF(LoansC!$B$12:$B$187,Loans!$B12,LoansC!G$12:G$187)+SUMIF(LoansR!$B$12:$B$187,Loans!$B12,LoansR!G$12:G$187)</f>
        <v>1094</v>
      </c>
      <c r="H12" s="37">
        <f>SUMIF(LoansC!$B$12:$B$187,Loans!$B12,LoansC!H$12:H$187)+SUMIF(LoansR!$B$12:$B$187,Loans!$B12,LoansR!H$12:H$187)</f>
        <v>13653128.93</v>
      </c>
      <c r="I12" s="37">
        <f>SUMIF(LoansC!$B$12:$B$187,Loans!$B12,LoansC!I$12:I$187)+SUMIF(LoansR!$B$12:$B$187,Loans!$B12,LoansR!I$12:I$187)</f>
        <v>0</v>
      </c>
      <c r="J12" s="37">
        <f>SUMIF(LoansC!$B$12:$B$187,Loans!$B12,LoansC!J$12:J$187)+SUMIF(LoansR!$B$12:$B$187,Loans!$B12,LoansR!J$12:J$187)</f>
        <v>13656146</v>
      </c>
      <c r="K12" s="37">
        <f>SUMIF(LoansC!$B$12:$B$187,Loans!$B12,LoansC!K$12:K$187)+SUMIF(LoansR!$B$12:$B$187,Loans!$B12,LoansR!K$12:K$187)</f>
        <v>126432.69000000002</v>
      </c>
      <c r="L12" s="37">
        <f>SUMIF(LoansC!$B$12:$B$187,Loans!$B12,LoansC!L$12:L$187)+SUMIF(LoansR!$B$12:$B$187,Loans!$B12,LoansR!L$12:L$187)</f>
        <v>129449.76000000001</v>
      </c>
      <c r="M12" s="37">
        <f>SUMIF(LoansC!$B$12:$B$187,Loans!$B12,LoansC!M$12:M$187)+SUMIF(LoansR!$B$12:$B$187,Loans!$B12,LoansR!M$12:M$187)</f>
        <v>519650</v>
      </c>
      <c r="N12" s="37">
        <f>SUMIF(LoansC!$B$12:$B$187,Loans!$B12,LoansC!N$12:N$187)+SUMIF(LoansR!$B$12:$B$187,Loans!$B12,LoansR!N$12:N$187)</f>
        <v>0</v>
      </c>
      <c r="O12" s="37">
        <f>SUMIF(LoansC!$B$12:$B$187,Loans!$B12,LoansC!O$12:O$187)+SUMIF(LoansR!$B$12:$B$187,Loans!$B12,LoansR!O$12:O$187)</f>
        <v>480700</v>
      </c>
      <c r="P12" s="37">
        <f>SUMIF(LoansC!$B$12:$B$187,Loans!$B12,LoansC!P$12:P$187)+SUMIF(LoansR!$B$12:$B$187,Loans!$B12,LoansR!P$12:P$187)</f>
        <v>126432.69</v>
      </c>
      <c r="Q12" s="37">
        <f>SUMIF(LoansC!$B$12:$B$187,Loans!$B12,LoansC!Q$12:Q$187)+SUMIF(LoansR!$B$12:$B$187,Loans!$B12,LoansR!Q$12:Q$187)</f>
        <v>354267.31</v>
      </c>
      <c r="R12" s="37">
        <f>SUMIF(LoansC!$B$12:$B$187,Loans!$B12,LoansC!R$12:R$187)+SUMIF(LoansR!$B$12:$B$187,Loans!$B12,LoansR!R$12:R$187)</f>
        <v>0</v>
      </c>
      <c r="S12" s="37">
        <f>SUMIF(LoansC!$B$12:$B$187,Loans!$B12,LoansC!S$12:S$187)+SUMIF(LoansR!$B$12:$B$187,Loans!$B12,LoansR!S$12:S$187)</f>
        <v>13301148.280000001</v>
      </c>
      <c r="T12" s="37">
        <f>SUMIF(LoansC!$B$12:$B$187,Loans!$B12,LoansC!T$12:T$187)+SUMIF(LoansR!$B$12:$B$187,Loans!$B12,LoansR!T$12:T$187)</f>
        <v>13301878.690000001</v>
      </c>
      <c r="U12" s="37">
        <f>(SUMIF(LoansC!$B$12:$B$187,Loans!$B12,LoansC!U$12:U$187)+SUMIF(LoansR!$B$12:$B$187,Loans!$B12,LoansR!U$12:U$187))/2</f>
        <v>1</v>
      </c>
      <c r="V12" s="37">
        <f>SUMIF(LoansC!$B$12:$B$187,Loans!$B12,LoansC!V$12:V$187)+SUMIF(LoansR!$B$12:$B$187,Loans!$B12,LoansR!V$12:V$187)</f>
        <v>110045.77651666665</v>
      </c>
      <c r="W12" s="37">
        <f>SUMIF(LoansC!$B$12:$B$187,Loans!$B12,LoansC!W$12:W$187)+SUMIF(LoansR!$B$12:$B$187,Loans!$B12,LoansR!W$12:W$187)</f>
        <v>0</v>
      </c>
      <c r="X12" s="50">
        <f>IF(MONTH($B12)&gt;=6,VLOOKUP(YEAR($B12)+1,SRECPrice!$B$5:$C$29,2,FALSE),VLOOKUP(YEAR($B12),SRECPrice!$B$5:$C$29,2,FALSE))</f>
        <v>237</v>
      </c>
      <c r="Y12" s="37">
        <f>SUMIF(LoansC!$B$12:$B$187,Loans!$B12,LoansC!Y$12:Y$187)+SUMIF(LoansR!$B$12:$B$187,Loans!$B12,LoansR!Y$12:Y$187)</f>
        <v>0</v>
      </c>
      <c r="Z12" s="37">
        <f>SUMIF(LoansC!$B$12:$B$187,Loans!$B12,LoansC!Z$12:Z$187)+SUMIF(LoansR!$B$12:$B$187,Loans!$B12,LoansR!Z$12:Z$187)</f>
        <v>0</v>
      </c>
      <c r="AA12" s="37">
        <f>SUMIF(LoansC!$B$12:$B$187,Loans!$B12,LoansC!AA$12:AA$187)+SUMIF(LoansR!$B$12:$B$187,Loans!$B12,LoansR!AA$12:AA$187)</f>
        <v>0</v>
      </c>
      <c r="AB12" s="37">
        <f>SUMIF(LoansC!$B$12:$B$187,Loans!$B12,LoansC!AB$12:AB$187)+SUMIF(LoansR!$B$12:$B$187,Loans!$B12,LoansR!AB$12:AB$187)</f>
        <v>0</v>
      </c>
      <c r="AC12" s="37">
        <f>SUMIF(LoansC!$B$12:$B$187,Loans!$B12,LoansC!AC$12:AC$187)+SUMIF(LoansR!$B$12:$B$187,Loans!$B12,LoansR!AC$12:AC$187)</f>
        <v>82</v>
      </c>
      <c r="AD12" s="37">
        <f>SUMIF(LoansC!$B$12:$B$187,Loans!$B12,LoansC!AD$12:AD$187)+SUMIF(LoansR!$B$12:$B$187,Loans!$B12,LoansR!AD$12:AD$187)</f>
        <v>0</v>
      </c>
      <c r="AE12" s="56">
        <f>SUMIF(LoansC!$B$12:$B$187,Loans!$B12,LoansC!AE$12:AE$187)</f>
        <v>9.6699999999999994E-2</v>
      </c>
      <c r="AF12" s="37">
        <f>SUMIF(LoansC!$B$12:$B$187,Loans!$B12,LoansC!AF$12:AF$187)+SUMIF(LoansR!$B$12:$B$187,Loans!$B12,LoansR!AF$12:AF$187)</f>
        <v>-16387.37520000002</v>
      </c>
      <c r="AG12" s="37">
        <f>SUMIF(LoansC!$B$12:$B$187,Loans!$B12,LoansC!AG$12:AG$187)+SUMIF(LoansR!$B$12:$B$187,Loans!$B12,LoansR!AG$12:AG$187)</f>
        <v>0</v>
      </c>
      <c r="AH12" s="37">
        <f>SUMIF(LoansC!$B$12:$B$187,Loans!$B12,LoansC!AH$12:AH$187)+SUMIF(LoansR!$B$12:$B$187,Loans!$B12,LoansR!AH$12:AH$187)</f>
        <v>0</v>
      </c>
      <c r="AI12" s="37">
        <f>SUMIF(LoansC!$B$12:$B$187,Loans!$B12,LoansC!AI$12:AI$187)+SUMIF(LoansR!$B$12:$B$187,Loans!$B12,LoansR!AI$12:AI$187)</f>
        <v>1012</v>
      </c>
      <c r="AJ12" s="37">
        <f>SUMIF(LoansC!$B$12:$B$187,Loans!$B12,LoansC!AJ$12:AJ$187)+SUMIF(LoansR!$B$12:$B$187,Loans!$B12,LoansR!AJ$12:AJ$187)</f>
        <v>240856</v>
      </c>
      <c r="AK12" s="37">
        <f>SUMIF(LoansC!$B$12:$B$187,Loans!$B12,LoansC!AK$12:AK$187)+SUMIF(LoansR!$B$12:$B$187,Loans!$B12,LoansR!AK$12:AK$187)</f>
        <v>0</v>
      </c>
      <c r="AL12" s="37">
        <f>SUMIF(LoansC!$B$12:$B$187,Loans!$B12,LoansC!AL$12:AL$187)+SUMIF(LoansR!$B$12:$B$187,Loans!$B12,LoansR!AL$12:AL$187)</f>
        <v>0</v>
      </c>
      <c r="AM12" s="37">
        <f>SUMIF(LoansC!$B$12:$B$187,Loans!$B12,LoansC!AM$12:AM$187)+SUMIF(LoansR!$B$12:$B$187,Loans!$B12,LoansR!AM$12:AM$187)</f>
        <v>0</v>
      </c>
      <c r="AN12" s="37">
        <f>SUMIF(LoansC!$B$12:$B$187,Loans!$B12,LoansC!AN$12:AN$187)+SUMIF(LoansR!$B$12:$B$187,Loans!$B12,LoansR!AN$12:AN$187)</f>
        <v>0</v>
      </c>
      <c r="AP12" s="57"/>
    </row>
    <row r="13" spans="1:42" x14ac:dyDescent="0.2">
      <c r="A13" s="1">
        <f t="shared" ref="A13:A76" si="2">MONTH(B13)</f>
        <v>5</v>
      </c>
      <c r="B13" s="101">
        <f t="shared" ref="B13:B44" si="3">EOMONTH(B12,1)</f>
        <v>44712</v>
      </c>
      <c r="C13" s="37">
        <f>SUMIF(LoansC!$B$12:$B$187,Loans!$B13,LoansC!C$12:C$187)+SUMIF(LoansR!$B$12:$B$187,Loans!$B13,LoansR!C$12:C$187)</f>
        <v>2072412.5499999993</v>
      </c>
      <c r="D13" s="37">
        <f>SUMIF(LoansC!$B$12:$B$187,Loans!$B13,LoansC!D$12:D$187)+SUMIF(LoansR!$B$12:$B$187,Loans!$B13,LoansR!D$12:D$187)</f>
        <v>3806969.0299999993</v>
      </c>
      <c r="E13" s="37">
        <f>SUMIF(LoansC!$B$12:$B$187,Loans!$B13,LoansC!E$12:E$187)+SUMIF(LoansR!$B$12:$B$187,Loans!$B13,LoansR!E$12:E$187)</f>
        <v>0</v>
      </c>
      <c r="F13" s="37">
        <f>SUMIF(LoansC!$B$12:$B$187,Loans!$B13,LoansC!F$12:F$187)+SUMIF(LoansR!$B$12:$B$187,Loans!$B13,LoansR!F$12:F$187)</f>
        <v>0</v>
      </c>
      <c r="G13" s="37">
        <f>SUMIF(LoansC!$B$12:$B$187,Loans!$B13,LoansC!G$12:G$187)+SUMIF(LoansR!$B$12:$B$187,Loans!$B13,LoansR!G$12:G$187)</f>
        <v>1541</v>
      </c>
      <c r="H13" s="37">
        <f>SUMIF(LoansC!$B$12:$B$187,Loans!$B13,LoansC!H$12:H$187)+SUMIF(LoansR!$B$12:$B$187,Loans!$B13,LoansR!H$12:H$187)</f>
        <v>13301148.279999997</v>
      </c>
      <c r="I13" s="37">
        <f>SUMIF(LoansC!$B$12:$B$187,Loans!$B13,LoansC!I$12:I$187)+SUMIF(LoansR!$B$12:$B$187,Loans!$B13,LoansR!I$12:I$187)</f>
        <v>0</v>
      </c>
      <c r="J13" s="37">
        <f>SUMIF(LoansC!$B$12:$B$187,Loans!$B13,LoansC!J$12:J$187)+SUMIF(LoansR!$B$12:$B$187,Loans!$B13,LoansR!J$12:J$187)</f>
        <v>13301878.690000001</v>
      </c>
      <c r="K13" s="37">
        <f>SUMIF(LoansC!$B$12:$B$187,Loans!$B13,LoansC!K$12:K$187)+SUMIF(LoansR!$B$12:$B$187,Loans!$B13,LoansR!K$12:K$187)</f>
        <v>123152.77</v>
      </c>
      <c r="L13" s="37">
        <f>SUMIF(LoansC!$B$12:$B$187,Loans!$B13,LoansC!L$12:L$187)+SUMIF(LoansR!$B$12:$B$187,Loans!$B13,LoansR!L$12:L$187)</f>
        <v>123883.18000000001</v>
      </c>
      <c r="M13" s="37">
        <f>SUMIF(LoansC!$B$12:$B$187,Loans!$B13,LoansC!M$12:M$187)+SUMIF(LoansR!$B$12:$B$187,Loans!$B13,LoansR!M$12:M$187)</f>
        <v>704367</v>
      </c>
      <c r="N13" s="37">
        <f>SUMIF(LoansC!$B$12:$B$187,Loans!$B13,LoansC!N$12:N$187)+SUMIF(LoansR!$B$12:$B$187,Loans!$B13,LoansR!N$12:N$187)</f>
        <v>0</v>
      </c>
      <c r="O13" s="37">
        <f>SUMIF(LoansC!$B$12:$B$187,Loans!$B13,LoansC!O$12:O$187)+SUMIF(LoansR!$B$12:$B$187,Loans!$B13,LoansR!O$12:O$187)</f>
        <v>676809.21</v>
      </c>
      <c r="P13" s="37">
        <f>SUMIF(LoansC!$B$12:$B$187,Loans!$B13,LoansC!P$12:P$187)+SUMIF(LoansR!$B$12:$B$187,Loans!$B13,LoansR!P$12:P$187)</f>
        <v>123152.76999999999</v>
      </c>
      <c r="Q13" s="37">
        <f>SUMIF(LoansC!$B$12:$B$187,Loans!$B13,LoansC!Q$12:Q$187)+SUMIF(LoansR!$B$12:$B$187,Loans!$B13,LoansR!Q$12:Q$187)</f>
        <v>553656.44000000006</v>
      </c>
      <c r="R13" s="37">
        <f>SUMIF(LoansC!$B$12:$B$187,Loans!$B13,LoansC!R$12:R$187)+SUMIF(LoansR!$B$12:$B$187,Loans!$B13,LoansR!R$12:R$187)</f>
        <v>0</v>
      </c>
      <c r="S13" s="37">
        <f>SUMIF(LoansC!$B$12:$B$187,Loans!$B13,LoansC!S$12:S$187)+SUMIF(LoansR!$B$12:$B$187,Loans!$B13,LoansR!S$12:S$187)</f>
        <v>12748222.25</v>
      </c>
      <c r="T13" s="37">
        <f>SUMIF(LoansC!$B$12:$B$187,Loans!$B13,LoansC!T$12:T$187)+SUMIF(LoansR!$B$12:$B$187,Loans!$B13,LoansR!T$12:T$187)</f>
        <v>12748222.25</v>
      </c>
      <c r="U13" s="37">
        <f>(SUMIF(LoansC!$B$12:$B$187,Loans!$B13,LoansC!U$12:U$187)+SUMIF(LoansR!$B$12:$B$187,Loans!$B13,LoansR!U$12:U$187))/2</f>
        <v>1</v>
      </c>
      <c r="V13" s="37">
        <f>SUMIF(LoansC!$B$12:$B$187,Loans!$B13,LoansC!V$12:V$187)+SUMIF(LoansR!$B$12:$B$187,Loans!$B13,LoansR!V$12:V$187)</f>
        <v>107190.97244358333</v>
      </c>
      <c r="W13" s="37">
        <f>SUMIF(LoansC!$B$12:$B$187,Loans!$B13,LoansC!W$12:W$187)+SUMIF(LoansR!$B$12:$B$187,Loans!$B13,LoansR!W$12:W$187)</f>
        <v>0</v>
      </c>
      <c r="X13" s="50">
        <f>IF(MONTH($B13)&gt;=6,VLOOKUP(YEAR($B13)+1,SRECPrice!$B$5:$C$29,2,FALSE),VLOOKUP(YEAR($B13),SRECPrice!$B$5:$C$29,2,FALSE))</f>
        <v>237</v>
      </c>
      <c r="Y13" s="37">
        <f>SUMIF(LoansC!$B$12:$B$187,Loans!$B13,LoansC!Y$12:Y$187)+SUMIF(LoansR!$B$12:$B$187,Loans!$B13,LoansR!Y$12:Y$187)</f>
        <v>0</v>
      </c>
      <c r="Z13" s="37">
        <f>SUMIF(LoansC!$B$12:$B$187,Loans!$B13,LoansC!Z$12:Z$187)+SUMIF(LoansR!$B$12:$B$187,Loans!$B13,LoansR!Z$12:Z$187)</f>
        <v>0</v>
      </c>
      <c r="AA13" s="37">
        <f>SUMIF(LoansC!$B$12:$B$187,Loans!$B13,LoansC!AA$12:AA$187)+SUMIF(LoansR!$B$12:$B$187,Loans!$B13,LoansR!AA$12:AA$187)</f>
        <v>0</v>
      </c>
      <c r="AB13" s="37">
        <f>SUMIF(LoansC!$B$12:$B$187,Loans!$B13,LoansC!AB$12:AB$187)+SUMIF(LoansR!$B$12:$B$187,Loans!$B13,LoansR!AB$12:AB$187)</f>
        <v>0</v>
      </c>
      <c r="AC13" s="37">
        <f>SUMIF(LoansC!$B$12:$B$187,Loans!$B13,LoansC!AC$12:AC$187)+SUMIF(LoansR!$B$12:$B$187,Loans!$B13,LoansR!AC$12:AC$187)</f>
        <v>116</v>
      </c>
      <c r="AD13" s="37">
        <f>SUMIF(LoansC!$B$12:$B$187,Loans!$B13,LoansC!AD$12:AD$187)+SUMIF(LoansR!$B$12:$B$187,Loans!$B13,LoansR!AD$12:AD$187)</f>
        <v>0</v>
      </c>
      <c r="AE13" s="56">
        <f>SUMIF(LoansC!$B$12:$B$187,Loans!$B13,LoansC!AE$12:AE$187)</f>
        <v>9.6699999999999994E-2</v>
      </c>
      <c r="AF13" s="37">
        <f>SUMIF(LoansC!$B$12:$B$187,Loans!$B13,LoansC!AF$12:AF$187)+SUMIF(LoansR!$B$12:$B$187,Loans!$B13,LoansR!AF$12:AF$187)</f>
        <v>-15962.25442800002</v>
      </c>
      <c r="AG13" s="37">
        <f>SUMIF(LoansC!$B$12:$B$187,Loans!$B13,LoansC!AG$12:AG$187)+SUMIF(LoansR!$B$12:$B$187,Loans!$B13,LoansR!AG$12:AG$187)</f>
        <v>0</v>
      </c>
      <c r="AH13" s="37">
        <f>SUMIF(LoansC!$B$12:$B$187,Loans!$B13,LoansC!AH$12:AH$187)+SUMIF(LoansR!$B$12:$B$187,Loans!$B13,LoansR!AH$12:AH$187)</f>
        <v>0</v>
      </c>
      <c r="AI13" s="37">
        <f>SUMIF(LoansC!$B$12:$B$187,Loans!$B13,LoansC!AI$12:AI$187)+SUMIF(LoansR!$B$12:$B$187,Loans!$B13,LoansR!AI$12:AI$187)</f>
        <v>1425</v>
      </c>
      <c r="AJ13" s="37">
        <f>SUMIF(LoansC!$B$12:$B$187,Loans!$B13,LoansC!AJ$12:AJ$187)+SUMIF(LoansR!$B$12:$B$187,Loans!$B13,LoansR!AJ$12:AJ$187)</f>
        <v>339084.21</v>
      </c>
      <c r="AK13" s="37">
        <f>SUMIF(LoansC!$B$12:$B$187,Loans!$B13,LoansC!AK$12:AK$187)+SUMIF(LoansR!$B$12:$B$187,Loans!$B13,LoansR!AK$12:AK$187)</f>
        <v>0</v>
      </c>
      <c r="AL13" s="37">
        <f>SUMIF(LoansC!$B$12:$B$187,Loans!$B13,LoansC!AL$12:AL$187)+SUMIF(LoansR!$B$12:$B$187,Loans!$B13,LoansR!AL$12:AL$187)</f>
        <v>0</v>
      </c>
      <c r="AM13" s="37">
        <f>SUMIF(LoansC!$B$12:$B$187,Loans!$B13,LoansC!AM$12:AM$187)+SUMIF(LoansR!$B$12:$B$187,Loans!$B13,LoansR!AM$12:AM$187)</f>
        <v>0</v>
      </c>
      <c r="AN13" s="37">
        <f>SUMIF(LoansC!$B$12:$B$187,Loans!$B13,LoansC!AN$12:AN$187)+SUMIF(LoansR!$B$12:$B$187,Loans!$B13,LoansR!AN$12:AN$187)</f>
        <v>0</v>
      </c>
      <c r="AP13" s="57"/>
    </row>
    <row r="14" spans="1:42" x14ac:dyDescent="0.2">
      <c r="A14" s="1">
        <f t="shared" si="2"/>
        <v>6</v>
      </c>
      <c r="B14" s="101">
        <f t="shared" si="3"/>
        <v>44742</v>
      </c>
      <c r="C14" s="37">
        <f>SUMIF(LoansC!$B$12:$B$187,Loans!$B14,LoansC!C$12:C$187)+SUMIF(LoansR!$B$12:$B$187,Loans!$B14,LoansR!C$12:C$187)</f>
        <v>2031880.7100000002</v>
      </c>
      <c r="D14" s="37">
        <f>SUMIF(LoansC!$B$12:$B$187,Loans!$B14,LoansC!D$12:D$187)+SUMIF(LoansR!$B$12:$B$187,Loans!$B14,LoansR!D$12:D$187)</f>
        <v>5838849.7399999993</v>
      </c>
      <c r="E14" s="37">
        <f>SUMIF(LoansC!$B$12:$B$187,Loans!$B14,LoansC!E$12:E$187)+SUMIF(LoansR!$B$12:$B$187,Loans!$B14,LoansR!E$12:E$187)</f>
        <v>0</v>
      </c>
      <c r="F14" s="37">
        <f>SUMIF(LoansC!$B$12:$B$187,Loans!$B14,LoansC!F$12:F$187)+SUMIF(LoansR!$B$12:$B$187,Loans!$B14,LoansR!F$12:F$187)</f>
        <v>0</v>
      </c>
      <c r="G14" s="37">
        <f>SUMIF(LoansC!$B$12:$B$187,Loans!$B14,LoansC!G$12:G$187)+SUMIF(LoansR!$B$12:$B$187,Loans!$B14,LoansR!G$12:G$187)</f>
        <v>1718</v>
      </c>
      <c r="H14" s="37">
        <f>SUMIF(LoansC!$B$12:$B$187,Loans!$B14,LoansC!H$12:H$187)+SUMIF(LoansR!$B$12:$B$187,Loans!$B14,LoansR!H$12:H$187)</f>
        <v>12748222.249999998</v>
      </c>
      <c r="I14" s="37">
        <f>SUMIF(LoansC!$B$12:$B$187,Loans!$B14,LoansC!I$12:I$187)+SUMIF(LoansR!$B$12:$B$187,Loans!$B14,LoansR!I$12:I$187)</f>
        <v>0</v>
      </c>
      <c r="J14" s="37">
        <f>SUMIF(LoansC!$B$12:$B$187,Loans!$B14,LoansC!J$12:J$187)+SUMIF(LoansR!$B$12:$B$187,Loans!$B14,LoansR!J$12:J$187)</f>
        <v>12748222.25</v>
      </c>
      <c r="K14" s="37">
        <f>SUMIF(LoansC!$B$12:$B$187,Loans!$B14,LoansC!K$12:K$187)+SUMIF(LoansR!$B$12:$B$187,Loans!$B14,LoansR!K$12:K$187)</f>
        <v>118026.84999999996</v>
      </c>
      <c r="L14" s="37">
        <f>SUMIF(LoansC!$B$12:$B$187,Loans!$B14,LoansC!L$12:L$187)+SUMIF(LoansR!$B$12:$B$187,Loans!$B14,LoansR!L$12:L$187)</f>
        <v>118026.84999999996</v>
      </c>
      <c r="M14" s="37">
        <f>SUMIF(LoansC!$B$12:$B$187,Loans!$B14,LoansC!M$12:M$187)+SUMIF(LoansR!$B$12:$B$187,Loans!$B14,LoansR!M$12:M$187)</f>
        <v>781064</v>
      </c>
      <c r="N14" s="37">
        <f>SUMIF(LoansC!$B$12:$B$187,Loans!$B14,LoansC!N$12:N$187)+SUMIF(LoansR!$B$12:$B$187,Loans!$B14,LoansR!N$12:N$187)</f>
        <v>0</v>
      </c>
      <c r="O14" s="37">
        <f>SUMIF(LoansC!$B$12:$B$187,Loans!$B14,LoansC!O$12:O$187)+SUMIF(LoansR!$B$12:$B$187,Loans!$B14,LoansR!O$12:O$187)</f>
        <v>746225</v>
      </c>
      <c r="P14" s="37">
        <f>SUMIF(LoansC!$B$12:$B$187,Loans!$B14,LoansC!P$12:P$187)+SUMIF(LoansR!$B$12:$B$187,Loans!$B14,LoansR!P$12:P$187)</f>
        <v>118026.84999999996</v>
      </c>
      <c r="Q14" s="37">
        <f>SUMIF(LoansC!$B$12:$B$187,Loans!$B14,LoansC!Q$12:Q$187)+SUMIF(LoansR!$B$12:$B$187,Loans!$B14,LoansR!Q$12:Q$187)</f>
        <v>628198.14999999991</v>
      </c>
      <c r="R14" s="37">
        <f>SUMIF(LoansC!$B$12:$B$187,Loans!$B14,LoansC!R$12:R$187)+SUMIF(LoansR!$B$12:$B$187,Loans!$B14,LoansR!R$12:R$187)</f>
        <v>0</v>
      </c>
      <c r="S14" s="37">
        <f>SUMIF(LoansC!$B$12:$B$187,Loans!$B14,LoansC!S$12:S$187)+SUMIF(LoansR!$B$12:$B$187,Loans!$B14,LoansR!S$12:S$187)</f>
        <v>12120024.100000001</v>
      </c>
      <c r="T14" s="37">
        <f>SUMIF(LoansC!$B$12:$B$187,Loans!$B14,LoansC!T$12:T$187)+SUMIF(LoansR!$B$12:$B$187,Loans!$B14,LoansR!T$12:T$187)</f>
        <v>12120024.100000001</v>
      </c>
      <c r="U14" s="37">
        <f>(SUMIF(LoansC!$B$12:$B$187,Loans!$B14,LoansC!U$12:U$187)+SUMIF(LoansR!$B$12:$B$187,Loans!$B14,LoansR!U$12:U$187))/2</f>
        <v>1</v>
      </c>
      <c r="V14" s="37">
        <f>SUMIF(LoansC!$B$12:$B$187,Loans!$B14,LoansC!V$12:V$187)+SUMIF(LoansR!$B$12:$B$187,Loans!$B14,LoansR!V$12:V$187)</f>
        <v>102729.42429791666</v>
      </c>
      <c r="W14" s="37">
        <f>SUMIF(LoansC!$B$12:$B$187,Loans!$B14,LoansC!W$12:W$187)+SUMIF(LoansR!$B$12:$B$187,Loans!$B14,LoansR!W$12:W$187)</f>
        <v>0</v>
      </c>
      <c r="X14" s="50">
        <f>IF(MONTH($B14)&gt;=6,VLOOKUP(YEAR($B14)+1,SRECPrice!$B$5:$C$29,2,FALSE),VLOOKUP(YEAR($B14),SRECPrice!$B$5:$C$29,2,FALSE))</f>
        <v>237</v>
      </c>
      <c r="Y14" s="37">
        <f>SUMIF(LoansC!$B$12:$B$187,Loans!$B14,LoansC!Y$12:Y$187)+SUMIF(LoansR!$B$12:$B$187,Loans!$B14,LoansR!Y$12:Y$187)</f>
        <v>0</v>
      </c>
      <c r="Z14" s="37">
        <f>SUMIF(LoansC!$B$12:$B$187,Loans!$B14,LoansC!Z$12:Z$187)+SUMIF(LoansR!$B$12:$B$187,Loans!$B14,LoansR!Z$12:Z$187)</f>
        <v>0</v>
      </c>
      <c r="AA14" s="37">
        <f>SUMIF(LoansC!$B$12:$B$187,Loans!$B14,LoansC!AA$12:AA$187)+SUMIF(LoansR!$B$12:$B$187,Loans!$B14,LoansR!AA$12:AA$187)</f>
        <v>0</v>
      </c>
      <c r="AB14" s="37">
        <f>SUMIF(LoansC!$B$12:$B$187,Loans!$B14,LoansC!AB$12:AB$187)+SUMIF(LoansR!$B$12:$B$187,Loans!$B14,LoansR!AB$12:AB$187)</f>
        <v>0</v>
      </c>
      <c r="AC14" s="37">
        <f>SUMIF(LoansC!$B$12:$B$187,Loans!$B14,LoansC!AC$12:AC$187)+SUMIF(LoansR!$B$12:$B$187,Loans!$B14,LoansR!AC$12:AC$187)</f>
        <v>147</v>
      </c>
      <c r="AD14" s="37">
        <f>SUMIF(LoansC!$B$12:$B$187,Loans!$B14,LoansC!AD$12:AD$187)+SUMIF(LoansR!$B$12:$B$187,Loans!$B14,LoansR!AD$12:AD$187)</f>
        <v>0</v>
      </c>
      <c r="AE14" s="56">
        <f>SUMIF(LoansC!$B$12:$B$187,Loans!$B14,LoansC!AE$12:AE$187)</f>
        <v>9.6699999999999994E-2</v>
      </c>
      <c r="AF14" s="37">
        <f>SUMIF(LoansC!$B$12:$B$187,Loans!$B14,LoansC!AF$12:AF$187)+SUMIF(LoansR!$B$12:$B$187,Loans!$B14,LoansR!AF$12:AF$187)</f>
        <v>-15297.866700000019</v>
      </c>
      <c r="AG14" s="37">
        <f>SUMIF(LoansC!$B$12:$B$187,Loans!$B14,LoansC!AG$12:AG$187)+SUMIF(LoansR!$B$12:$B$187,Loans!$B14,LoansR!AG$12:AG$187)</f>
        <v>0</v>
      </c>
      <c r="AH14" s="37">
        <f>SUMIF(LoansC!$B$12:$B$187,Loans!$B14,LoansC!AH$12:AH$187)+SUMIF(LoansR!$B$12:$B$187,Loans!$B14,LoansR!AH$12:AH$187)</f>
        <v>0</v>
      </c>
      <c r="AI14" s="37">
        <f>SUMIF(LoansC!$B$12:$B$187,Loans!$B14,LoansC!AI$12:AI$187)+SUMIF(LoansR!$B$12:$B$187,Loans!$B14,LoansR!AI$12:AI$187)</f>
        <v>1571</v>
      </c>
      <c r="AJ14" s="37">
        <f>SUMIF(LoansC!$B$12:$B$187,Loans!$B14,LoansC!AJ$12:AJ$187)+SUMIF(LoansR!$B$12:$B$187,Loans!$B14,LoansR!AJ$12:AJ$187)</f>
        <v>373898</v>
      </c>
      <c r="AK14" s="37">
        <f>SUMIF(LoansC!$B$12:$B$187,Loans!$B14,LoansC!AK$12:AK$187)+SUMIF(LoansR!$B$12:$B$187,Loans!$B14,LoansR!AK$12:AK$187)</f>
        <v>0</v>
      </c>
      <c r="AL14" s="37">
        <f>SUMIF(LoansC!$B$12:$B$187,Loans!$B14,LoansC!AL$12:AL$187)+SUMIF(LoansR!$B$12:$B$187,Loans!$B14,LoansR!AL$12:AL$187)</f>
        <v>0</v>
      </c>
      <c r="AM14" s="37">
        <f>SUMIF(LoansC!$B$12:$B$187,Loans!$B14,LoansC!AM$12:AM$187)+SUMIF(LoansR!$B$12:$B$187,Loans!$B14,LoansR!AM$12:AM$187)</f>
        <v>0</v>
      </c>
      <c r="AN14" s="37">
        <f>SUMIF(LoansC!$B$12:$B$187,Loans!$B14,LoansC!AN$12:AN$187)+SUMIF(LoansR!$B$12:$B$187,Loans!$B14,LoansR!AN$12:AN$187)</f>
        <v>0</v>
      </c>
      <c r="AP14" s="57"/>
    </row>
    <row r="15" spans="1:42" x14ac:dyDescent="0.2">
      <c r="A15" s="1">
        <f t="shared" si="2"/>
        <v>7</v>
      </c>
      <c r="B15" s="101">
        <f t="shared" si="3"/>
        <v>44773</v>
      </c>
      <c r="C15" s="37">
        <f>SUMIF(LoansC!$B$12:$B$187,Loans!$B15,LoansC!C$12:C$187)+SUMIF(LoansR!$B$12:$B$187,Loans!$B15,LoansR!C$12:C$187)</f>
        <v>2012736.2799999998</v>
      </c>
      <c r="D15" s="37">
        <f>SUMIF(LoansC!$B$12:$B$187,Loans!$B15,LoansC!D$12:D$187)+SUMIF(LoansR!$B$12:$B$187,Loans!$B15,LoansR!D$12:D$187)</f>
        <v>7851586.0199999996</v>
      </c>
      <c r="E15" s="37">
        <f>SUMIF(LoansC!$B$12:$B$187,Loans!$B15,LoansC!E$12:E$187)+SUMIF(LoansR!$B$12:$B$187,Loans!$B15,LoansR!E$12:E$187)</f>
        <v>0</v>
      </c>
      <c r="F15" s="37">
        <f>SUMIF(LoansC!$B$12:$B$187,Loans!$B15,LoansC!F$12:F$187)+SUMIF(LoansR!$B$12:$B$187,Loans!$B15,LoansR!F$12:F$187)</f>
        <v>0</v>
      </c>
      <c r="G15" s="37">
        <f>SUMIF(LoansC!$B$12:$B$187,Loans!$B15,LoansC!G$12:G$187)+SUMIF(LoansR!$B$12:$B$187,Loans!$B15,LoansR!G$12:G$187)</f>
        <v>2042</v>
      </c>
      <c r="H15" s="37">
        <f>SUMIF(LoansC!$B$12:$B$187,Loans!$B15,LoansC!H$12:H$187)+SUMIF(LoansR!$B$12:$B$187,Loans!$B15,LoansR!H$12:H$187)</f>
        <v>12120024.100000001</v>
      </c>
      <c r="I15" s="37">
        <f>SUMIF(LoansC!$B$12:$B$187,Loans!$B15,LoansC!I$12:I$187)+SUMIF(LoansR!$B$12:$B$187,Loans!$B15,LoansR!I$12:I$187)</f>
        <v>0</v>
      </c>
      <c r="J15" s="37">
        <f>SUMIF(LoansC!$B$12:$B$187,Loans!$B15,LoansC!J$12:J$187)+SUMIF(LoansR!$B$12:$B$187,Loans!$B15,LoansR!J$12:J$187)</f>
        <v>12120024.100000001</v>
      </c>
      <c r="K15" s="37">
        <f>SUMIF(LoansC!$B$12:$B$187,Loans!$B15,LoansC!K$12:K$187)+SUMIF(LoansR!$B$12:$B$187,Loans!$B15,LoansR!K$12:K$187)</f>
        <v>112210.81000000001</v>
      </c>
      <c r="L15" s="37">
        <f>SUMIF(LoansC!$B$12:$B$187,Loans!$B15,LoansC!L$12:L$187)+SUMIF(LoansR!$B$12:$B$187,Loans!$B15,LoansR!L$12:L$187)</f>
        <v>112210.81000000001</v>
      </c>
      <c r="M15" s="37">
        <f>SUMIF(LoansC!$B$12:$B$187,Loans!$B15,LoansC!M$12:M$187)+SUMIF(LoansR!$B$12:$B$187,Loans!$B15,LoansR!M$12:M$187)</f>
        <v>928300</v>
      </c>
      <c r="N15" s="37">
        <f>SUMIF(LoansC!$B$12:$B$187,Loans!$B15,LoansC!N$12:N$187)+SUMIF(LoansR!$B$12:$B$187,Loans!$B15,LoansR!N$12:N$187)</f>
        <v>0</v>
      </c>
      <c r="O15" s="37">
        <f>SUMIF(LoansC!$B$12:$B$187,Loans!$B15,LoansC!O$12:O$187)+SUMIF(LoansR!$B$12:$B$187,Loans!$B15,LoansR!O$12:O$187)</f>
        <v>871675.55</v>
      </c>
      <c r="P15" s="37">
        <f>SUMIF(LoansC!$B$12:$B$187,Loans!$B15,LoansC!P$12:P$187)+SUMIF(LoansR!$B$12:$B$187,Loans!$B15,LoansR!P$12:P$187)</f>
        <v>112210.81000000001</v>
      </c>
      <c r="Q15" s="37">
        <f>SUMIF(LoansC!$B$12:$B$187,Loans!$B15,LoansC!Q$12:Q$187)+SUMIF(LoansR!$B$12:$B$187,Loans!$B15,LoansR!Q$12:Q$187)</f>
        <v>759464.74</v>
      </c>
      <c r="R15" s="37">
        <f>SUMIF(LoansC!$B$12:$B$187,Loans!$B15,LoansC!R$12:R$187)+SUMIF(LoansR!$B$12:$B$187,Loans!$B15,LoansR!R$12:R$187)</f>
        <v>0</v>
      </c>
      <c r="S15" s="37">
        <f>SUMIF(LoansC!$B$12:$B$187,Loans!$B15,LoansC!S$12:S$187)+SUMIF(LoansR!$B$12:$B$187,Loans!$B15,LoansR!S$12:S$187)</f>
        <v>11360559.360000001</v>
      </c>
      <c r="T15" s="37">
        <f>SUMIF(LoansC!$B$12:$B$187,Loans!$B15,LoansC!T$12:T$187)+SUMIF(LoansR!$B$12:$B$187,Loans!$B15,LoansR!T$12:T$187)</f>
        <v>11360559.360000001</v>
      </c>
      <c r="U15" s="37">
        <f>(SUMIF(LoansC!$B$12:$B$187,Loans!$B15,LoansC!U$12:U$187)+SUMIF(LoansR!$B$12:$B$187,Loans!$B15,LoansR!U$12:U$187))/2</f>
        <v>1</v>
      </c>
      <c r="V15" s="37">
        <f>SUMIF(LoansC!$B$12:$B$187,Loans!$B15,LoansC!V$12:V$187)+SUMIF(LoansR!$B$12:$B$187,Loans!$B15,LoansR!V$12:V$187)</f>
        <v>97667.194205833337</v>
      </c>
      <c r="W15" s="37">
        <f>SUMIF(LoansC!$B$12:$B$187,Loans!$B15,LoansC!W$12:W$187)+SUMIF(LoansR!$B$12:$B$187,Loans!$B15,LoansR!W$12:W$187)</f>
        <v>0</v>
      </c>
      <c r="X15" s="50">
        <f>IF(MONTH($B15)&gt;=6,VLOOKUP(YEAR($B15)+1,SRECPrice!$B$5:$C$29,2,FALSE),VLOOKUP(YEAR($B15),SRECPrice!$B$5:$C$29,2,FALSE))</f>
        <v>237</v>
      </c>
      <c r="Y15" s="37">
        <f>SUMIF(LoansC!$B$12:$B$187,Loans!$B15,LoansC!Y$12:Y$187)+SUMIF(LoansR!$B$12:$B$187,Loans!$B15,LoansR!Y$12:Y$187)</f>
        <v>0</v>
      </c>
      <c r="Z15" s="37">
        <f>SUMIF(LoansC!$B$12:$B$187,Loans!$B15,LoansC!Z$12:Z$187)+SUMIF(LoansR!$B$12:$B$187,Loans!$B15,LoansR!Z$12:Z$187)</f>
        <v>0</v>
      </c>
      <c r="AA15" s="37">
        <f>SUMIF(LoansC!$B$12:$B$187,Loans!$B15,LoansC!AA$12:AA$187)+SUMIF(LoansR!$B$12:$B$187,Loans!$B15,LoansR!AA$12:AA$187)</f>
        <v>0</v>
      </c>
      <c r="AB15" s="37">
        <f>SUMIF(LoansC!$B$12:$B$187,Loans!$B15,LoansC!AB$12:AB$187)+SUMIF(LoansR!$B$12:$B$187,Loans!$B15,LoansR!AB$12:AB$187)</f>
        <v>0</v>
      </c>
      <c r="AC15" s="37">
        <f>SUMIF(LoansC!$B$12:$B$187,Loans!$B15,LoansC!AC$12:AC$187)+SUMIF(LoansR!$B$12:$B$187,Loans!$B15,LoansR!AC$12:AC$187)</f>
        <v>206</v>
      </c>
      <c r="AD15" s="37">
        <f>SUMIF(LoansC!$B$12:$B$187,Loans!$B15,LoansC!AD$12:AD$187)+SUMIF(LoansR!$B$12:$B$187,Loans!$B15,LoansR!AD$12:AD$187)</f>
        <v>0</v>
      </c>
      <c r="AE15" s="56">
        <f>SUMIF(LoansC!$B$12:$B$187,Loans!$B15,LoansC!AE$12:AE$187)</f>
        <v>9.6699999999999994E-2</v>
      </c>
      <c r="AF15" s="37">
        <f>SUMIF(LoansC!$B$12:$B$187,Loans!$B15,LoansC!AF$12:AF$187)+SUMIF(LoansR!$B$12:$B$187,Loans!$B15,LoansR!AF$12:AF$187)</f>
        <v>-14544.028920000019</v>
      </c>
      <c r="AG15" s="37">
        <f>SUMIF(LoansC!$B$12:$B$187,Loans!$B15,LoansC!AG$12:AG$187)+SUMIF(LoansR!$B$12:$B$187,Loans!$B15,LoansR!AG$12:AG$187)</f>
        <v>0</v>
      </c>
      <c r="AH15" s="37">
        <f>SUMIF(LoansC!$B$12:$B$187,Loans!$B15,LoansC!AH$12:AH$187)+SUMIF(LoansR!$B$12:$B$187,Loans!$B15,LoansR!AH$12:AH$187)</f>
        <v>0</v>
      </c>
      <c r="AI15" s="37">
        <f>SUMIF(LoansC!$B$12:$B$187,Loans!$B15,LoansC!AI$12:AI$187)+SUMIF(LoansR!$B$12:$B$187,Loans!$B15,LoansR!AI$12:AI$187)</f>
        <v>1836</v>
      </c>
      <c r="AJ15" s="37">
        <f>SUMIF(LoansC!$B$12:$B$187,Loans!$B15,LoansC!AJ$12:AJ$187)+SUMIF(LoansR!$B$12:$B$187,Loans!$B15,LoansR!AJ$12:AJ$187)</f>
        <v>436543.55</v>
      </c>
      <c r="AK15" s="37">
        <f>SUMIF(LoansC!$B$12:$B$187,Loans!$B15,LoansC!AK$12:AK$187)+SUMIF(LoansR!$B$12:$B$187,Loans!$B15,LoansR!AK$12:AK$187)</f>
        <v>0</v>
      </c>
      <c r="AL15" s="37">
        <f>SUMIF(LoansC!$B$12:$B$187,Loans!$B15,LoansC!AL$12:AL$187)+SUMIF(LoansR!$B$12:$B$187,Loans!$B15,LoansR!AL$12:AL$187)</f>
        <v>0</v>
      </c>
      <c r="AM15" s="37">
        <f>SUMIF(LoansC!$B$12:$B$187,Loans!$B15,LoansC!AM$12:AM$187)+SUMIF(LoansR!$B$12:$B$187,Loans!$B15,LoansR!AM$12:AM$187)</f>
        <v>0</v>
      </c>
      <c r="AN15" s="37">
        <f>SUMIF(LoansC!$B$12:$B$187,Loans!$B15,LoansC!AN$12:AN$187)+SUMIF(LoansR!$B$12:$B$187,Loans!$B15,LoansR!AN$12:AN$187)</f>
        <v>0</v>
      </c>
      <c r="AP15" s="57"/>
    </row>
    <row r="16" spans="1:42" x14ac:dyDescent="0.2">
      <c r="A16" s="1">
        <f t="shared" si="2"/>
        <v>8</v>
      </c>
      <c r="B16" s="101">
        <f t="shared" si="3"/>
        <v>44804</v>
      </c>
      <c r="C16" s="37">
        <f>SUMIF(LoansC!$B$12:$B$187,Loans!$B16,LoansC!C$12:C$187)+SUMIF(LoansR!$B$12:$B$187,Loans!$B16,LoansR!C$12:C$187)</f>
        <v>1853587.56</v>
      </c>
      <c r="D16" s="37">
        <f>SUMIF(LoansC!$B$12:$B$187,Loans!$B16,LoansC!D$12:D$187)+SUMIF(LoansR!$B$12:$B$187,Loans!$B16,LoansR!D$12:D$187)</f>
        <v>9705173.5800000001</v>
      </c>
      <c r="E16" s="37">
        <f>SUMIF(LoansC!$B$12:$B$187,Loans!$B16,LoansC!E$12:E$187)+SUMIF(LoansR!$B$12:$B$187,Loans!$B16,LoansR!E$12:E$187)</f>
        <v>0</v>
      </c>
      <c r="F16" s="37">
        <f>SUMIF(LoansC!$B$12:$B$187,Loans!$B16,LoansC!F$12:F$187)+SUMIF(LoansR!$B$12:$B$187,Loans!$B16,LoansR!F$12:F$187)</f>
        <v>0</v>
      </c>
      <c r="G16" s="37">
        <f>SUMIF(LoansC!$B$12:$B$187,Loans!$B16,LoansC!G$12:G$187)+SUMIF(LoansR!$B$12:$B$187,Loans!$B16,LoansR!G$12:G$187)</f>
        <v>2001</v>
      </c>
      <c r="H16" s="37">
        <f>SUMIF(LoansC!$B$12:$B$187,Loans!$B16,LoansC!H$12:H$187)+SUMIF(LoansR!$B$12:$B$187,Loans!$B16,LoansR!H$12:H$187)</f>
        <v>11360559.360000001</v>
      </c>
      <c r="I16" s="37">
        <f>SUMIF(LoansC!$B$12:$B$187,Loans!$B16,LoansC!I$12:I$187)+SUMIF(LoansR!$B$12:$B$187,Loans!$B16,LoansR!I$12:I$187)</f>
        <v>0</v>
      </c>
      <c r="J16" s="37">
        <f>SUMIF(LoansC!$B$12:$B$187,Loans!$B16,LoansC!J$12:J$187)+SUMIF(LoansR!$B$12:$B$187,Loans!$B16,LoansR!J$12:J$187)</f>
        <v>11360559.360000001</v>
      </c>
      <c r="K16" s="37">
        <f>SUMIF(LoansC!$B$12:$B$187,Loans!$B16,LoansC!K$12:K$187)+SUMIF(LoansR!$B$12:$B$187,Loans!$B16,LoansR!K$12:K$187)</f>
        <v>105179.45</v>
      </c>
      <c r="L16" s="37">
        <f>SUMIF(LoansC!$B$12:$B$187,Loans!$B16,LoansC!L$12:L$187)+SUMIF(LoansR!$B$12:$B$187,Loans!$B16,LoansR!L$12:L$187)</f>
        <v>105179.45</v>
      </c>
      <c r="M16" s="37">
        <f>SUMIF(LoansC!$B$12:$B$187,Loans!$B16,LoansC!M$12:M$187)+SUMIF(LoansR!$B$12:$B$187,Loans!$B16,LoansR!M$12:M$187)</f>
        <v>898591</v>
      </c>
      <c r="N16" s="37">
        <f>SUMIF(LoansC!$B$12:$B$187,Loans!$B16,LoansC!N$12:N$187)+SUMIF(LoansR!$B$12:$B$187,Loans!$B16,LoansR!N$12:N$187)</f>
        <v>0</v>
      </c>
      <c r="O16" s="37">
        <f>SUMIF(LoansC!$B$12:$B$187,Loans!$B16,LoansC!O$12:O$187)+SUMIF(LoansR!$B$12:$B$187,Loans!$B16,LoansR!O$12:O$187)</f>
        <v>846925</v>
      </c>
      <c r="P16" s="37">
        <f>SUMIF(LoansC!$B$12:$B$187,Loans!$B16,LoansC!P$12:P$187)+SUMIF(LoansR!$B$12:$B$187,Loans!$B16,LoansR!P$12:P$187)</f>
        <v>105179.45</v>
      </c>
      <c r="Q16" s="37">
        <f>SUMIF(LoansC!$B$12:$B$187,Loans!$B16,LoansC!Q$12:Q$187)+SUMIF(LoansR!$B$12:$B$187,Loans!$B16,LoansR!Q$12:Q$187)</f>
        <v>741745.54999999993</v>
      </c>
      <c r="R16" s="37">
        <f>SUMIF(LoansC!$B$12:$B$187,Loans!$B16,LoansC!R$12:R$187)+SUMIF(LoansR!$B$12:$B$187,Loans!$B16,LoansR!R$12:R$187)</f>
        <v>0</v>
      </c>
      <c r="S16" s="37">
        <f>SUMIF(LoansC!$B$12:$B$187,Loans!$B16,LoansC!S$12:S$187)+SUMIF(LoansR!$B$12:$B$187,Loans!$B16,LoansR!S$12:S$187)</f>
        <v>10618813.810000001</v>
      </c>
      <c r="T16" s="37">
        <f>SUMIF(LoansC!$B$12:$B$187,Loans!$B16,LoansC!T$12:T$187)+SUMIF(LoansR!$B$12:$B$187,Loans!$B16,LoansR!T$12:T$187)</f>
        <v>10618813.810000001</v>
      </c>
      <c r="U16" s="37">
        <f>(SUMIF(LoansC!$B$12:$B$187,Loans!$B16,LoansC!U$12:U$187)+SUMIF(LoansR!$B$12:$B$187,Loans!$B16,LoansR!U$12:U$187))/2</f>
        <v>1</v>
      </c>
      <c r="V16" s="37">
        <f>SUMIF(LoansC!$B$12:$B$187,Loans!$B16,LoansC!V$12:V$187)+SUMIF(LoansR!$B$12:$B$187,Loans!$B16,LoansR!V$12:V$187)</f>
        <v>91547.174176</v>
      </c>
      <c r="W16" s="37">
        <f>SUMIF(LoansC!$B$12:$B$187,Loans!$B16,LoansC!W$12:W$187)+SUMIF(LoansR!$B$12:$B$187,Loans!$B16,LoansR!W$12:W$187)</f>
        <v>0</v>
      </c>
      <c r="X16" s="50">
        <f>IF(MONTH($B16)&gt;=6,VLOOKUP(YEAR($B16)+1,SRECPrice!$B$5:$C$29,2,FALSE),VLOOKUP(YEAR($B16),SRECPrice!$B$5:$C$29,2,FALSE))</f>
        <v>237</v>
      </c>
      <c r="Y16" s="37">
        <f>SUMIF(LoansC!$B$12:$B$187,Loans!$B16,LoansC!Y$12:Y$187)+SUMIF(LoansR!$B$12:$B$187,Loans!$B16,LoansR!Y$12:Y$187)</f>
        <v>0</v>
      </c>
      <c r="Z16" s="37">
        <f>SUMIF(LoansC!$B$12:$B$187,Loans!$B16,LoansC!Z$12:Z$187)+SUMIF(LoansR!$B$12:$B$187,Loans!$B16,LoansR!Z$12:Z$187)</f>
        <v>0</v>
      </c>
      <c r="AA16" s="37">
        <f>SUMIF(LoansC!$B$12:$B$187,Loans!$B16,LoansC!AA$12:AA$187)+SUMIF(LoansR!$B$12:$B$187,Loans!$B16,LoansR!AA$12:AA$187)</f>
        <v>0</v>
      </c>
      <c r="AB16" s="37">
        <f>SUMIF(LoansC!$B$12:$B$187,Loans!$B16,LoansC!AB$12:AB$187)+SUMIF(LoansR!$B$12:$B$187,Loans!$B16,LoansR!AB$12:AB$187)</f>
        <v>0</v>
      </c>
      <c r="AC16" s="37">
        <f>SUMIF(LoansC!$B$12:$B$187,Loans!$B16,LoansC!AC$12:AC$187)+SUMIF(LoansR!$B$12:$B$187,Loans!$B16,LoansR!AC$12:AC$187)</f>
        <v>218</v>
      </c>
      <c r="AD16" s="37">
        <f>SUMIF(LoansC!$B$12:$B$187,Loans!$B16,LoansC!AD$12:AD$187)+SUMIF(LoansR!$B$12:$B$187,Loans!$B16,LoansR!AD$12:AD$187)</f>
        <v>0</v>
      </c>
      <c r="AE16" s="56">
        <f>SUMIF(LoansC!$B$12:$B$187,Loans!$B16,LoansC!AE$12:AE$187)</f>
        <v>9.6699999999999994E-2</v>
      </c>
      <c r="AF16" s="37">
        <f>SUMIF(LoansC!$B$12:$B$187,Loans!$B16,LoansC!AF$12:AF$187)+SUMIF(LoansR!$B$12:$B$187,Loans!$B16,LoansR!AF$12:AF$187)</f>
        <v>-13632.671232000017</v>
      </c>
      <c r="AG16" s="37">
        <f>SUMIF(LoansC!$B$12:$B$187,Loans!$B16,LoansC!AG$12:AG$187)+SUMIF(LoansR!$B$12:$B$187,Loans!$B16,LoansR!AG$12:AG$187)</f>
        <v>0</v>
      </c>
      <c r="AH16" s="37">
        <f>SUMIF(LoansC!$B$12:$B$187,Loans!$B16,LoansC!AH$12:AH$187)+SUMIF(LoansR!$B$12:$B$187,Loans!$B16,LoansR!AH$12:AH$187)</f>
        <v>0</v>
      </c>
      <c r="AI16" s="37">
        <f>SUMIF(LoansC!$B$12:$B$187,Loans!$B16,LoansC!AI$12:AI$187)+SUMIF(LoansR!$B$12:$B$187,Loans!$B16,LoansR!AI$12:AI$187)</f>
        <v>1783</v>
      </c>
      <c r="AJ16" s="37">
        <f>SUMIF(LoansC!$B$12:$B$187,Loans!$B16,LoansC!AJ$12:AJ$187)+SUMIF(LoansR!$B$12:$B$187,Loans!$B16,LoansR!AJ$12:AJ$187)</f>
        <v>424354</v>
      </c>
      <c r="AK16" s="37">
        <f>SUMIF(LoansC!$B$12:$B$187,Loans!$B16,LoansC!AK$12:AK$187)+SUMIF(LoansR!$B$12:$B$187,Loans!$B16,LoansR!AK$12:AK$187)</f>
        <v>0</v>
      </c>
      <c r="AL16" s="37">
        <f>SUMIF(LoansC!$B$12:$B$187,Loans!$B16,LoansC!AL$12:AL$187)+SUMIF(LoansR!$B$12:$B$187,Loans!$B16,LoansR!AL$12:AL$187)</f>
        <v>0</v>
      </c>
      <c r="AM16" s="37">
        <f>SUMIF(LoansC!$B$12:$B$187,Loans!$B16,LoansC!AM$12:AM$187)+SUMIF(LoansR!$B$12:$B$187,Loans!$B16,LoansR!AM$12:AM$187)</f>
        <v>0</v>
      </c>
      <c r="AN16" s="37">
        <f>SUMIF(LoansC!$B$12:$B$187,Loans!$B16,LoansC!AN$12:AN$187)+SUMIF(LoansR!$B$12:$B$187,Loans!$B16,LoansR!AN$12:AN$187)</f>
        <v>0</v>
      </c>
      <c r="AP16" s="57"/>
    </row>
    <row r="17" spans="1:42" x14ac:dyDescent="0.2">
      <c r="A17" s="1">
        <f t="shared" si="2"/>
        <v>9</v>
      </c>
      <c r="B17" s="101">
        <f t="shared" si="3"/>
        <v>44834</v>
      </c>
      <c r="C17" s="37">
        <f>SUMIF(LoansC!$B$12:$B$187,Loans!$B17,LoansC!C$12:C$187)+SUMIF(LoansR!$B$12:$B$187,Loans!$B17,LoansR!C$12:C$187)</f>
        <v>1578640.55</v>
      </c>
      <c r="D17" s="37">
        <f>SUMIF(LoansC!$B$12:$B$187,Loans!$B17,LoansC!D$12:D$187)+SUMIF(LoansR!$B$12:$B$187,Loans!$B17,LoansR!D$12:D$187)</f>
        <v>11283814.130000001</v>
      </c>
      <c r="E17" s="37">
        <f>SUMIF(LoansC!$B$12:$B$187,Loans!$B17,LoansC!E$12:E$187)+SUMIF(LoansR!$B$12:$B$187,Loans!$B17,LoansR!E$12:E$187)</f>
        <v>0</v>
      </c>
      <c r="F17" s="37">
        <f>SUMIF(LoansC!$B$12:$B$187,Loans!$B17,LoansC!F$12:F$187)+SUMIF(LoansR!$B$12:$B$187,Loans!$B17,LoansR!F$12:F$187)</f>
        <v>0</v>
      </c>
      <c r="G17" s="37">
        <f>SUMIF(LoansC!$B$12:$B$187,Loans!$B17,LoansC!G$12:G$187)+SUMIF(LoansR!$B$12:$B$187,Loans!$B17,LoansR!G$12:G$187)</f>
        <v>1970</v>
      </c>
      <c r="H17" s="37">
        <f>SUMIF(LoansC!$B$12:$B$187,Loans!$B17,LoansC!H$12:H$187)+SUMIF(LoansR!$B$12:$B$187,Loans!$B17,LoansR!H$12:H$187)</f>
        <v>10618813.810000001</v>
      </c>
      <c r="I17" s="37">
        <f>SUMIF(LoansC!$B$12:$B$187,Loans!$B17,LoansC!I$12:I$187)+SUMIF(LoansR!$B$12:$B$187,Loans!$B17,LoansR!I$12:I$187)</f>
        <v>0</v>
      </c>
      <c r="J17" s="37">
        <f>SUMIF(LoansC!$B$12:$B$187,Loans!$B17,LoansC!J$12:J$187)+SUMIF(LoansR!$B$12:$B$187,Loans!$B17,LoansR!J$12:J$187)</f>
        <v>10618813.810000001</v>
      </c>
      <c r="K17" s="37">
        <f>SUMIF(LoansC!$B$12:$B$187,Loans!$B17,LoansC!K$12:K$187)+SUMIF(LoansR!$B$12:$B$187,Loans!$B17,LoansR!K$12:K$187)</f>
        <v>98312.16</v>
      </c>
      <c r="L17" s="37">
        <f>SUMIF(LoansC!$B$12:$B$187,Loans!$B17,LoansC!L$12:L$187)+SUMIF(LoansR!$B$12:$B$187,Loans!$B17,LoansR!L$12:L$187)</f>
        <v>98312.16</v>
      </c>
      <c r="M17" s="37">
        <f>SUMIF(LoansC!$B$12:$B$187,Loans!$B17,LoansC!M$12:M$187)+SUMIF(LoansR!$B$12:$B$187,Loans!$B17,LoansR!M$12:M$187)</f>
        <v>884818</v>
      </c>
      <c r="N17" s="37">
        <f>SUMIF(LoansC!$B$12:$B$187,Loans!$B17,LoansC!N$12:N$187)+SUMIF(LoansR!$B$12:$B$187,Loans!$B17,LoansR!N$12:N$187)</f>
        <v>0</v>
      </c>
      <c r="O17" s="37">
        <f>SUMIF(LoansC!$B$12:$B$187,Loans!$B17,LoansC!O$12:O$187)+SUMIF(LoansR!$B$12:$B$187,Loans!$B17,LoansR!O$12:O$187)</f>
        <v>834100</v>
      </c>
      <c r="P17" s="37">
        <f>SUMIF(LoansC!$B$12:$B$187,Loans!$B17,LoansC!P$12:P$187)+SUMIF(LoansR!$B$12:$B$187,Loans!$B17,LoansR!P$12:P$187)</f>
        <v>98312.16</v>
      </c>
      <c r="Q17" s="37">
        <f>SUMIF(LoansC!$B$12:$B$187,Loans!$B17,LoansC!Q$12:Q$187)+SUMIF(LoansR!$B$12:$B$187,Loans!$B17,LoansR!Q$12:Q$187)</f>
        <v>735787.84</v>
      </c>
      <c r="R17" s="37">
        <f>SUMIF(LoansC!$B$12:$B$187,Loans!$B17,LoansC!R$12:R$187)+SUMIF(LoansR!$B$12:$B$187,Loans!$B17,LoansR!R$12:R$187)</f>
        <v>0</v>
      </c>
      <c r="S17" s="37">
        <f>SUMIF(LoansC!$B$12:$B$187,Loans!$B17,LoansC!S$12:S$187)+SUMIF(LoansR!$B$12:$B$187,Loans!$B17,LoansR!S$12:S$187)</f>
        <v>9883025.9699999988</v>
      </c>
      <c r="T17" s="37">
        <f>SUMIF(LoansC!$B$12:$B$187,Loans!$B17,LoansC!T$12:T$187)+SUMIF(LoansR!$B$12:$B$187,Loans!$B17,LoansR!T$12:T$187)</f>
        <v>9883025.9699999988</v>
      </c>
      <c r="U17" s="37">
        <f>(SUMIF(LoansC!$B$12:$B$187,Loans!$B17,LoansC!U$12:U$187)+SUMIF(LoansR!$B$12:$B$187,Loans!$B17,LoansR!U$12:U$187))/2</f>
        <v>1</v>
      </c>
      <c r="V17" s="37">
        <f>SUMIF(LoansC!$B$12:$B$187,Loans!$B17,LoansC!V$12:V$187)+SUMIF(LoansR!$B$12:$B$187,Loans!$B17,LoansR!V$12:V$187)</f>
        <v>85569.941285583322</v>
      </c>
      <c r="W17" s="37">
        <f>SUMIF(LoansC!$B$12:$B$187,Loans!$B17,LoansC!W$12:W$187)+SUMIF(LoansR!$B$12:$B$187,Loans!$B17,LoansR!W$12:W$187)</f>
        <v>0</v>
      </c>
      <c r="X17" s="50">
        <f>IF(MONTH($B17)&gt;=6,VLOOKUP(YEAR($B17)+1,SRECPrice!$B$5:$C$29,2,FALSE),VLOOKUP(YEAR($B17),SRECPrice!$B$5:$C$29,2,FALSE))</f>
        <v>237</v>
      </c>
      <c r="Y17" s="37">
        <f>SUMIF(LoansC!$B$12:$B$187,Loans!$B17,LoansC!Y$12:Y$187)+SUMIF(LoansR!$B$12:$B$187,Loans!$B17,LoansR!Y$12:Y$187)</f>
        <v>0</v>
      </c>
      <c r="Z17" s="37">
        <f>SUMIF(LoansC!$B$12:$B$187,Loans!$B17,LoansC!Z$12:Z$187)+SUMIF(LoansR!$B$12:$B$187,Loans!$B17,LoansR!Z$12:Z$187)</f>
        <v>0</v>
      </c>
      <c r="AA17" s="37">
        <f>SUMIF(LoansC!$B$12:$B$187,Loans!$B17,LoansC!AA$12:AA$187)+SUMIF(LoansR!$B$12:$B$187,Loans!$B17,LoansR!AA$12:AA$187)</f>
        <v>0</v>
      </c>
      <c r="AB17" s="37">
        <f>SUMIF(LoansC!$B$12:$B$187,Loans!$B17,LoansC!AB$12:AB$187)+SUMIF(LoansR!$B$12:$B$187,Loans!$B17,LoansR!AB$12:AB$187)</f>
        <v>0</v>
      </c>
      <c r="AC17" s="37">
        <f>SUMIF(LoansC!$B$12:$B$187,Loans!$B17,LoansC!AC$12:AC$187)+SUMIF(LoansR!$B$12:$B$187,Loans!$B17,LoansR!AC$12:AC$187)</f>
        <v>214</v>
      </c>
      <c r="AD17" s="37">
        <f>SUMIF(LoansC!$B$12:$B$187,Loans!$B17,LoansC!AD$12:AD$187)+SUMIF(LoansR!$B$12:$B$187,Loans!$B17,LoansR!AD$12:AD$187)</f>
        <v>0</v>
      </c>
      <c r="AE17" s="56">
        <f>SUMIF(LoansC!$B$12:$B$187,Loans!$B17,LoansC!AE$12:AE$187)</f>
        <v>9.6699999999999994E-2</v>
      </c>
      <c r="AF17" s="37">
        <f>SUMIF(LoansC!$B$12:$B$187,Loans!$B17,LoansC!AF$12:AF$187)+SUMIF(LoansR!$B$12:$B$187,Loans!$B17,LoansR!AF$12:AF$187)</f>
        <v>-12742.576572000016</v>
      </c>
      <c r="AG17" s="37">
        <f>SUMIF(LoansC!$B$12:$B$187,Loans!$B17,LoansC!AG$12:AG$187)+SUMIF(LoansR!$B$12:$B$187,Loans!$B17,LoansR!AG$12:AG$187)</f>
        <v>0</v>
      </c>
      <c r="AH17" s="37">
        <f>SUMIF(LoansC!$B$12:$B$187,Loans!$B17,LoansC!AH$12:AH$187)+SUMIF(LoansR!$B$12:$B$187,Loans!$B17,LoansR!AH$12:AH$187)</f>
        <v>0</v>
      </c>
      <c r="AI17" s="37">
        <f>SUMIF(LoansC!$B$12:$B$187,Loans!$B17,LoansC!AI$12:AI$187)+SUMIF(LoansR!$B$12:$B$187,Loans!$B17,LoansR!AI$12:AI$187)</f>
        <v>1756</v>
      </c>
      <c r="AJ17" s="37">
        <f>SUMIF(LoansC!$B$12:$B$187,Loans!$B17,LoansC!AJ$12:AJ$187)+SUMIF(LoansR!$B$12:$B$187,Loans!$B17,LoansR!AJ$12:AJ$187)</f>
        <v>417928</v>
      </c>
      <c r="AK17" s="37">
        <f>SUMIF(LoansC!$B$12:$B$187,Loans!$B17,LoansC!AK$12:AK$187)+SUMIF(LoansR!$B$12:$B$187,Loans!$B17,LoansR!AK$12:AK$187)</f>
        <v>0</v>
      </c>
      <c r="AL17" s="37">
        <f>SUMIF(LoansC!$B$12:$B$187,Loans!$B17,LoansC!AL$12:AL$187)+SUMIF(LoansR!$B$12:$B$187,Loans!$B17,LoansR!AL$12:AL$187)</f>
        <v>0</v>
      </c>
      <c r="AM17" s="37">
        <f>SUMIF(LoansC!$B$12:$B$187,Loans!$B17,LoansC!AM$12:AM$187)+SUMIF(LoansR!$B$12:$B$187,Loans!$B17,LoansR!AM$12:AM$187)</f>
        <v>0</v>
      </c>
      <c r="AN17" s="37">
        <f>SUMIF(LoansC!$B$12:$B$187,Loans!$B17,LoansC!AN$12:AN$187)+SUMIF(LoansR!$B$12:$B$187,Loans!$B17,LoansR!AN$12:AN$187)</f>
        <v>0</v>
      </c>
      <c r="AP17" s="57"/>
    </row>
    <row r="18" spans="1:42" s="4" customFormat="1" x14ac:dyDescent="0.2">
      <c r="A18" s="1">
        <f t="shared" si="2"/>
        <v>10</v>
      </c>
      <c r="B18" s="101">
        <f t="shared" si="3"/>
        <v>44865</v>
      </c>
      <c r="C18" s="37">
        <f>SUMIF(LoansC!$B$12:$B$187,Loans!$B18,LoansC!C$12:C$187)+SUMIF(LoansR!$B$12:$B$187,Loans!$B18,LoansR!C$12:C$187)</f>
        <v>1275640.8800000004</v>
      </c>
      <c r="D18" s="37">
        <f>SUMIF(LoansC!$B$12:$B$187,Loans!$B18,LoansC!D$12:D$187)+SUMIF(LoansR!$B$12:$B$187,Loans!$B18,LoansR!D$12:D$187)</f>
        <v>12559455.010000002</v>
      </c>
      <c r="E18" s="37">
        <f>SUMIF(LoansC!$B$12:$B$187,Loans!$B18,LoansC!E$12:E$187)+SUMIF(LoansR!$B$12:$B$187,Loans!$B18,LoansR!E$12:E$187)</f>
        <v>0</v>
      </c>
      <c r="F18" s="37">
        <f>SUMIF(LoansC!$B$12:$B$187,Loans!$B18,LoansC!F$12:F$187)+SUMIF(LoansR!$B$12:$B$187,Loans!$B18,LoansR!F$12:F$187)</f>
        <v>0</v>
      </c>
      <c r="G18" s="37">
        <f>SUMIF(LoansC!$B$12:$B$187,Loans!$B18,LoansC!G$12:G$187)+SUMIF(LoansR!$B$12:$B$187,Loans!$B18,LoansR!G$12:G$187)</f>
        <v>1814</v>
      </c>
      <c r="H18" s="37">
        <f>SUMIF(LoansC!$B$12:$B$187,Loans!$B18,LoansC!H$12:H$187)+SUMIF(LoansR!$B$12:$B$187,Loans!$B18,LoansR!H$12:H$187)</f>
        <v>9883025.9699999988</v>
      </c>
      <c r="I18" s="37">
        <f>SUMIF(LoansC!$B$12:$B$187,Loans!$B18,LoansC!I$12:I$187)+SUMIF(LoansR!$B$12:$B$187,Loans!$B18,LoansR!I$12:I$187)</f>
        <v>0</v>
      </c>
      <c r="J18" s="37">
        <f>SUMIF(LoansC!$B$12:$B$187,Loans!$B18,LoansC!J$12:J$187)+SUMIF(LoansR!$B$12:$B$187,Loans!$B18,LoansR!J$12:J$187)</f>
        <v>9883025.9699999988</v>
      </c>
      <c r="K18" s="37">
        <f>SUMIF(LoansC!$B$12:$B$187,Loans!$B18,LoansC!K$12:K$187)+SUMIF(LoansR!$B$12:$B$187,Loans!$B18,LoansR!K$12:K$187)</f>
        <v>91500.02</v>
      </c>
      <c r="L18" s="37">
        <f>SUMIF(LoansC!$B$12:$B$187,Loans!$B18,LoansC!L$12:L$187)+SUMIF(LoansR!$B$12:$B$187,Loans!$B18,LoansR!L$12:L$187)</f>
        <v>91500.02</v>
      </c>
      <c r="M18" s="37">
        <f>SUMIF(LoansC!$B$12:$B$187,Loans!$B18,LoansC!M$12:M$187)+SUMIF(LoansR!$B$12:$B$187,Loans!$B18,LoansR!M$12:M$187)</f>
        <v>814050</v>
      </c>
      <c r="N18" s="37">
        <f>SUMIF(LoansC!$B$12:$B$187,Loans!$B18,LoansC!N$12:N$187)+SUMIF(LoansR!$B$12:$B$187,Loans!$B18,LoansR!N$12:N$187)</f>
        <v>0</v>
      </c>
      <c r="O18" s="37">
        <f>SUMIF(LoansC!$B$12:$B$187,Loans!$B18,LoansC!O$12:O$187)+SUMIF(LoansR!$B$12:$B$187,Loans!$B18,LoansR!O$12:O$187)</f>
        <v>766650</v>
      </c>
      <c r="P18" s="37">
        <f>SUMIF(LoansC!$B$12:$B$187,Loans!$B18,LoansC!P$12:P$187)+SUMIF(LoansR!$B$12:$B$187,Loans!$B18,LoansR!P$12:P$187)</f>
        <v>91500.02</v>
      </c>
      <c r="Q18" s="37">
        <f>SUMIF(LoansC!$B$12:$B$187,Loans!$B18,LoansC!Q$12:Q$187)+SUMIF(LoansR!$B$12:$B$187,Loans!$B18,LoansR!Q$12:Q$187)</f>
        <v>675149.97999999986</v>
      </c>
      <c r="R18" s="37">
        <f>SUMIF(LoansC!$B$12:$B$187,Loans!$B18,LoansC!R$12:R$187)+SUMIF(LoansR!$B$12:$B$187,Loans!$B18,LoansR!R$12:R$187)</f>
        <v>0</v>
      </c>
      <c r="S18" s="37">
        <f>SUMIF(LoansC!$B$12:$B$187,Loans!$B18,LoansC!S$12:S$187)+SUMIF(LoansR!$B$12:$B$187,Loans!$B18,LoansR!S$12:S$187)</f>
        <v>9207875.9899999984</v>
      </c>
      <c r="T18" s="37">
        <f>SUMIF(LoansC!$B$12:$B$187,Loans!$B18,LoansC!T$12:T$187)+SUMIF(LoansR!$B$12:$B$187,Loans!$B18,LoansR!T$12:T$187)</f>
        <v>9207875.9899999984</v>
      </c>
      <c r="U18" s="37">
        <f>(SUMIF(LoansC!$B$12:$B$187,Loans!$B18,LoansC!U$12:U$187)+SUMIF(LoansR!$B$12:$B$187,Loans!$B18,LoansR!U$12:U$187))/2</f>
        <v>1</v>
      </c>
      <c r="V18" s="37">
        <f>SUMIF(LoansC!$B$12:$B$187,Loans!$B18,LoansC!V$12:V$187)+SUMIF(LoansR!$B$12:$B$187,Loans!$B18,LoansR!V$12:V$187)</f>
        <v>79640.717608249979</v>
      </c>
      <c r="W18" s="37">
        <f>SUMIF(LoansC!$B$12:$B$187,Loans!$B18,LoansC!W$12:W$187)+SUMIF(LoansR!$B$12:$B$187,Loans!$B18,LoansR!W$12:W$187)</f>
        <v>0</v>
      </c>
      <c r="X18" s="50">
        <f>IF(MONTH($B18)&gt;=6,VLOOKUP(YEAR($B18)+1,SRECPrice!$B$5:$C$29,2,FALSE),VLOOKUP(YEAR($B18),SRECPrice!$B$5:$C$29,2,FALSE))</f>
        <v>237</v>
      </c>
      <c r="Y18" s="37">
        <f>SUMIF(LoansC!$B$12:$B$187,Loans!$B18,LoansC!Y$12:Y$187)+SUMIF(LoansR!$B$12:$B$187,Loans!$B18,LoansR!Y$12:Y$187)</f>
        <v>0</v>
      </c>
      <c r="Z18" s="37">
        <f>SUMIF(LoansC!$B$12:$B$187,Loans!$B18,LoansC!Z$12:Z$187)+SUMIF(LoansR!$B$12:$B$187,Loans!$B18,LoansR!Z$12:Z$187)</f>
        <v>0</v>
      </c>
      <c r="AA18" s="37">
        <f>SUMIF(LoansC!$B$12:$B$187,Loans!$B18,LoansC!AA$12:AA$187)+SUMIF(LoansR!$B$12:$B$187,Loans!$B18,LoansR!AA$12:AA$187)</f>
        <v>0</v>
      </c>
      <c r="AB18" s="37">
        <f>SUMIF(LoansC!$B$12:$B$187,Loans!$B18,LoansC!AB$12:AB$187)+SUMIF(LoansR!$B$12:$B$187,Loans!$B18,LoansR!AB$12:AB$187)</f>
        <v>0</v>
      </c>
      <c r="AC18" s="37">
        <f>SUMIF(LoansC!$B$12:$B$187,Loans!$B18,LoansC!AC$12:AC$187)+SUMIF(LoansR!$B$12:$B$187,Loans!$B18,LoansR!AC$12:AC$187)</f>
        <v>200</v>
      </c>
      <c r="AD18" s="37">
        <f>SUMIF(LoansC!$B$12:$B$187,Loans!$B18,LoansC!AD$12:AD$187)+SUMIF(LoansR!$B$12:$B$187,Loans!$B18,LoansR!AD$12:AD$187)</f>
        <v>0</v>
      </c>
      <c r="AE18" s="56">
        <f>SUMIF(LoansC!$B$12:$B$187,Loans!$B18,LoansC!AE$12:AE$187)</f>
        <v>9.6699999999999994E-2</v>
      </c>
      <c r="AF18" s="37">
        <f>SUMIF(LoansC!$B$12:$B$187,Loans!$B18,LoansC!AF$12:AF$187)+SUMIF(LoansR!$B$12:$B$187,Loans!$B18,LoansR!AF$12:AF$187)</f>
        <v>-11859.631164000013</v>
      </c>
      <c r="AG18" s="37">
        <f>SUMIF(LoansC!$B$12:$B$187,Loans!$B18,LoansC!AG$12:AG$187)+SUMIF(LoansR!$B$12:$B$187,Loans!$B18,LoansR!AG$12:AG$187)</f>
        <v>0</v>
      </c>
      <c r="AH18" s="37">
        <f>SUMIF(LoansC!$B$12:$B$187,Loans!$B18,LoansC!AH$12:AH$187)+SUMIF(LoansR!$B$12:$B$187,Loans!$B18,LoansR!AH$12:AH$187)</f>
        <v>0</v>
      </c>
      <c r="AI18" s="37">
        <f>SUMIF(LoansC!$B$12:$B$187,Loans!$B18,LoansC!AI$12:AI$187)+SUMIF(LoansR!$B$12:$B$187,Loans!$B18,LoansR!AI$12:AI$187)</f>
        <v>1614</v>
      </c>
      <c r="AJ18" s="37">
        <f>SUMIF(LoansC!$B$12:$B$187,Loans!$B18,LoansC!AJ$12:AJ$187)+SUMIF(LoansR!$B$12:$B$187,Loans!$B18,LoansR!AJ$12:AJ$187)</f>
        <v>384132</v>
      </c>
      <c r="AK18" s="37">
        <f>SUMIF(LoansC!$B$12:$B$187,Loans!$B18,LoansC!AK$12:AK$187)+SUMIF(LoansR!$B$12:$B$187,Loans!$B18,LoansR!AK$12:AK$187)</f>
        <v>0</v>
      </c>
      <c r="AL18" s="37">
        <f>SUMIF(LoansC!$B$12:$B$187,Loans!$B18,LoansC!AL$12:AL$187)+SUMIF(LoansR!$B$12:$B$187,Loans!$B18,LoansR!AL$12:AL$187)</f>
        <v>0</v>
      </c>
      <c r="AM18" s="37">
        <f>SUMIF(LoansC!$B$12:$B$187,Loans!$B18,LoansC!AM$12:AM$187)+SUMIF(LoansR!$B$12:$B$187,Loans!$B18,LoansR!AM$12:AM$187)</f>
        <v>0</v>
      </c>
      <c r="AN18" s="37">
        <f>SUMIF(LoansC!$B$12:$B$187,Loans!$B18,LoansC!AN$12:AN$187)+SUMIF(LoansR!$B$12:$B$187,Loans!$B18,LoansR!AN$12:AN$187)</f>
        <v>0</v>
      </c>
      <c r="AP18" s="57"/>
    </row>
    <row r="19" spans="1:42" x14ac:dyDescent="0.2">
      <c r="A19" s="1">
        <f t="shared" si="2"/>
        <v>11</v>
      </c>
      <c r="B19" s="101">
        <f t="shared" si="3"/>
        <v>44895</v>
      </c>
      <c r="C19" s="37">
        <f>SUMIF(LoansC!$B$12:$B$187,Loans!$B19,LoansC!C$12:C$187)+SUMIF(LoansR!$B$12:$B$187,Loans!$B19,LoansR!C$12:C$187)</f>
        <v>803291.79999999993</v>
      </c>
      <c r="D19" s="37">
        <f>SUMIF(LoansC!$B$12:$B$187,Loans!$B19,LoansC!D$12:D$187)+SUMIF(LoansR!$B$12:$B$187,Loans!$B19,LoansR!D$12:D$187)</f>
        <v>13362746.810000002</v>
      </c>
      <c r="E19" s="37">
        <f>SUMIF(LoansC!$B$12:$B$187,Loans!$B19,LoansC!E$12:E$187)+SUMIF(LoansR!$B$12:$B$187,Loans!$B19,LoansR!E$12:E$187)</f>
        <v>0</v>
      </c>
      <c r="F19" s="37">
        <f>SUMIF(LoansC!$B$12:$B$187,Loans!$B19,LoansC!F$12:F$187)+SUMIF(LoansR!$B$12:$B$187,Loans!$B19,LoansR!F$12:F$187)</f>
        <v>0</v>
      </c>
      <c r="G19" s="37">
        <f>SUMIF(LoansC!$B$12:$B$187,Loans!$B19,LoansC!G$12:G$187)+SUMIF(LoansR!$B$12:$B$187,Loans!$B19,LoansR!G$12:G$187)</f>
        <v>1539</v>
      </c>
      <c r="H19" s="37">
        <f>SUMIF(LoansC!$B$12:$B$187,Loans!$B19,LoansC!H$12:H$187)+SUMIF(LoansR!$B$12:$B$187,Loans!$B19,LoansR!H$12:H$187)</f>
        <v>9207875.9899999984</v>
      </c>
      <c r="I19" s="37">
        <f>SUMIF(LoansC!$B$12:$B$187,Loans!$B19,LoansC!I$12:I$187)+SUMIF(LoansR!$B$12:$B$187,Loans!$B19,LoansR!I$12:I$187)</f>
        <v>0</v>
      </c>
      <c r="J19" s="37">
        <f>SUMIF(LoansC!$B$12:$B$187,Loans!$B19,LoansC!J$12:J$187)+SUMIF(LoansR!$B$12:$B$187,Loans!$B19,LoansR!J$12:J$187)</f>
        <v>9207875.9899999984</v>
      </c>
      <c r="K19" s="37">
        <f>SUMIF(LoansC!$B$12:$B$187,Loans!$B19,LoansC!K$12:K$187)+SUMIF(LoansR!$B$12:$B$187,Loans!$B19,LoansR!K$12:K$187)</f>
        <v>85249.27</v>
      </c>
      <c r="L19" s="37">
        <f>SUMIF(LoansC!$B$12:$B$187,Loans!$B19,LoansC!L$12:L$187)+SUMIF(LoansR!$B$12:$B$187,Loans!$B19,LoansR!L$12:L$187)</f>
        <v>85249.27</v>
      </c>
      <c r="M19" s="37">
        <f>SUMIF(LoansC!$B$12:$B$187,Loans!$B19,LoansC!M$12:M$187)+SUMIF(LoansR!$B$12:$B$187,Loans!$B19,LoansR!M$12:M$187)</f>
        <v>690327</v>
      </c>
      <c r="N19" s="37">
        <f>SUMIF(LoansC!$B$12:$B$187,Loans!$B19,LoansC!N$12:N$187)+SUMIF(LoansR!$B$12:$B$187,Loans!$B19,LoansR!N$12:N$187)</f>
        <v>0</v>
      </c>
      <c r="O19" s="37">
        <f>SUMIF(LoansC!$B$12:$B$187,Loans!$B19,LoansC!O$12:O$187)+SUMIF(LoansR!$B$12:$B$187,Loans!$B19,LoansR!O$12:O$187)</f>
        <v>633870.05999999994</v>
      </c>
      <c r="P19" s="37">
        <f>SUMIF(LoansC!$B$12:$B$187,Loans!$B19,LoansC!P$12:P$187)+SUMIF(LoansR!$B$12:$B$187,Loans!$B19,LoansR!P$12:P$187)</f>
        <v>85249.27</v>
      </c>
      <c r="Q19" s="37">
        <f>SUMIF(LoansC!$B$12:$B$187,Loans!$B19,LoansC!Q$12:Q$187)+SUMIF(LoansR!$B$12:$B$187,Loans!$B19,LoansR!Q$12:Q$187)</f>
        <v>548620.79</v>
      </c>
      <c r="R19" s="37">
        <f>SUMIF(LoansC!$B$12:$B$187,Loans!$B19,LoansC!R$12:R$187)+SUMIF(LoansR!$B$12:$B$187,Loans!$B19,LoansR!R$12:R$187)</f>
        <v>0</v>
      </c>
      <c r="S19" s="37">
        <f>SUMIF(LoansC!$B$12:$B$187,Loans!$B19,LoansC!S$12:S$187)+SUMIF(LoansR!$B$12:$B$187,Loans!$B19,LoansR!S$12:S$187)</f>
        <v>8659255.2000000011</v>
      </c>
      <c r="T19" s="37">
        <f>SUMIF(LoansC!$B$12:$B$187,Loans!$B19,LoansC!T$12:T$187)+SUMIF(LoansR!$B$12:$B$187,Loans!$B19,LoansR!T$12:T$187)</f>
        <v>8659255.2000000011</v>
      </c>
      <c r="U19" s="37">
        <f>(SUMIF(LoansC!$B$12:$B$187,Loans!$B19,LoansC!U$12:U$187)+SUMIF(LoansR!$B$12:$B$187,Loans!$B19,LoansR!U$12:U$187))/2</f>
        <v>1</v>
      </c>
      <c r="V19" s="37">
        <f>SUMIF(LoansC!$B$12:$B$187,Loans!$B19,LoansC!V$12:V$187)+SUMIF(LoansR!$B$12:$B$187,Loans!$B19,LoansR!V$12:V$187)</f>
        <v>74200.134019416641</v>
      </c>
      <c r="W19" s="37">
        <f>SUMIF(LoansC!$B$12:$B$187,Loans!$B19,LoansC!W$12:W$187)+SUMIF(LoansR!$B$12:$B$187,Loans!$B19,LoansR!W$12:W$187)</f>
        <v>0</v>
      </c>
      <c r="X19" s="50">
        <f>IF(MONTH($B19)&gt;=6,VLOOKUP(YEAR($B19)+1,SRECPrice!$B$5:$C$29,2,FALSE),VLOOKUP(YEAR($B19),SRECPrice!$B$5:$C$29,2,FALSE))</f>
        <v>237</v>
      </c>
      <c r="Y19" s="37">
        <f>SUMIF(LoansC!$B$12:$B$187,Loans!$B19,LoansC!Y$12:Y$187)+SUMIF(LoansR!$B$12:$B$187,Loans!$B19,LoansR!Y$12:Y$187)</f>
        <v>0</v>
      </c>
      <c r="Z19" s="37">
        <f>SUMIF(LoansC!$B$12:$B$187,Loans!$B19,LoansC!Z$12:Z$187)+SUMIF(LoansR!$B$12:$B$187,Loans!$B19,LoansR!Z$12:Z$187)</f>
        <v>0</v>
      </c>
      <c r="AA19" s="37">
        <f>SUMIF(LoansC!$B$12:$B$187,Loans!$B19,LoansC!AA$12:AA$187)+SUMIF(LoansR!$B$12:$B$187,Loans!$B19,LoansR!AA$12:AA$187)</f>
        <v>0</v>
      </c>
      <c r="AB19" s="37">
        <f>SUMIF(LoansC!$B$12:$B$187,Loans!$B19,LoansC!AB$12:AB$187)+SUMIF(LoansR!$B$12:$B$187,Loans!$B19,LoansR!AB$12:AB$187)</f>
        <v>0</v>
      </c>
      <c r="AC19" s="37">
        <f>SUMIF(LoansC!$B$12:$B$187,Loans!$B19,LoansC!AC$12:AC$187)+SUMIF(LoansR!$B$12:$B$187,Loans!$B19,LoansR!AC$12:AC$187)</f>
        <v>204</v>
      </c>
      <c r="AD19" s="37">
        <f>SUMIF(LoansC!$B$12:$B$187,Loans!$B19,LoansC!AD$12:AD$187)+SUMIF(LoansR!$B$12:$B$187,Loans!$B19,LoansR!AD$12:AD$187)</f>
        <v>0</v>
      </c>
      <c r="AE19" s="56">
        <f>SUMIF(LoansC!$B$12:$B$187,Loans!$B19,LoansC!AE$12:AE$187)</f>
        <v>9.6699999999999994E-2</v>
      </c>
      <c r="AF19" s="37">
        <f>SUMIF(LoansC!$B$12:$B$187,Loans!$B19,LoansC!AF$12:AF$187)+SUMIF(LoansR!$B$12:$B$187,Loans!$B19,LoansR!AF$12:AF$187)</f>
        <v>-11049.451188000012</v>
      </c>
      <c r="AG19" s="37">
        <f>SUMIF(LoansC!$B$12:$B$187,Loans!$B19,LoansC!AG$12:AG$187)+SUMIF(LoansR!$B$12:$B$187,Loans!$B19,LoansR!AG$12:AG$187)</f>
        <v>0</v>
      </c>
      <c r="AH19" s="37">
        <f>SUMIF(LoansC!$B$12:$B$187,Loans!$B19,LoansC!AH$12:AH$187)+SUMIF(LoansR!$B$12:$B$187,Loans!$B19,LoansR!AH$12:AH$187)</f>
        <v>0</v>
      </c>
      <c r="AI19" s="37">
        <f>SUMIF(LoansC!$B$12:$B$187,Loans!$B19,LoansC!AI$12:AI$187)+SUMIF(LoansR!$B$12:$B$187,Loans!$B19,LoansR!AI$12:AI$187)</f>
        <v>1335</v>
      </c>
      <c r="AJ19" s="37">
        <f>SUMIF(LoansC!$B$12:$B$187,Loans!$B19,LoansC!AJ$12:AJ$187)+SUMIF(LoansR!$B$12:$B$187,Loans!$B19,LoansR!AJ$12:AJ$187)</f>
        <v>317461.83999999997</v>
      </c>
      <c r="AK19" s="37">
        <f>SUMIF(LoansC!$B$12:$B$187,Loans!$B19,LoansC!AK$12:AK$187)+SUMIF(LoansR!$B$12:$B$187,Loans!$B19,LoansR!AK$12:AK$187)</f>
        <v>0</v>
      </c>
      <c r="AL19" s="37">
        <f>SUMIF(LoansC!$B$12:$B$187,Loans!$B19,LoansC!AL$12:AL$187)+SUMIF(LoansR!$B$12:$B$187,Loans!$B19,LoansR!AL$12:AL$187)</f>
        <v>0</v>
      </c>
      <c r="AM19" s="37">
        <f>SUMIF(LoansC!$B$12:$B$187,Loans!$B19,LoansC!AM$12:AM$187)+SUMIF(LoansR!$B$12:$B$187,Loans!$B19,LoansR!AM$12:AM$187)</f>
        <v>0</v>
      </c>
      <c r="AN19" s="37">
        <f>SUMIF(LoansC!$B$12:$B$187,Loans!$B19,LoansC!AN$12:AN$187)+SUMIF(LoansR!$B$12:$B$187,Loans!$B19,LoansR!AN$12:AN$187)</f>
        <v>0</v>
      </c>
      <c r="AP19" s="57"/>
    </row>
    <row r="20" spans="1:42" x14ac:dyDescent="0.2">
      <c r="A20" s="1">
        <f t="shared" si="2"/>
        <v>12</v>
      </c>
      <c r="B20" s="101">
        <f t="shared" si="3"/>
        <v>44926</v>
      </c>
      <c r="C20" s="37">
        <f>SUMIF(LoansC!$B$12:$B$187,Loans!$B20,LoansC!C$12:C$187)+SUMIF(LoansR!$B$12:$B$187,Loans!$B20,LoansR!C$12:C$187)</f>
        <v>710931.44</v>
      </c>
      <c r="D20" s="37">
        <f>SUMIF(LoansC!$B$12:$B$187,Loans!$B20,LoansC!D$12:D$187)+SUMIF(LoansR!$B$12:$B$187,Loans!$B20,LoansR!D$12:D$187)</f>
        <v>14073678.250000002</v>
      </c>
      <c r="E20" s="37">
        <f>SUMIF(LoansC!$B$12:$B$187,Loans!$B20,LoansC!E$12:E$187)+SUMIF(LoansR!$B$12:$B$187,Loans!$B20,LoansR!E$12:E$187)</f>
        <v>0</v>
      </c>
      <c r="F20" s="37">
        <f>SUMIF(LoansC!$B$12:$B$187,Loans!$B20,LoansC!F$12:F$187)+SUMIF(LoansR!$B$12:$B$187,Loans!$B20,LoansR!F$12:F$187)</f>
        <v>0</v>
      </c>
      <c r="G20" s="37">
        <f>SUMIF(LoansC!$B$12:$B$187,Loans!$B20,LoansC!G$12:G$187)+SUMIF(LoansR!$B$12:$B$187,Loans!$B20,LoansR!G$12:G$187)</f>
        <v>1252</v>
      </c>
      <c r="H20" s="37">
        <f>SUMIF(LoansC!$B$12:$B$187,Loans!$B20,LoansC!H$12:H$187)+SUMIF(LoansR!$B$12:$B$187,Loans!$B20,LoansR!H$12:H$187)</f>
        <v>8659255.200000003</v>
      </c>
      <c r="I20" s="37">
        <f>SUMIF(LoansC!$B$12:$B$187,Loans!$B20,LoansC!I$12:I$187)+SUMIF(LoansR!$B$12:$B$187,Loans!$B20,LoansR!I$12:I$187)</f>
        <v>0</v>
      </c>
      <c r="J20" s="37">
        <f>SUMIF(LoansC!$B$12:$B$187,Loans!$B20,LoansC!J$12:J$187)+SUMIF(LoansR!$B$12:$B$187,Loans!$B20,LoansR!J$12:J$187)</f>
        <v>8659255.2000000011</v>
      </c>
      <c r="K20" s="37">
        <f>SUMIF(LoansC!$B$12:$B$187,Loans!$B20,LoansC!K$12:K$187)+SUMIF(LoansR!$B$12:$B$187,Loans!$B20,LoansR!K$12:K$187)</f>
        <v>80169.999999999985</v>
      </c>
      <c r="L20" s="37">
        <f>SUMIF(LoansC!$B$12:$B$187,Loans!$B20,LoansC!L$12:L$187)+SUMIF(LoansR!$B$12:$B$187,Loans!$B20,LoansR!L$12:L$187)</f>
        <v>80169.999999999985</v>
      </c>
      <c r="M20" s="37">
        <f>SUMIF(LoansC!$B$12:$B$187,Loans!$B20,LoansC!M$12:M$187)+SUMIF(LoansR!$B$12:$B$187,Loans!$B20,LoansR!M$12:M$187)</f>
        <v>536628</v>
      </c>
      <c r="N20" s="37">
        <f>SUMIF(LoansC!$B$12:$B$187,Loans!$B20,LoansC!N$12:N$187)+SUMIF(LoansR!$B$12:$B$187,Loans!$B20,LoansR!N$12:N$187)</f>
        <v>0</v>
      </c>
      <c r="O20" s="37">
        <f>SUMIF(LoansC!$B$12:$B$187,Loans!$B20,LoansC!O$12:O$187)+SUMIF(LoansR!$B$12:$B$187,Loans!$B20,LoansR!O$12:O$187)</f>
        <v>478800</v>
      </c>
      <c r="P20" s="37">
        <f>SUMIF(LoansC!$B$12:$B$187,Loans!$B20,LoansC!P$12:P$187)+SUMIF(LoansR!$B$12:$B$187,Loans!$B20,LoansR!P$12:P$187)</f>
        <v>80169.999999999985</v>
      </c>
      <c r="Q20" s="37">
        <f>SUMIF(LoansC!$B$12:$B$187,Loans!$B20,LoansC!Q$12:Q$187)+SUMIF(LoansR!$B$12:$B$187,Loans!$B20,LoansR!Q$12:Q$187)</f>
        <v>398630.00000000006</v>
      </c>
      <c r="R20" s="37">
        <f>SUMIF(LoansC!$B$12:$B$187,Loans!$B20,LoansC!R$12:R$187)+SUMIF(LoansR!$B$12:$B$187,Loans!$B20,LoansR!R$12:R$187)</f>
        <v>0</v>
      </c>
      <c r="S20" s="37">
        <f>SUMIF(LoansC!$B$12:$B$187,Loans!$B20,LoansC!S$12:S$187)+SUMIF(LoansR!$B$12:$B$187,Loans!$B20,LoansR!S$12:S$187)</f>
        <v>8260625.2000000002</v>
      </c>
      <c r="T20" s="37">
        <f>SUMIF(LoansC!$B$12:$B$187,Loans!$B20,LoansC!T$12:T$187)+SUMIF(LoansR!$B$12:$B$187,Loans!$B20,LoansR!T$12:T$187)</f>
        <v>8260625.2000000002</v>
      </c>
      <c r="U20" s="37">
        <f>(SUMIF(LoansC!$B$12:$B$187,Loans!$B20,LoansC!U$12:U$187)+SUMIF(LoansR!$B$12:$B$187,Loans!$B20,LoansR!U$12:U$187))/2</f>
        <v>1</v>
      </c>
      <c r="V20" s="37">
        <f>SUMIF(LoansC!$B$12:$B$187,Loans!$B20,LoansC!V$12:V$187)+SUMIF(LoansR!$B$12:$B$187,Loans!$B20,LoansR!V$12:V$187)</f>
        <v>69779.164820000005</v>
      </c>
      <c r="W20" s="37">
        <f>SUMIF(LoansC!$B$12:$B$187,Loans!$B20,LoansC!W$12:W$187)+SUMIF(LoansR!$B$12:$B$187,Loans!$B20,LoansR!W$12:W$187)</f>
        <v>0</v>
      </c>
      <c r="X20" s="50">
        <f>IF(MONTH($B20)&gt;=6,VLOOKUP(YEAR($B20)+1,SRECPrice!$B$5:$C$29,2,FALSE),VLOOKUP(YEAR($B20),SRECPrice!$B$5:$C$29,2,FALSE))</f>
        <v>237</v>
      </c>
      <c r="Y20" s="37">
        <f>SUMIF(LoansC!$B$12:$B$187,Loans!$B20,LoansC!Y$12:Y$187)+SUMIF(LoansR!$B$12:$B$187,Loans!$B20,LoansR!Y$12:Y$187)</f>
        <v>0</v>
      </c>
      <c r="Z20" s="37">
        <f>SUMIF(LoansC!$B$12:$B$187,Loans!$B20,LoansC!Z$12:Z$187)+SUMIF(LoansR!$B$12:$B$187,Loans!$B20,LoansR!Z$12:Z$187)</f>
        <v>0</v>
      </c>
      <c r="AA20" s="37">
        <f>SUMIF(LoansC!$B$12:$B$187,Loans!$B20,LoansC!AA$12:AA$187)+SUMIF(LoansR!$B$12:$B$187,Loans!$B20,LoansR!AA$12:AA$187)</f>
        <v>0</v>
      </c>
      <c r="AB20" s="37">
        <f>SUMIF(LoansC!$B$12:$B$187,Loans!$B20,LoansC!AB$12:AB$187)+SUMIF(LoansR!$B$12:$B$187,Loans!$B20,LoansR!AB$12:AB$187)</f>
        <v>0</v>
      </c>
      <c r="AC20" s="37">
        <f>SUMIF(LoansC!$B$12:$B$187,Loans!$B20,LoansC!AC$12:AC$187)+SUMIF(LoansR!$B$12:$B$187,Loans!$B20,LoansR!AC$12:AC$187)</f>
        <v>244</v>
      </c>
      <c r="AD20" s="37">
        <f>SUMIF(LoansC!$B$12:$B$187,Loans!$B20,LoansC!AD$12:AD$187)+SUMIF(LoansR!$B$12:$B$187,Loans!$B20,LoansR!AD$12:AD$187)</f>
        <v>0</v>
      </c>
      <c r="AE20" s="56">
        <f>SUMIF(LoansC!$B$12:$B$187,Loans!$B20,LoansC!AE$12:AE$187)</f>
        <v>9.6699999999999994E-2</v>
      </c>
      <c r="AF20" s="37">
        <f>SUMIF(LoansC!$B$12:$B$187,Loans!$B20,LoansC!AF$12:AF$187)+SUMIF(LoansR!$B$12:$B$187,Loans!$B20,LoansR!AF$12:AF$187)</f>
        <v>-10391.106240000014</v>
      </c>
      <c r="AG20" s="37">
        <f>SUMIF(LoansC!$B$12:$B$187,Loans!$B20,LoansC!AG$12:AG$187)+SUMIF(LoansR!$B$12:$B$187,Loans!$B20,LoansR!AG$12:AG$187)</f>
        <v>0</v>
      </c>
      <c r="AH20" s="37">
        <f>SUMIF(LoansC!$B$12:$B$187,Loans!$B20,LoansC!AH$12:AH$187)+SUMIF(LoansR!$B$12:$B$187,Loans!$B20,LoansR!AH$12:AH$187)</f>
        <v>0</v>
      </c>
      <c r="AI20" s="37">
        <f>SUMIF(LoansC!$B$12:$B$187,Loans!$B20,LoansC!AI$12:AI$187)+SUMIF(LoansR!$B$12:$B$187,Loans!$B20,LoansR!AI$12:AI$187)</f>
        <v>1008</v>
      </c>
      <c r="AJ20" s="37">
        <f>SUMIF(LoansC!$B$12:$B$187,Loans!$B20,LoansC!AJ$12:AJ$187)+SUMIF(LoansR!$B$12:$B$187,Loans!$B20,LoansR!AJ$12:AJ$187)</f>
        <v>239904</v>
      </c>
      <c r="AK20" s="37">
        <f>SUMIF(LoansC!$B$12:$B$187,Loans!$B20,LoansC!AK$12:AK$187)+SUMIF(LoansR!$B$12:$B$187,Loans!$B20,LoansR!AK$12:AK$187)</f>
        <v>0</v>
      </c>
      <c r="AL20" s="37">
        <f>SUMIF(LoansC!$B$12:$B$187,Loans!$B20,LoansC!AL$12:AL$187)+SUMIF(LoansR!$B$12:$B$187,Loans!$B20,LoansR!AL$12:AL$187)</f>
        <v>0</v>
      </c>
      <c r="AM20" s="37">
        <f>SUMIF(LoansC!$B$12:$B$187,Loans!$B20,LoansC!AM$12:AM$187)+SUMIF(LoansR!$B$12:$B$187,Loans!$B20,LoansR!AM$12:AM$187)</f>
        <v>0</v>
      </c>
      <c r="AN20" s="37">
        <f>SUMIF(LoansC!$B$12:$B$187,Loans!$B20,LoansC!AN$12:AN$187)+SUMIF(LoansR!$B$12:$B$187,Loans!$B20,LoansR!AN$12:AN$187)</f>
        <v>0</v>
      </c>
      <c r="AP20" s="57"/>
    </row>
    <row r="21" spans="1:42" x14ac:dyDescent="0.2">
      <c r="A21" s="1">
        <f t="shared" si="2"/>
        <v>1</v>
      </c>
      <c r="B21" s="101">
        <f t="shared" si="3"/>
        <v>44957</v>
      </c>
      <c r="C21" s="37">
        <f>SUMIF(LoansC!$B$12:$B$187,Loans!$B21,LoansC!C$12:C$187)+SUMIF(LoansR!$B$12:$B$187,Loans!$B21,LoansR!C$12:C$187)</f>
        <v>877159.74</v>
      </c>
      <c r="D21" s="37">
        <f>SUMIF(LoansC!$B$12:$B$187,Loans!$B21,LoansC!D$12:D$187)+SUMIF(LoansR!$B$12:$B$187,Loans!$B21,LoansR!D$12:D$187)</f>
        <v>14950837.990000002</v>
      </c>
      <c r="E21" s="37">
        <f>SUMIF(LoansC!$B$12:$B$187,Loans!$B21,LoansC!E$12:E$187)+SUMIF(LoansR!$B$12:$B$187,Loans!$B21,LoansR!E$12:E$187)</f>
        <v>0</v>
      </c>
      <c r="F21" s="37">
        <f>SUMIF(LoansC!$B$12:$B$187,Loans!$B21,LoansC!F$12:F$187)+SUMIF(LoansR!$B$12:$B$187,Loans!$B21,LoansR!F$12:F$187)</f>
        <v>0</v>
      </c>
      <c r="G21" s="37">
        <f>SUMIF(LoansC!$B$12:$B$187,Loans!$B21,LoansC!G$12:G$187)+SUMIF(LoansR!$B$12:$B$187,Loans!$B21,LoansR!G$12:G$187)</f>
        <v>799</v>
      </c>
      <c r="H21" s="37">
        <f>SUMIF(LoansC!$B$12:$B$187,Loans!$B21,LoansC!H$12:H$187)+SUMIF(LoansR!$B$12:$B$187,Loans!$B21,LoansR!H$12:H$187)</f>
        <v>8260625.2000000002</v>
      </c>
      <c r="I21" s="37">
        <f>SUMIF(LoansC!$B$12:$B$187,Loans!$B21,LoansC!I$12:I$187)+SUMIF(LoansR!$B$12:$B$187,Loans!$B21,LoansR!I$12:I$187)</f>
        <v>0</v>
      </c>
      <c r="J21" s="37">
        <f>SUMIF(LoansC!$B$12:$B$187,Loans!$B21,LoansC!J$12:J$187)+SUMIF(LoansR!$B$12:$B$187,Loans!$B21,LoansR!J$12:J$187)</f>
        <v>8260625.2000000002</v>
      </c>
      <c r="K21" s="37">
        <f>SUMIF(LoansC!$B$12:$B$187,Loans!$B21,LoansC!K$12:K$187)+SUMIF(LoansR!$B$12:$B$187,Loans!$B21,LoansR!K$12:K$187)</f>
        <v>76479.350000000006</v>
      </c>
      <c r="L21" s="37">
        <f>SUMIF(LoansC!$B$12:$B$187,Loans!$B21,LoansC!L$12:L$187)+SUMIF(LoansR!$B$12:$B$187,Loans!$B21,LoansR!L$12:L$187)</f>
        <v>76479.350000000006</v>
      </c>
      <c r="M21" s="37">
        <f>SUMIF(LoansC!$B$12:$B$187,Loans!$B21,LoansC!M$12:M$187)+SUMIF(LoansR!$B$12:$B$187,Loans!$B21,LoansR!M$12:M$187)</f>
        <v>343111</v>
      </c>
      <c r="N21" s="37">
        <f>SUMIF(LoansC!$B$12:$B$187,Loans!$B21,LoansC!N$12:N$187)+SUMIF(LoansR!$B$12:$B$187,Loans!$B21,LoansR!N$12:N$187)</f>
        <v>0</v>
      </c>
      <c r="O21" s="37">
        <f>SUMIF(LoansC!$B$12:$B$187,Loans!$B21,LoansC!O$12:O$187)+SUMIF(LoansR!$B$12:$B$187,Loans!$B21,LoansR!O$12:O$187)</f>
        <v>306850</v>
      </c>
      <c r="P21" s="37">
        <f>SUMIF(LoansC!$B$12:$B$187,Loans!$B21,LoansC!P$12:P$187)+SUMIF(LoansR!$B$12:$B$187,Loans!$B21,LoansR!P$12:P$187)</f>
        <v>76479.350000000006</v>
      </c>
      <c r="Q21" s="37">
        <f>SUMIF(LoansC!$B$12:$B$187,Loans!$B21,LoansC!Q$12:Q$187)+SUMIF(LoansR!$B$12:$B$187,Loans!$B21,LoansR!Q$12:Q$187)</f>
        <v>230370.65000000005</v>
      </c>
      <c r="R21" s="37">
        <f>SUMIF(LoansC!$B$12:$B$187,Loans!$B21,LoansC!R$12:R$187)+SUMIF(LoansR!$B$12:$B$187,Loans!$B21,LoansR!R$12:R$187)</f>
        <v>0</v>
      </c>
      <c r="S21" s="37">
        <f>SUMIF(LoansC!$B$12:$B$187,Loans!$B21,LoansC!S$12:S$187)+SUMIF(LoansR!$B$12:$B$187,Loans!$B21,LoansR!S$12:S$187)</f>
        <v>8030254.5499999998</v>
      </c>
      <c r="T21" s="37">
        <f>SUMIF(LoansC!$B$12:$B$187,Loans!$B21,LoansC!T$12:T$187)+SUMIF(LoansR!$B$12:$B$187,Loans!$B21,LoansR!T$12:T$187)</f>
        <v>8030254.5499999998</v>
      </c>
      <c r="U21" s="37">
        <f>(SUMIF(LoansC!$B$12:$B$187,Loans!$B21,LoansC!U$12:U$187)+SUMIF(LoansR!$B$12:$B$187,Loans!$B21,LoansR!U$12:U$187))/2</f>
        <v>1</v>
      </c>
      <c r="V21" s="37">
        <f>SUMIF(LoansC!$B$12:$B$187,Loans!$B21,LoansC!V$12:V$187)+SUMIF(LoansR!$B$12:$B$187,Loans!$B21,LoansR!V$12:V$187)</f>
        <v>66566.871403333324</v>
      </c>
      <c r="W21" s="37">
        <f>SUMIF(LoansC!$B$12:$B$187,Loans!$B21,LoansC!W$12:W$187)+SUMIF(LoansR!$B$12:$B$187,Loans!$B21,LoansR!W$12:W$187)</f>
        <v>0</v>
      </c>
      <c r="X21" s="50">
        <f>IF(MONTH($B21)&gt;=6,VLOOKUP(YEAR($B21)+1,SRECPrice!$B$5:$C$29,2,FALSE),VLOOKUP(YEAR($B21),SRECPrice!$B$5:$C$29,2,FALSE))</f>
        <v>237</v>
      </c>
      <c r="Y21" s="37">
        <f>SUMIF(LoansC!$B$12:$B$187,Loans!$B21,LoansC!Y$12:Y$187)+SUMIF(LoansR!$B$12:$B$187,Loans!$B21,LoansR!Y$12:Y$187)</f>
        <v>0</v>
      </c>
      <c r="Z21" s="37">
        <f>SUMIF(LoansC!$B$12:$B$187,Loans!$B21,LoansC!Z$12:Z$187)+SUMIF(LoansR!$B$12:$B$187,Loans!$B21,LoansR!Z$12:Z$187)</f>
        <v>0</v>
      </c>
      <c r="AA21" s="37">
        <f>SUMIF(LoansC!$B$12:$B$187,Loans!$B21,LoansC!AA$12:AA$187)+SUMIF(LoansR!$B$12:$B$187,Loans!$B21,LoansR!AA$12:AA$187)</f>
        <v>0</v>
      </c>
      <c r="AB21" s="37">
        <f>SUMIF(LoansC!$B$12:$B$187,Loans!$B21,LoansC!AB$12:AB$187)+SUMIF(LoansR!$B$12:$B$187,Loans!$B21,LoansR!AB$12:AB$187)</f>
        <v>0</v>
      </c>
      <c r="AC21" s="37">
        <f>SUMIF(LoansC!$B$12:$B$187,Loans!$B21,LoansC!AC$12:AC$187)+SUMIF(LoansR!$B$12:$B$187,Loans!$B21,LoansR!AC$12:AC$187)</f>
        <v>153</v>
      </c>
      <c r="AD21" s="37">
        <f>SUMIF(LoansC!$B$12:$B$187,Loans!$B21,LoansC!AD$12:AD$187)+SUMIF(LoansR!$B$12:$B$187,Loans!$B21,LoansR!AD$12:AD$187)</f>
        <v>0</v>
      </c>
      <c r="AE21" s="56">
        <f>SUMIF(LoansC!$B$12:$B$187,Loans!$B21,LoansC!AE$12:AE$187)</f>
        <v>9.6699999999999994E-2</v>
      </c>
      <c r="AF21" s="37">
        <f>SUMIF(LoansC!$B$12:$B$187,Loans!$B21,LoansC!AF$12:AF$187)+SUMIF(LoansR!$B$12:$B$187,Loans!$B21,LoansR!AF$12:AF$187)</f>
        <v>-9912.7502400000121</v>
      </c>
      <c r="AG21" s="37">
        <f>SUMIF(LoansC!$B$12:$B$187,Loans!$B21,LoansC!AG$12:AG$187)+SUMIF(LoansR!$B$12:$B$187,Loans!$B21,LoansR!AG$12:AG$187)</f>
        <v>0</v>
      </c>
      <c r="AH21" s="37">
        <f>SUMIF(LoansC!$B$12:$B$187,Loans!$B21,LoansC!AH$12:AH$187)+SUMIF(LoansR!$B$12:$B$187,Loans!$B21,LoansR!AH$12:AH$187)</f>
        <v>0</v>
      </c>
      <c r="AI21" s="37">
        <f>SUMIF(LoansC!$B$12:$B$187,Loans!$B21,LoansC!AI$12:AI$187)+SUMIF(LoansR!$B$12:$B$187,Loans!$B21,LoansR!AI$12:AI$187)</f>
        <v>646</v>
      </c>
      <c r="AJ21" s="37">
        <f>SUMIF(LoansC!$B$12:$B$187,Loans!$B21,LoansC!AJ$12:AJ$187)+SUMIF(LoansR!$B$12:$B$187,Loans!$B21,LoansR!AJ$12:AJ$187)</f>
        <v>153748</v>
      </c>
      <c r="AK21" s="37">
        <f>SUMIF(LoansC!$B$12:$B$187,Loans!$B21,LoansC!AK$12:AK$187)+SUMIF(LoansR!$B$12:$B$187,Loans!$B21,LoansR!AK$12:AK$187)</f>
        <v>0</v>
      </c>
      <c r="AL21" s="37">
        <f>SUMIF(LoansC!$B$12:$B$187,Loans!$B21,LoansC!AL$12:AL$187)+SUMIF(LoansR!$B$12:$B$187,Loans!$B21,LoansR!AL$12:AL$187)</f>
        <v>0</v>
      </c>
      <c r="AM21" s="37">
        <f>SUMIF(LoansC!$B$12:$B$187,Loans!$B21,LoansC!AM$12:AM$187)+SUMIF(LoansR!$B$12:$B$187,Loans!$B21,LoansR!AM$12:AM$187)</f>
        <v>0</v>
      </c>
      <c r="AN21" s="37">
        <f>SUMIF(LoansC!$B$12:$B$187,Loans!$B21,LoansC!AN$12:AN$187)+SUMIF(LoansR!$B$12:$B$187,Loans!$B21,LoansR!AN$12:AN$187)</f>
        <v>0</v>
      </c>
      <c r="AP21" s="57"/>
    </row>
    <row r="22" spans="1:42" x14ac:dyDescent="0.2">
      <c r="A22" s="1">
        <f t="shared" si="2"/>
        <v>2</v>
      </c>
      <c r="B22" s="101">
        <f t="shared" si="3"/>
        <v>44985</v>
      </c>
      <c r="C22" s="37">
        <f>SUMIF(LoansC!$B$12:$B$187,Loans!$B22,LoansC!C$12:C$187)+SUMIF(LoansR!$B$12:$B$187,Loans!$B22,LoansR!C$12:C$187)</f>
        <v>1083233.79</v>
      </c>
      <c r="D22" s="37">
        <f>SUMIF(LoansC!$B$12:$B$187,Loans!$B22,LoansC!D$12:D$187)+SUMIF(LoansR!$B$12:$B$187,Loans!$B22,LoansR!D$12:D$187)</f>
        <v>16034071.780000001</v>
      </c>
      <c r="E22" s="37">
        <f>SUMIF(LoansC!$B$12:$B$187,Loans!$B22,LoansC!E$12:E$187)+SUMIF(LoansR!$B$12:$B$187,Loans!$B22,LoansR!E$12:E$187)</f>
        <v>0</v>
      </c>
      <c r="F22" s="37">
        <f>SUMIF(LoansC!$B$12:$B$187,Loans!$B22,LoansC!F$12:F$187)+SUMIF(LoansR!$B$12:$B$187,Loans!$B22,LoansR!F$12:F$187)</f>
        <v>0</v>
      </c>
      <c r="G22" s="37">
        <f>SUMIF(LoansC!$B$12:$B$187,Loans!$B22,LoansC!G$12:G$187)+SUMIF(LoansR!$B$12:$B$187,Loans!$B22,LoansR!G$12:G$187)</f>
        <v>716</v>
      </c>
      <c r="H22" s="37">
        <f>SUMIF(LoansC!$B$12:$B$187,Loans!$B22,LoansC!H$12:H$187)+SUMIF(LoansR!$B$12:$B$187,Loans!$B22,LoansR!H$12:H$187)</f>
        <v>8030254.5499999998</v>
      </c>
      <c r="I22" s="37">
        <f>SUMIF(LoansC!$B$12:$B$187,Loans!$B22,LoansC!I$12:I$187)+SUMIF(LoansR!$B$12:$B$187,Loans!$B22,LoansR!I$12:I$187)</f>
        <v>0</v>
      </c>
      <c r="J22" s="37">
        <f>SUMIF(LoansC!$B$12:$B$187,Loans!$B22,LoansC!J$12:J$187)+SUMIF(LoansR!$B$12:$B$187,Loans!$B22,LoansR!J$12:J$187)</f>
        <v>8030254.5499999998</v>
      </c>
      <c r="K22" s="37">
        <f>SUMIF(LoansC!$B$12:$B$187,Loans!$B22,LoansC!K$12:K$187)+SUMIF(LoansR!$B$12:$B$187,Loans!$B22,LoansR!K$12:K$187)</f>
        <v>74346.490000000005</v>
      </c>
      <c r="L22" s="37">
        <f>SUMIF(LoansC!$B$12:$B$187,Loans!$B22,LoansC!L$12:L$187)+SUMIF(LoansR!$B$12:$B$187,Loans!$B22,LoansR!L$12:L$187)</f>
        <v>74346.490000000005</v>
      </c>
      <c r="M22" s="37">
        <f>SUMIF(LoansC!$B$12:$B$187,Loans!$B22,LoansC!M$12:M$187)+SUMIF(LoansR!$B$12:$B$187,Loans!$B22,LoansR!M$12:M$187)</f>
        <v>307018</v>
      </c>
      <c r="N22" s="37">
        <f>SUMIF(LoansC!$B$12:$B$187,Loans!$B22,LoansC!N$12:N$187)+SUMIF(LoansR!$B$12:$B$187,Loans!$B22,LoansR!N$12:N$187)</f>
        <v>0</v>
      </c>
      <c r="O22" s="37">
        <f>SUMIF(LoansC!$B$12:$B$187,Loans!$B22,LoansC!O$12:O$187)+SUMIF(LoansR!$B$12:$B$187,Loans!$B22,LoansR!O$12:O$187)</f>
        <v>274075</v>
      </c>
      <c r="P22" s="37">
        <f>SUMIF(LoansC!$B$12:$B$187,Loans!$B22,LoansC!P$12:P$187)+SUMIF(LoansR!$B$12:$B$187,Loans!$B22,LoansR!P$12:P$187)</f>
        <v>74346.490000000005</v>
      </c>
      <c r="Q22" s="37">
        <f>SUMIF(LoansC!$B$12:$B$187,Loans!$B22,LoansC!Q$12:Q$187)+SUMIF(LoansR!$B$12:$B$187,Loans!$B22,LoansR!Q$12:Q$187)</f>
        <v>199728.51</v>
      </c>
      <c r="R22" s="37">
        <f>SUMIF(LoansC!$B$12:$B$187,Loans!$B22,LoansC!R$12:R$187)+SUMIF(LoansR!$B$12:$B$187,Loans!$B22,LoansR!R$12:R$187)</f>
        <v>0</v>
      </c>
      <c r="S22" s="37">
        <f>SUMIF(LoansC!$B$12:$B$187,Loans!$B22,LoansC!S$12:S$187)+SUMIF(LoansR!$B$12:$B$187,Loans!$B22,LoansR!S$12:S$187)</f>
        <v>7830526.040000001</v>
      </c>
      <c r="T22" s="37">
        <f>SUMIF(LoansC!$B$12:$B$187,Loans!$B22,LoansC!T$12:T$187)+SUMIF(LoansR!$B$12:$B$187,Loans!$B22,LoansR!T$12:T$187)</f>
        <v>7830526.040000001</v>
      </c>
      <c r="U22" s="37">
        <f>(SUMIF(LoansC!$B$12:$B$187,Loans!$B22,LoansC!U$12:U$187)+SUMIF(LoansR!$B$12:$B$187,Loans!$B22,LoansR!U$12:U$187))/2</f>
        <v>1</v>
      </c>
      <c r="V22" s="37">
        <f>SUMIF(LoansC!$B$12:$B$187,Loans!$B22,LoansC!V$12:V$187)+SUMIF(LoansR!$B$12:$B$187,Loans!$B22,LoansR!V$12:V$187)</f>
        <v>64710.467915416659</v>
      </c>
      <c r="W22" s="37">
        <f>SUMIF(LoansC!$B$12:$B$187,Loans!$B22,LoansC!W$12:W$187)+SUMIF(LoansR!$B$12:$B$187,Loans!$B22,LoansR!W$12:W$187)</f>
        <v>0</v>
      </c>
      <c r="X22" s="50">
        <f>IF(MONTH($B22)&gt;=6,VLOOKUP(YEAR($B22)+1,SRECPrice!$B$5:$C$29,2,FALSE),VLOOKUP(YEAR($B22),SRECPrice!$B$5:$C$29,2,FALSE))</f>
        <v>237</v>
      </c>
      <c r="Y22" s="37">
        <f>SUMIF(LoansC!$B$12:$B$187,Loans!$B22,LoansC!Y$12:Y$187)+SUMIF(LoansR!$B$12:$B$187,Loans!$B22,LoansR!Y$12:Y$187)</f>
        <v>0</v>
      </c>
      <c r="Z22" s="37">
        <f>SUMIF(LoansC!$B$12:$B$187,Loans!$B22,LoansC!Z$12:Z$187)+SUMIF(LoansR!$B$12:$B$187,Loans!$B22,LoansR!Z$12:Z$187)</f>
        <v>0</v>
      </c>
      <c r="AA22" s="37">
        <f>SUMIF(LoansC!$B$12:$B$187,Loans!$B22,LoansC!AA$12:AA$187)+SUMIF(LoansR!$B$12:$B$187,Loans!$B22,LoansR!AA$12:AA$187)</f>
        <v>0</v>
      </c>
      <c r="AB22" s="37">
        <f>SUMIF(LoansC!$B$12:$B$187,Loans!$B22,LoansC!AB$12:AB$187)+SUMIF(LoansR!$B$12:$B$187,Loans!$B22,LoansR!AB$12:AB$187)</f>
        <v>0</v>
      </c>
      <c r="AC22" s="37">
        <f>SUMIF(LoansC!$B$12:$B$187,Loans!$B22,LoansC!AC$12:AC$187)+SUMIF(LoansR!$B$12:$B$187,Loans!$B22,LoansR!AC$12:AC$187)</f>
        <v>139</v>
      </c>
      <c r="AD22" s="37">
        <f>SUMIF(LoansC!$B$12:$B$187,Loans!$B22,LoansC!AD$12:AD$187)+SUMIF(LoansR!$B$12:$B$187,Loans!$B22,LoansR!AD$12:AD$187)</f>
        <v>0</v>
      </c>
      <c r="AE22" s="56">
        <f>SUMIF(LoansC!$B$12:$B$187,Loans!$B22,LoansC!AE$12:AE$187)</f>
        <v>9.6699999999999994E-2</v>
      </c>
      <c r="AF22" s="37">
        <f>SUMIF(LoansC!$B$12:$B$187,Loans!$B22,LoansC!AF$12:AF$187)+SUMIF(LoansR!$B$12:$B$187,Loans!$B22,LoansR!AF$12:AF$187)</f>
        <v>-9636.3054600000105</v>
      </c>
      <c r="AG22" s="37">
        <f>SUMIF(LoansC!$B$12:$B$187,Loans!$B22,LoansC!AG$12:AG$187)+SUMIF(LoansR!$B$12:$B$187,Loans!$B22,LoansR!AG$12:AG$187)</f>
        <v>0</v>
      </c>
      <c r="AH22" s="37">
        <f>SUMIF(LoansC!$B$12:$B$187,Loans!$B22,LoansC!AH$12:AH$187)+SUMIF(LoansR!$B$12:$B$187,Loans!$B22,LoansR!AH$12:AH$187)</f>
        <v>0</v>
      </c>
      <c r="AI22" s="37">
        <f>SUMIF(LoansC!$B$12:$B$187,Loans!$B22,LoansC!AI$12:AI$187)+SUMIF(LoansR!$B$12:$B$187,Loans!$B22,LoansR!AI$12:AI$187)</f>
        <v>577</v>
      </c>
      <c r="AJ22" s="37">
        <f>SUMIF(LoansC!$B$12:$B$187,Loans!$B22,LoansC!AJ$12:AJ$187)+SUMIF(LoansR!$B$12:$B$187,Loans!$B22,LoansR!AJ$12:AJ$187)</f>
        <v>137326</v>
      </c>
      <c r="AK22" s="37">
        <f>SUMIF(LoansC!$B$12:$B$187,Loans!$B22,LoansC!AK$12:AK$187)+SUMIF(LoansR!$B$12:$B$187,Loans!$B22,LoansR!AK$12:AK$187)</f>
        <v>0</v>
      </c>
      <c r="AL22" s="37">
        <f>SUMIF(LoansC!$B$12:$B$187,Loans!$B22,LoansC!AL$12:AL$187)+SUMIF(LoansR!$B$12:$B$187,Loans!$B22,LoansR!AL$12:AL$187)</f>
        <v>0</v>
      </c>
      <c r="AM22" s="37">
        <f>SUMIF(LoansC!$B$12:$B$187,Loans!$B22,LoansC!AM$12:AM$187)+SUMIF(LoansR!$B$12:$B$187,Loans!$B22,LoansR!AM$12:AM$187)</f>
        <v>0</v>
      </c>
      <c r="AN22" s="37">
        <f>SUMIF(LoansC!$B$12:$B$187,Loans!$B22,LoansC!AN$12:AN$187)+SUMIF(LoansR!$B$12:$B$187,Loans!$B22,LoansR!AN$12:AN$187)</f>
        <v>0</v>
      </c>
      <c r="AP22" s="57"/>
    </row>
    <row r="23" spans="1:42" x14ac:dyDescent="0.2">
      <c r="A23" s="1">
        <f t="shared" si="2"/>
        <v>3</v>
      </c>
      <c r="B23" s="101">
        <f t="shared" si="3"/>
        <v>45016</v>
      </c>
      <c r="C23" s="37">
        <f>SUMIF(LoansC!$B$12:$B$187,Loans!$B23,LoansC!C$12:C$187)+SUMIF(LoansR!$B$12:$B$187,Loans!$B23,LoansR!C$12:C$187)</f>
        <v>1537682.92</v>
      </c>
      <c r="D23" s="37">
        <f>SUMIF(LoansC!$B$12:$B$187,Loans!$B23,LoansC!D$12:D$187)+SUMIF(LoansR!$B$12:$B$187,Loans!$B23,LoansR!D$12:D$187)</f>
        <v>17571754.700000003</v>
      </c>
      <c r="E23" s="37">
        <f>SUMIF(LoansC!$B$12:$B$187,Loans!$B23,LoansC!E$12:E$187)+SUMIF(LoansR!$B$12:$B$187,Loans!$B23,LoansR!E$12:E$187)</f>
        <v>0</v>
      </c>
      <c r="F23" s="37">
        <f>SUMIF(LoansC!$B$12:$B$187,Loans!$B23,LoansC!F$12:F$187)+SUMIF(LoansR!$B$12:$B$187,Loans!$B23,LoansR!F$12:F$187)</f>
        <v>0</v>
      </c>
      <c r="G23" s="37">
        <f>SUMIF(LoansC!$B$12:$B$187,Loans!$B23,LoansC!G$12:G$187)+SUMIF(LoansR!$B$12:$B$187,Loans!$B23,LoansR!G$12:G$187)</f>
        <v>889</v>
      </c>
      <c r="H23" s="37">
        <f>SUMIF(LoansC!$B$12:$B$187,Loans!$B23,LoansC!H$12:H$187)+SUMIF(LoansR!$B$12:$B$187,Loans!$B23,LoansR!H$12:H$187)</f>
        <v>7830526.040000001</v>
      </c>
      <c r="I23" s="37">
        <f>SUMIF(LoansC!$B$12:$B$187,Loans!$B23,LoansC!I$12:I$187)+SUMIF(LoansR!$B$12:$B$187,Loans!$B23,LoansR!I$12:I$187)</f>
        <v>0</v>
      </c>
      <c r="J23" s="37">
        <f>SUMIF(LoansC!$B$12:$B$187,Loans!$B23,LoansC!J$12:J$187)+SUMIF(LoansR!$B$12:$B$187,Loans!$B23,LoansR!J$12:J$187)</f>
        <v>7830526.040000001</v>
      </c>
      <c r="K23" s="37">
        <f>SUMIF(LoansC!$B$12:$B$187,Loans!$B23,LoansC!K$12:K$187)+SUMIF(LoansR!$B$12:$B$187,Loans!$B23,LoansR!K$12:K$187)</f>
        <v>72497.37000000001</v>
      </c>
      <c r="L23" s="37">
        <f>SUMIF(LoansC!$B$12:$B$187,Loans!$B23,LoansC!L$12:L$187)+SUMIF(LoansR!$B$12:$B$187,Loans!$B23,LoansR!L$12:L$187)</f>
        <v>72497.37000000001</v>
      </c>
      <c r="M23" s="37">
        <f>SUMIF(LoansC!$B$12:$B$187,Loans!$B23,LoansC!M$12:M$187)+SUMIF(LoansR!$B$12:$B$187,Loans!$B23,LoansR!M$12:M$187)</f>
        <v>382053</v>
      </c>
      <c r="N23" s="37">
        <f>SUMIF(LoansC!$B$12:$B$187,Loans!$B23,LoansC!N$12:N$187)+SUMIF(LoansR!$B$12:$B$187,Loans!$B23,LoansR!N$12:N$187)</f>
        <v>0</v>
      </c>
      <c r="O23" s="37">
        <f>SUMIF(LoansC!$B$12:$B$187,Loans!$B23,LoansC!O$12:O$187)+SUMIF(LoansR!$B$12:$B$187,Loans!$B23,LoansR!O$12:O$187)</f>
        <v>339962.44</v>
      </c>
      <c r="P23" s="37">
        <f>SUMIF(LoansC!$B$12:$B$187,Loans!$B23,LoansC!P$12:P$187)+SUMIF(LoansR!$B$12:$B$187,Loans!$B23,LoansR!P$12:P$187)</f>
        <v>72497.37000000001</v>
      </c>
      <c r="Q23" s="37">
        <f>SUMIF(LoansC!$B$12:$B$187,Loans!$B23,LoansC!Q$12:Q$187)+SUMIF(LoansR!$B$12:$B$187,Loans!$B23,LoansR!Q$12:Q$187)</f>
        <v>267465.07</v>
      </c>
      <c r="R23" s="37">
        <f>SUMIF(LoansC!$B$12:$B$187,Loans!$B23,LoansC!R$12:R$187)+SUMIF(LoansR!$B$12:$B$187,Loans!$B23,LoansR!R$12:R$187)</f>
        <v>0</v>
      </c>
      <c r="S23" s="37">
        <f>SUMIF(LoansC!$B$12:$B$187,Loans!$B23,LoansC!S$12:S$187)+SUMIF(LoansR!$B$12:$B$187,Loans!$B23,LoansR!S$12:S$187)</f>
        <v>7563060.9699999988</v>
      </c>
      <c r="T23" s="37">
        <f>SUMIF(LoansC!$B$12:$B$187,Loans!$B23,LoansC!T$12:T$187)+SUMIF(LoansR!$B$12:$B$187,Loans!$B23,LoansR!T$12:T$187)</f>
        <v>7563060.9699999988</v>
      </c>
      <c r="U23" s="37">
        <f>(SUMIF(LoansC!$B$12:$B$187,Loans!$B23,LoansC!U$12:U$187)+SUMIF(LoansR!$B$12:$B$187,Loans!$B23,LoansR!U$12:U$187))/2</f>
        <v>1</v>
      </c>
      <c r="V23" s="37">
        <f>SUMIF(LoansC!$B$12:$B$187,Loans!$B23,LoansC!V$12:V$187)+SUMIF(LoansR!$B$12:$B$187,Loans!$B23,LoansR!V$12:V$187)</f>
        <v>63100.989005666663</v>
      </c>
      <c r="W23" s="37">
        <f>SUMIF(LoansC!$B$12:$B$187,Loans!$B23,LoansC!W$12:W$187)+SUMIF(LoansR!$B$12:$B$187,Loans!$B23,LoansR!W$12:W$187)</f>
        <v>0</v>
      </c>
      <c r="X23" s="50">
        <f>IF(MONTH($B23)&gt;=6,VLOOKUP(YEAR($B23)+1,SRECPrice!$B$5:$C$29,2,FALSE),VLOOKUP(YEAR($B23),SRECPrice!$B$5:$C$29,2,FALSE))</f>
        <v>237</v>
      </c>
      <c r="Y23" s="37">
        <f>SUMIF(LoansC!$B$12:$B$187,Loans!$B23,LoansC!Y$12:Y$187)+SUMIF(LoansR!$B$12:$B$187,Loans!$B23,LoansR!Y$12:Y$187)</f>
        <v>0</v>
      </c>
      <c r="Z23" s="37">
        <f>SUMIF(LoansC!$B$12:$B$187,Loans!$B23,LoansC!Z$12:Z$187)+SUMIF(LoansR!$B$12:$B$187,Loans!$B23,LoansR!Z$12:Z$187)</f>
        <v>0</v>
      </c>
      <c r="AA23" s="37">
        <f>SUMIF(LoansC!$B$12:$B$187,Loans!$B23,LoansC!AA$12:AA$187)+SUMIF(LoansR!$B$12:$B$187,Loans!$B23,LoansR!AA$12:AA$187)</f>
        <v>0</v>
      </c>
      <c r="AB23" s="37">
        <f>SUMIF(LoansC!$B$12:$B$187,Loans!$B23,LoansC!AB$12:AB$187)+SUMIF(LoansR!$B$12:$B$187,Loans!$B23,LoansR!AB$12:AB$187)</f>
        <v>0</v>
      </c>
      <c r="AC23" s="37">
        <f>SUMIF(LoansC!$B$12:$B$187,Loans!$B23,LoansC!AC$12:AC$187)+SUMIF(LoansR!$B$12:$B$187,Loans!$B23,LoansR!AC$12:AC$187)</f>
        <v>173</v>
      </c>
      <c r="AD23" s="37">
        <f>SUMIF(LoansC!$B$12:$B$187,Loans!$B23,LoansC!AD$12:AD$187)+SUMIF(LoansR!$B$12:$B$187,Loans!$B23,LoansR!AD$12:AD$187)</f>
        <v>0</v>
      </c>
      <c r="AE23" s="56">
        <f>SUMIF(LoansC!$B$12:$B$187,Loans!$B23,LoansC!AE$12:AE$187)</f>
        <v>9.6699999999999994E-2</v>
      </c>
      <c r="AF23" s="37">
        <f>SUMIF(LoansC!$B$12:$B$187,Loans!$B23,LoansC!AF$12:AF$187)+SUMIF(LoansR!$B$12:$B$187,Loans!$B23,LoansR!AF$12:AF$187)</f>
        <v>-9396.6312480000124</v>
      </c>
      <c r="AG23" s="37">
        <f>SUMIF(LoansC!$B$12:$B$187,Loans!$B23,LoansC!AG$12:AG$187)+SUMIF(LoansR!$B$12:$B$187,Loans!$B23,LoansR!AG$12:AG$187)</f>
        <v>0</v>
      </c>
      <c r="AH23" s="37">
        <f>SUMIF(LoansC!$B$12:$B$187,Loans!$B23,LoansC!AH$12:AH$187)+SUMIF(LoansR!$B$12:$B$187,Loans!$B23,LoansR!AH$12:AH$187)</f>
        <v>0</v>
      </c>
      <c r="AI23" s="37">
        <f>SUMIF(LoansC!$B$12:$B$187,Loans!$B23,LoansC!AI$12:AI$187)+SUMIF(LoansR!$B$12:$B$187,Loans!$B23,LoansR!AI$12:AI$187)</f>
        <v>716</v>
      </c>
      <c r="AJ23" s="37">
        <f>SUMIF(LoansC!$B$12:$B$187,Loans!$B23,LoansC!AJ$12:AJ$187)+SUMIF(LoansR!$B$12:$B$187,Loans!$B23,LoansR!AJ$12:AJ$187)</f>
        <v>170270.44</v>
      </c>
      <c r="AK23" s="37">
        <f>SUMIF(LoansC!$B$12:$B$187,Loans!$B23,LoansC!AK$12:AK$187)+SUMIF(LoansR!$B$12:$B$187,Loans!$B23,LoansR!AK$12:AK$187)</f>
        <v>0</v>
      </c>
      <c r="AL23" s="37">
        <f>SUMIF(LoansC!$B$12:$B$187,Loans!$B23,LoansC!AL$12:AL$187)+SUMIF(LoansR!$B$12:$B$187,Loans!$B23,LoansR!AL$12:AL$187)</f>
        <v>0</v>
      </c>
      <c r="AM23" s="37">
        <f>SUMIF(LoansC!$B$12:$B$187,Loans!$B23,LoansC!AM$12:AM$187)+SUMIF(LoansR!$B$12:$B$187,Loans!$B23,LoansR!AM$12:AM$187)</f>
        <v>0</v>
      </c>
      <c r="AN23" s="37">
        <f>SUMIF(LoansC!$B$12:$B$187,Loans!$B23,LoansC!AN$12:AN$187)+SUMIF(LoansR!$B$12:$B$187,Loans!$B23,LoansR!AN$12:AN$187)</f>
        <v>0</v>
      </c>
      <c r="AP23" s="57"/>
    </row>
    <row r="24" spans="1:42" x14ac:dyDescent="0.2">
      <c r="A24" s="1">
        <f t="shared" si="2"/>
        <v>4</v>
      </c>
      <c r="B24" s="101">
        <f t="shared" si="3"/>
        <v>45046</v>
      </c>
      <c r="C24" s="37">
        <f>SUMIF(LoansC!$B$12:$B$187,Loans!$B24,LoansC!C$12:C$187)+SUMIF(LoansR!$B$12:$B$187,Loans!$B24,LoansR!C$12:C$187)</f>
        <v>1725883.6900000002</v>
      </c>
      <c r="D24" s="37">
        <f>SUMIF(LoansC!$B$12:$B$187,Loans!$B24,LoansC!D$12:D$187)+SUMIF(LoansR!$B$12:$B$187,Loans!$B24,LoansR!D$12:D$187)</f>
        <v>19297638.390000004</v>
      </c>
      <c r="E24" s="37">
        <f>SUMIF(LoansC!$B$12:$B$187,Loans!$B24,LoansC!E$12:E$187)+SUMIF(LoansR!$B$12:$B$187,Loans!$B24,LoansR!E$12:E$187)</f>
        <v>0</v>
      </c>
      <c r="F24" s="37">
        <f>SUMIF(LoansC!$B$12:$B$187,Loans!$B24,LoansC!F$12:F$187)+SUMIF(LoansR!$B$12:$B$187,Loans!$B24,LoansR!F$12:F$187)</f>
        <v>0</v>
      </c>
      <c r="G24" s="37">
        <f>SUMIF(LoansC!$B$12:$B$187,Loans!$B24,LoansC!G$12:G$187)+SUMIF(LoansR!$B$12:$B$187,Loans!$B24,LoansR!G$12:G$187)</f>
        <v>1091</v>
      </c>
      <c r="H24" s="37">
        <f>SUMIF(LoansC!$B$12:$B$187,Loans!$B24,LoansC!H$12:H$187)+SUMIF(LoansR!$B$12:$B$187,Loans!$B24,LoansR!H$12:H$187)</f>
        <v>7563060.9699999988</v>
      </c>
      <c r="I24" s="37">
        <f>SUMIF(LoansC!$B$12:$B$187,Loans!$B24,LoansC!I$12:I$187)+SUMIF(LoansR!$B$12:$B$187,Loans!$B24,LoansR!I$12:I$187)</f>
        <v>0</v>
      </c>
      <c r="J24" s="37">
        <f>SUMIF(LoansC!$B$12:$B$187,Loans!$B24,LoansC!J$12:J$187)+SUMIF(LoansR!$B$12:$B$187,Loans!$B24,LoansR!J$12:J$187)</f>
        <v>7563060.9699999988</v>
      </c>
      <c r="K24" s="37">
        <f>SUMIF(LoansC!$B$12:$B$187,Loans!$B24,LoansC!K$12:K$187)+SUMIF(LoansR!$B$12:$B$187,Loans!$B24,LoansR!K$12:K$187)</f>
        <v>70021.090000000011</v>
      </c>
      <c r="L24" s="37">
        <f>SUMIF(LoansC!$B$12:$B$187,Loans!$B24,LoansC!L$12:L$187)+SUMIF(LoansR!$B$12:$B$187,Loans!$B24,LoansR!L$12:L$187)</f>
        <v>70021.090000000011</v>
      </c>
      <c r="M24" s="37">
        <f>SUMIF(LoansC!$B$12:$B$187,Loans!$B24,LoansC!M$12:M$187)+SUMIF(LoansR!$B$12:$B$187,Loans!$B24,LoansR!M$12:M$187)</f>
        <v>466579</v>
      </c>
      <c r="N24" s="37">
        <f>SUMIF(LoansC!$B$12:$B$187,Loans!$B24,LoansC!N$12:N$187)+SUMIF(LoansR!$B$12:$B$187,Loans!$B24,LoansR!N$12:N$187)</f>
        <v>0</v>
      </c>
      <c r="O24" s="37">
        <f>SUMIF(LoansC!$B$12:$B$187,Loans!$B24,LoansC!O$12:O$187)+SUMIF(LoansR!$B$12:$B$187,Loans!$B24,LoansR!O$12:O$187)</f>
        <v>407596.45</v>
      </c>
      <c r="P24" s="37">
        <f>SUMIF(LoansC!$B$12:$B$187,Loans!$B24,LoansC!P$12:P$187)+SUMIF(LoansR!$B$12:$B$187,Loans!$B24,LoansR!P$12:P$187)</f>
        <v>70021.090000000011</v>
      </c>
      <c r="Q24" s="37">
        <f>SUMIF(LoansC!$B$12:$B$187,Loans!$B24,LoansC!Q$12:Q$187)+SUMIF(LoansR!$B$12:$B$187,Loans!$B24,LoansR!Q$12:Q$187)</f>
        <v>337575.36000000004</v>
      </c>
      <c r="R24" s="37">
        <f>SUMIF(LoansC!$B$12:$B$187,Loans!$B24,LoansC!R$12:R$187)+SUMIF(LoansR!$B$12:$B$187,Loans!$B24,LoansR!R$12:R$187)</f>
        <v>0</v>
      </c>
      <c r="S24" s="37">
        <f>SUMIF(LoansC!$B$12:$B$187,Loans!$B24,LoansC!S$12:S$187)+SUMIF(LoansR!$B$12:$B$187,Loans!$B24,LoansR!S$12:S$187)</f>
        <v>7225485.6100000003</v>
      </c>
      <c r="T24" s="37">
        <f>SUMIF(LoansC!$B$12:$B$187,Loans!$B24,LoansC!T$12:T$187)+SUMIF(LoansR!$B$12:$B$187,Loans!$B24,LoansR!T$12:T$187)</f>
        <v>7225485.6100000003</v>
      </c>
      <c r="U24" s="37">
        <f>(SUMIF(LoansC!$B$12:$B$187,Loans!$B24,LoansC!U$12:U$187)+SUMIF(LoansR!$B$12:$B$187,Loans!$B24,LoansR!U$12:U$187))/2</f>
        <v>1</v>
      </c>
      <c r="V24" s="37">
        <f>SUMIF(LoansC!$B$12:$B$187,Loans!$B24,LoansC!V$12:V$187)+SUMIF(LoansR!$B$12:$B$187,Loans!$B24,LoansR!V$12:V$187)</f>
        <v>60945.666316583316</v>
      </c>
      <c r="W24" s="37">
        <f>SUMIF(LoansC!$B$12:$B$187,Loans!$B24,LoansC!W$12:W$187)+SUMIF(LoansR!$B$12:$B$187,Loans!$B24,LoansR!W$12:W$187)</f>
        <v>0</v>
      </c>
      <c r="X24" s="50">
        <f>IF(MONTH($B24)&gt;=6,VLOOKUP(YEAR($B24)+1,SRECPrice!$B$5:$C$29,2,FALSE),VLOOKUP(YEAR($B24),SRECPrice!$B$5:$C$29,2,FALSE))</f>
        <v>237</v>
      </c>
      <c r="Y24" s="37">
        <f>SUMIF(LoansC!$B$12:$B$187,Loans!$B24,LoansC!Y$12:Y$187)+SUMIF(LoansR!$B$12:$B$187,Loans!$B24,LoansR!Y$12:Y$187)</f>
        <v>0</v>
      </c>
      <c r="Z24" s="37">
        <f>SUMIF(LoansC!$B$12:$B$187,Loans!$B24,LoansC!Z$12:Z$187)+SUMIF(LoansR!$B$12:$B$187,Loans!$B24,LoansR!Z$12:Z$187)</f>
        <v>0</v>
      </c>
      <c r="AA24" s="37">
        <f>SUMIF(LoansC!$B$12:$B$187,Loans!$B24,LoansC!AA$12:AA$187)+SUMIF(LoansR!$B$12:$B$187,Loans!$B24,LoansR!AA$12:AA$187)</f>
        <v>0</v>
      </c>
      <c r="AB24" s="37">
        <f>SUMIF(LoansC!$B$12:$B$187,Loans!$B24,LoansC!AB$12:AB$187)+SUMIF(LoansR!$B$12:$B$187,Loans!$B24,LoansR!AB$12:AB$187)</f>
        <v>0</v>
      </c>
      <c r="AC24" s="37">
        <f>SUMIF(LoansC!$B$12:$B$187,Loans!$B24,LoansC!AC$12:AC$187)+SUMIF(LoansR!$B$12:$B$187,Loans!$B24,LoansR!AC$12:AC$187)</f>
        <v>233</v>
      </c>
      <c r="AD24" s="37">
        <f>SUMIF(LoansC!$B$12:$B$187,Loans!$B24,LoansC!AD$12:AD$187)+SUMIF(LoansR!$B$12:$B$187,Loans!$B24,LoansR!AD$12:AD$187)</f>
        <v>0</v>
      </c>
      <c r="AE24" s="56">
        <f>SUMIF(LoansC!$B$12:$B$187,Loans!$B24,LoansC!AE$12:AE$187)</f>
        <v>9.6699999999999994E-2</v>
      </c>
      <c r="AF24" s="37">
        <f>SUMIF(LoansC!$B$12:$B$187,Loans!$B24,LoansC!AF$12:AF$187)+SUMIF(LoansR!$B$12:$B$187,Loans!$B24,LoansR!AF$12:AF$187)</f>
        <v>-9075.6731640000089</v>
      </c>
      <c r="AG24" s="37">
        <f>SUMIF(LoansC!$B$12:$B$187,Loans!$B24,LoansC!AG$12:AG$187)+SUMIF(LoansR!$B$12:$B$187,Loans!$B24,LoansR!AG$12:AG$187)</f>
        <v>0</v>
      </c>
      <c r="AH24" s="37">
        <f>SUMIF(LoansC!$B$12:$B$187,Loans!$B24,LoansC!AH$12:AH$187)+SUMIF(LoansR!$B$12:$B$187,Loans!$B24,LoansR!AH$12:AH$187)</f>
        <v>0</v>
      </c>
      <c r="AI24" s="37">
        <f>SUMIF(LoansC!$B$12:$B$187,Loans!$B24,LoansC!AI$12:AI$187)+SUMIF(LoansR!$B$12:$B$187,Loans!$B24,LoansR!AI$12:AI$187)</f>
        <v>858</v>
      </c>
      <c r="AJ24" s="37">
        <f>SUMIF(LoansC!$B$12:$B$187,Loans!$B24,LoansC!AJ$12:AJ$187)+SUMIF(LoansR!$B$12:$B$187,Loans!$B24,LoansR!AJ$12:AJ$187)</f>
        <v>204204</v>
      </c>
      <c r="AK24" s="37">
        <f>SUMIF(LoansC!$B$12:$B$187,Loans!$B24,LoansC!AK$12:AK$187)+SUMIF(LoansR!$B$12:$B$187,Loans!$B24,LoansR!AK$12:AK$187)</f>
        <v>0</v>
      </c>
      <c r="AL24" s="37">
        <f>SUMIF(LoansC!$B$12:$B$187,Loans!$B24,LoansC!AL$12:AL$187)+SUMIF(LoansR!$B$12:$B$187,Loans!$B24,LoansR!AL$12:AL$187)</f>
        <v>0</v>
      </c>
      <c r="AM24" s="37">
        <f>SUMIF(LoansC!$B$12:$B$187,Loans!$B24,LoansC!AM$12:AM$187)+SUMIF(LoansR!$B$12:$B$187,Loans!$B24,LoansR!AM$12:AM$187)</f>
        <v>0</v>
      </c>
      <c r="AN24" s="37">
        <f>SUMIF(LoansC!$B$12:$B$187,Loans!$B24,LoansC!AN$12:AN$187)+SUMIF(LoansR!$B$12:$B$187,Loans!$B24,LoansR!AN$12:AN$187)</f>
        <v>0</v>
      </c>
      <c r="AP24" s="57"/>
    </row>
    <row r="25" spans="1:42" x14ac:dyDescent="0.2">
      <c r="A25" s="1">
        <f t="shared" si="2"/>
        <v>5</v>
      </c>
      <c r="B25" s="101">
        <f t="shared" si="3"/>
        <v>45077</v>
      </c>
      <c r="C25" s="37">
        <f>SUMIF(LoansC!$B$12:$B$187,Loans!$B25,LoansC!C$12:C$187)+SUMIF(LoansR!$B$12:$B$187,Loans!$B25,LoansR!C$12:C$187)</f>
        <v>2062050.5000000002</v>
      </c>
      <c r="D25" s="37">
        <f>SUMIF(LoansC!$B$12:$B$187,Loans!$B25,LoansC!D$12:D$187)+SUMIF(LoansR!$B$12:$B$187,Loans!$B25,LoansR!D$12:D$187)</f>
        <v>21359688.890000004</v>
      </c>
      <c r="E25" s="37">
        <f>SUMIF(LoansC!$B$12:$B$187,Loans!$B25,LoansC!E$12:E$187)+SUMIF(LoansR!$B$12:$B$187,Loans!$B25,LoansR!E$12:E$187)</f>
        <v>0</v>
      </c>
      <c r="F25" s="37">
        <f>SUMIF(LoansC!$B$12:$B$187,Loans!$B25,LoansC!F$12:F$187)+SUMIF(LoansR!$B$12:$B$187,Loans!$B25,LoansR!F$12:F$187)</f>
        <v>0</v>
      </c>
      <c r="G25" s="37">
        <f>SUMIF(LoansC!$B$12:$B$187,Loans!$B25,LoansC!G$12:G$187)+SUMIF(LoansR!$B$12:$B$187,Loans!$B25,LoansR!G$12:G$187)</f>
        <v>1531</v>
      </c>
      <c r="H25" s="37">
        <f>SUMIF(LoansC!$B$12:$B$187,Loans!$B25,LoansC!H$12:H$187)+SUMIF(LoansR!$B$12:$B$187,Loans!$B25,LoansR!H$12:H$187)</f>
        <v>7225485.6100000003</v>
      </c>
      <c r="I25" s="37">
        <f>SUMIF(LoansC!$B$12:$B$187,Loans!$B25,LoansC!I$12:I$187)+SUMIF(LoansR!$B$12:$B$187,Loans!$B25,LoansR!I$12:I$187)</f>
        <v>0</v>
      </c>
      <c r="J25" s="37">
        <f>SUMIF(LoansC!$B$12:$B$187,Loans!$B25,LoansC!J$12:J$187)+SUMIF(LoansR!$B$12:$B$187,Loans!$B25,LoansR!J$12:J$187)</f>
        <v>7225485.6100000003</v>
      </c>
      <c r="K25" s="37">
        <f>SUMIF(LoansC!$B$12:$B$187,Loans!$B25,LoansC!K$12:K$187)+SUMIF(LoansR!$B$12:$B$187,Loans!$B25,LoansR!K$12:K$187)</f>
        <v>66895.699999999983</v>
      </c>
      <c r="L25" s="37">
        <f>SUMIF(LoansC!$B$12:$B$187,Loans!$B25,LoansC!L$12:L$187)+SUMIF(LoansR!$B$12:$B$187,Loans!$B25,LoansR!L$12:L$187)</f>
        <v>66895.699999999983</v>
      </c>
      <c r="M25" s="37">
        <f>SUMIF(LoansC!$B$12:$B$187,Loans!$B25,LoansC!M$12:M$187)+SUMIF(LoansR!$B$12:$B$187,Loans!$B25,LoansR!M$12:M$187)</f>
        <v>630597</v>
      </c>
      <c r="N25" s="37">
        <f>SUMIF(LoansC!$B$12:$B$187,Loans!$B25,LoansC!N$12:N$187)+SUMIF(LoansR!$B$12:$B$187,Loans!$B25,LoansR!N$12:N$187)</f>
        <v>0</v>
      </c>
      <c r="O25" s="37">
        <f>SUMIF(LoansC!$B$12:$B$187,Loans!$B25,LoansC!O$12:O$187)+SUMIF(LoansR!$B$12:$B$187,Loans!$B25,LoansR!O$12:O$187)</f>
        <v>534375</v>
      </c>
      <c r="P25" s="37">
        <f>SUMIF(LoansC!$B$12:$B$187,Loans!$B25,LoansC!P$12:P$187)+SUMIF(LoansR!$B$12:$B$187,Loans!$B25,LoansR!P$12:P$187)</f>
        <v>66895.699999999983</v>
      </c>
      <c r="Q25" s="37">
        <f>SUMIF(LoansC!$B$12:$B$187,Loans!$B25,LoansC!Q$12:Q$187)+SUMIF(LoansR!$B$12:$B$187,Loans!$B25,LoansR!Q$12:Q$187)</f>
        <v>467479.29999999993</v>
      </c>
      <c r="R25" s="37">
        <f>SUMIF(LoansC!$B$12:$B$187,Loans!$B25,LoansC!R$12:R$187)+SUMIF(LoansR!$B$12:$B$187,Loans!$B25,LoansR!R$12:R$187)</f>
        <v>0</v>
      </c>
      <c r="S25" s="37">
        <f>SUMIF(LoansC!$B$12:$B$187,Loans!$B25,LoansC!S$12:S$187)+SUMIF(LoansR!$B$12:$B$187,Loans!$B25,LoansR!S$12:S$187)</f>
        <v>6758006.3099999987</v>
      </c>
      <c r="T25" s="37">
        <f>SUMIF(LoansC!$B$12:$B$187,Loans!$B25,LoansC!T$12:T$187)+SUMIF(LoansR!$B$12:$B$187,Loans!$B25,LoansR!T$12:T$187)</f>
        <v>6758006.3099999987</v>
      </c>
      <c r="U25" s="37">
        <f>(SUMIF(LoansC!$B$12:$B$187,Loans!$B25,LoansC!U$12:U$187)+SUMIF(LoansR!$B$12:$B$187,Loans!$B25,LoansR!U$12:U$187))/2</f>
        <v>1</v>
      </c>
      <c r="V25" s="37">
        <f>SUMIF(LoansC!$B$12:$B$187,Loans!$B25,LoansC!V$12:V$187)+SUMIF(LoansR!$B$12:$B$187,Loans!$B25,LoansR!V$12:V$187)</f>
        <v>58225.371540583328</v>
      </c>
      <c r="W25" s="37">
        <f>SUMIF(LoansC!$B$12:$B$187,Loans!$B25,LoansC!W$12:W$187)+SUMIF(LoansR!$B$12:$B$187,Loans!$B25,LoansR!W$12:W$187)</f>
        <v>0</v>
      </c>
      <c r="X25" s="50">
        <f>IF(MONTH($B25)&gt;=6,VLOOKUP(YEAR($B25)+1,SRECPrice!$B$5:$C$29,2,FALSE),VLOOKUP(YEAR($B25),SRECPrice!$B$5:$C$29,2,FALSE))</f>
        <v>237</v>
      </c>
      <c r="Y25" s="37">
        <f>SUMIF(LoansC!$B$12:$B$187,Loans!$B25,LoansC!Y$12:Y$187)+SUMIF(LoansR!$B$12:$B$187,Loans!$B25,LoansR!Y$12:Y$187)</f>
        <v>0</v>
      </c>
      <c r="Z25" s="37">
        <f>SUMIF(LoansC!$B$12:$B$187,Loans!$B25,LoansC!Z$12:Z$187)+SUMIF(LoansR!$B$12:$B$187,Loans!$B25,LoansR!Z$12:Z$187)</f>
        <v>0</v>
      </c>
      <c r="AA25" s="37">
        <f>SUMIF(LoansC!$B$12:$B$187,Loans!$B25,LoansC!AA$12:AA$187)+SUMIF(LoansR!$B$12:$B$187,Loans!$B25,LoansR!AA$12:AA$187)</f>
        <v>0</v>
      </c>
      <c r="AB25" s="37">
        <f>SUMIF(LoansC!$B$12:$B$187,Loans!$B25,LoansC!AB$12:AB$187)+SUMIF(LoansR!$B$12:$B$187,Loans!$B25,LoansR!AB$12:AB$187)</f>
        <v>0</v>
      </c>
      <c r="AC25" s="37">
        <f>SUMIF(LoansC!$B$12:$B$187,Loans!$B25,LoansC!AC$12:AC$187)+SUMIF(LoansR!$B$12:$B$187,Loans!$B25,LoansR!AC$12:AC$187)</f>
        <v>406</v>
      </c>
      <c r="AD25" s="37">
        <f>SUMIF(LoansC!$B$12:$B$187,Loans!$B25,LoansC!AD$12:AD$187)+SUMIF(LoansR!$B$12:$B$187,Loans!$B25,LoansR!AD$12:AD$187)</f>
        <v>0</v>
      </c>
      <c r="AE25" s="56">
        <f>SUMIF(LoansC!$B$12:$B$187,Loans!$B25,LoansC!AE$12:AE$187)</f>
        <v>9.6699999999999994E-2</v>
      </c>
      <c r="AF25" s="37">
        <f>SUMIF(LoansC!$B$12:$B$187,Loans!$B25,LoansC!AF$12:AF$187)+SUMIF(LoansR!$B$12:$B$187,Loans!$B25,LoansR!AF$12:AF$187)</f>
        <v>-8670.5827320000099</v>
      </c>
      <c r="AG25" s="37">
        <f>SUMIF(LoansC!$B$12:$B$187,Loans!$B25,LoansC!AG$12:AG$187)+SUMIF(LoansR!$B$12:$B$187,Loans!$B25,LoansR!AG$12:AG$187)</f>
        <v>0</v>
      </c>
      <c r="AH25" s="37">
        <f>SUMIF(LoansC!$B$12:$B$187,Loans!$B25,LoansC!AH$12:AH$187)+SUMIF(LoansR!$B$12:$B$187,Loans!$B25,LoansR!AH$12:AH$187)</f>
        <v>0</v>
      </c>
      <c r="AI25" s="37">
        <f>SUMIF(LoansC!$B$12:$B$187,Loans!$B25,LoansC!AI$12:AI$187)+SUMIF(LoansR!$B$12:$B$187,Loans!$B25,LoansR!AI$12:AI$187)</f>
        <v>1125</v>
      </c>
      <c r="AJ25" s="37">
        <f>SUMIF(LoansC!$B$12:$B$187,Loans!$B25,LoansC!AJ$12:AJ$187)+SUMIF(LoansR!$B$12:$B$187,Loans!$B25,LoansR!AJ$12:AJ$187)</f>
        <v>267750</v>
      </c>
      <c r="AK25" s="37">
        <f>SUMIF(LoansC!$B$12:$B$187,Loans!$B25,LoansC!AK$12:AK$187)+SUMIF(LoansR!$B$12:$B$187,Loans!$B25,LoansR!AK$12:AK$187)</f>
        <v>0</v>
      </c>
      <c r="AL25" s="37">
        <f>SUMIF(LoansC!$B$12:$B$187,Loans!$B25,LoansC!AL$12:AL$187)+SUMIF(LoansR!$B$12:$B$187,Loans!$B25,LoansR!AL$12:AL$187)</f>
        <v>0</v>
      </c>
      <c r="AM25" s="37">
        <f>SUMIF(LoansC!$B$12:$B$187,Loans!$B25,LoansC!AM$12:AM$187)+SUMIF(LoansR!$B$12:$B$187,Loans!$B25,LoansR!AM$12:AM$187)</f>
        <v>0</v>
      </c>
      <c r="AN25" s="37">
        <f>SUMIF(LoansC!$B$12:$B$187,Loans!$B25,LoansC!AN$12:AN$187)+SUMIF(LoansR!$B$12:$B$187,Loans!$B25,LoansR!AN$12:AN$187)</f>
        <v>0</v>
      </c>
      <c r="AP25" s="57"/>
    </row>
    <row r="26" spans="1:42" x14ac:dyDescent="0.2">
      <c r="A26" s="1">
        <f t="shared" si="2"/>
        <v>6</v>
      </c>
      <c r="B26" s="101">
        <f t="shared" si="3"/>
        <v>45107</v>
      </c>
      <c r="C26" s="37">
        <f>SUMIF(LoansC!$B$12:$B$187,Loans!$B26,LoansC!C$12:C$187)+SUMIF(LoansR!$B$12:$B$187,Loans!$B26,LoansR!C$12:C$187)</f>
        <v>2021721.28</v>
      </c>
      <c r="D26" s="37">
        <f>SUMIF(LoansC!$B$12:$B$187,Loans!$B26,LoansC!D$12:D$187)+SUMIF(LoansR!$B$12:$B$187,Loans!$B26,LoansR!D$12:D$187)</f>
        <v>23381410.170000006</v>
      </c>
      <c r="E26" s="37">
        <f>SUMIF(LoansC!$B$12:$B$187,Loans!$B26,LoansC!E$12:E$187)+SUMIF(LoansR!$B$12:$B$187,Loans!$B26,LoansR!E$12:E$187)</f>
        <v>0</v>
      </c>
      <c r="F26" s="37">
        <f>SUMIF(LoansC!$B$12:$B$187,Loans!$B26,LoansC!F$12:F$187)+SUMIF(LoansR!$B$12:$B$187,Loans!$B26,LoansR!F$12:F$187)</f>
        <v>0</v>
      </c>
      <c r="G26" s="37">
        <f>SUMIF(LoansC!$B$12:$B$187,Loans!$B26,LoansC!G$12:G$187)+SUMIF(LoansR!$B$12:$B$187,Loans!$B26,LoansR!G$12:G$187)</f>
        <v>1709</v>
      </c>
      <c r="H26" s="37">
        <f>SUMIF(LoansC!$B$12:$B$187,Loans!$B26,LoansC!H$12:H$187)+SUMIF(LoansR!$B$12:$B$187,Loans!$B26,LoansR!H$12:H$187)</f>
        <v>6758006.3099999987</v>
      </c>
      <c r="I26" s="37">
        <f>SUMIF(LoansC!$B$12:$B$187,Loans!$B26,LoansC!I$12:I$187)+SUMIF(LoansR!$B$12:$B$187,Loans!$B26,LoansR!I$12:I$187)</f>
        <v>0</v>
      </c>
      <c r="J26" s="37">
        <f>SUMIF(LoansC!$B$12:$B$187,Loans!$B26,LoansC!J$12:J$187)+SUMIF(LoansR!$B$12:$B$187,Loans!$B26,LoansR!J$12:J$187)</f>
        <v>6758006.3099999987</v>
      </c>
      <c r="K26" s="37">
        <f>SUMIF(LoansC!$B$12:$B$187,Loans!$B26,LoansC!K$12:K$187)+SUMIF(LoansR!$B$12:$B$187,Loans!$B26,LoansR!K$12:K$187)</f>
        <v>62567.68</v>
      </c>
      <c r="L26" s="37">
        <f>SUMIF(LoansC!$B$12:$B$187,Loans!$B26,LoansC!L$12:L$187)+SUMIF(LoansR!$B$12:$B$187,Loans!$B26,LoansR!L$12:L$187)</f>
        <v>62567.68</v>
      </c>
      <c r="M26" s="37">
        <f>SUMIF(LoansC!$B$12:$B$187,Loans!$B26,LoansC!M$12:M$187)+SUMIF(LoansR!$B$12:$B$187,Loans!$B26,LoansR!M$12:M$187)</f>
        <v>702295</v>
      </c>
      <c r="N26" s="37">
        <f>SUMIF(LoansC!$B$12:$B$187,Loans!$B26,LoansC!N$12:N$187)+SUMIF(LoansR!$B$12:$B$187,Loans!$B26,LoansR!N$12:N$187)</f>
        <v>0</v>
      </c>
      <c r="O26" s="37">
        <f>SUMIF(LoansC!$B$12:$B$187,Loans!$B26,LoansC!O$12:O$187)+SUMIF(LoansR!$B$12:$B$187,Loans!$B26,LoansR!O$12:O$187)</f>
        <v>593275</v>
      </c>
      <c r="P26" s="37">
        <f>SUMIF(LoansC!$B$12:$B$187,Loans!$B26,LoansC!P$12:P$187)+SUMIF(LoansR!$B$12:$B$187,Loans!$B26,LoansR!P$12:P$187)</f>
        <v>62567.68</v>
      </c>
      <c r="Q26" s="37">
        <f>SUMIF(LoansC!$B$12:$B$187,Loans!$B26,LoansC!Q$12:Q$187)+SUMIF(LoansR!$B$12:$B$187,Loans!$B26,LoansR!Q$12:Q$187)</f>
        <v>530707.32000000007</v>
      </c>
      <c r="R26" s="37">
        <f>SUMIF(LoansC!$B$12:$B$187,Loans!$B26,LoansC!R$12:R$187)+SUMIF(LoansR!$B$12:$B$187,Loans!$B26,LoansR!R$12:R$187)</f>
        <v>0</v>
      </c>
      <c r="S26" s="37">
        <f>SUMIF(LoansC!$B$12:$B$187,Loans!$B26,LoansC!S$12:S$187)+SUMIF(LoansR!$B$12:$B$187,Loans!$B26,LoansR!S$12:S$187)</f>
        <v>6227298.9899999993</v>
      </c>
      <c r="T26" s="37">
        <f>SUMIF(LoansC!$B$12:$B$187,Loans!$B26,LoansC!T$12:T$187)+SUMIF(LoansR!$B$12:$B$187,Loans!$B26,LoansR!T$12:T$187)</f>
        <v>6227298.9899999993</v>
      </c>
      <c r="U26" s="37">
        <f>(SUMIF(LoansC!$B$12:$B$187,Loans!$B26,LoansC!U$12:U$187)+SUMIF(LoansR!$B$12:$B$187,Loans!$B26,LoansR!U$12:U$187))/2</f>
        <v>1</v>
      </c>
      <c r="V26" s="37">
        <f>SUMIF(LoansC!$B$12:$B$187,Loans!$B26,LoansC!V$12:V$187)+SUMIF(LoansR!$B$12:$B$187,Loans!$B26,LoansR!V$12:V$187)</f>
        <v>54458.267514749983</v>
      </c>
      <c r="W26" s="37">
        <f>SUMIF(LoansC!$B$12:$B$187,Loans!$B26,LoansC!W$12:W$187)+SUMIF(LoansR!$B$12:$B$187,Loans!$B26,LoansR!W$12:W$187)</f>
        <v>0</v>
      </c>
      <c r="X26" s="50">
        <f>IF(MONTH($B26)&gt;=6,VLOOKUP(YEAR($B26)+1,SRECPrice!$B$5:$C$29,2,FALSE),VLOOKUP(YEAR($B26),SRECPrice!$B$5:$C$29,2,FALSE))</f>
        <v>237</v>
      </c>
      <c r="Y26" s="37">
        <f>SUMIF(LoansC!$B$12:$B$187,Loans!$B26,LoansC!Y$12:Y$187)+SUMIF(LoansR!$B$12:$B$187,Loans!$B26,LoansR!Y$12:Y$187)</f>
        <v>0</v>
      </c>
      <c r="Z26" s="37">
        <f>SUMIF(LoansC!$B$12:$B$187,Loans!$B26,LoansC!Z$12:Z$187)+SUMIF(LoansR!$B$12:$B$187,Loans!$B26,LoansR!Z$12:Z$187)</f>
        <v>0</v>
      </c>
      <c r="AA26" s="37">
        <f>SUMIF(LoansC!$B$12:$B$187,Loans!$B26,LoansC!AA$12:AA$187)+SUMIF(LoansR!$B$12:$B$187,Loans!$B26,LoansR!AA$12:AA$187)</f>
        <v>0</v>
      </c>
      <c r="AB26" s="37">
        <f>SUMIF(LoansC!$B$12:$B$187,Loans!$B26,LoansC!AB$12:AB$187)+SUMIF(LoansR!$B$12:$B$187,Loans!$B26,LoansR!AB$12:AB$187)</f>
        <v>0</v>
      </c>
      <c r="AC26" s="37">
        <f>SUMIF(LoansC!$B$12:$B$187,Loans!$B26,LoansC!AC$12:AC$187)+SUMIF(LoansR!$B$12:$B$187,Loans!$B26,LoansR!AC$12:AC$187)</f>
        <v>460</v>
      </c>
      <c r="AD26" s="37">
        <f>SUMIF(LoansC!$B$12:$B$187,Loans!$B26,LoansC!AD$12:AD$187)+SUMIF(LoansR!$B$12:$B$187,Loans!$B26,LoansR!AD$12:AD$187)</f>
        <v>0</v>
      </c>
      <c r="AE26" s="56">
        <f>SUMIF(LoansC!$B$12:$B$187,Loans!$B26,LoansC!AE$12:AE$187)</f>
        <v>9.6699999999999994E-2</v>
      </c>
      <c r="AF26" s="37">
        <f>SUMIF(LoansC!$B$12:$B$187,Loans!$B26,LoansC!AF$12:AF$187)+SUMIF(LoansR!$B$12:$B$187,Loans!$B26,LoansR!AF$12:AF$187)</f>
        <v>-8109.6075720000081</v>
      </c>
      <c r="AG26" s="37">
        <f>SUMIF(LoansC!$B$12:$B$187,Loans!$B26,LoansC!AG$12:AG$187)+SUMIF(LoansR!$B$12:$B$187,Loans!$B26,LoansR!AG$12:AG$187)</f>
        <v>0</v>
      </c>
      <c r="AH26" s="37">
        <f>SUMIF(LoansC!$B$12:$B$187,Loans!$B26,LoansC!AH$12:AH$187)+SUMIF(LoansR!$B$12:$B$187,Loans!$B26,LoansR!AH$12:AH$187)</f>
        <v>0</v>
      </c>
      <c r="AI26" s="37">
        <f>SUMIF(LoansC!$B$12:$B$187,Loans!$B26,LoansC!AI$12:AI$187)+SUMIF(LoansR!$B$12:$B$187,Loans!$B26,LoansR!AI$12:AI$187)</f>
        <v>1249</v>
      </c>
      <c r="AJ26" s="37">
        <f>SUMIF(LoansC!$B$12:$B$187,Loans!$B26,LoansC!AJ$12:AJ$187)+SUMIF(LoansR!$B$12:$B$187,Loans!$B26,LoansR!AJ$12:AJ$187)</f>
        <v>297262</v>
      </c>
      <c r="AK26" s="37">
        <f>SUMIF(LoansC!$B$12:$B$187,Loans!$B26,LoansC!AK$12:AK$187)+SUMIF(LoansR!$B$12:$B$187,Loans!$B26,LoansR!AK$12:AK$187)</f>
        <v>0</v>
      </c>
      <c r="AL26" s="37">
        <f>SUMIF(LoansC!$B$12:$B$187,Loans!$B26,LoansC!AL$12:AL$187)+SUMIF(LoansR!$B$12:$B$187,Loans!$B26,LoansR!AL$12:AL$187)</f>
        <v>0</v>
      </c>
      <c r="AM26" s="37">
        <f>SUMIF(LoansC!$B$12:$B$187,Loans!$B26,LoansC!AM$12:AM$187)+SUMIF(LoansR!$B$12:$B$187,Loans!$B26,LoansR!AM$12:AM$187)</f>
        <v>0</v>
      </c>
      <c r="AN26" s="37">
        <f>SUMIF(LoansC!$B$12:$B$187,Loans!$B26,LoansC!AN$12:AN$187)+SUMIF(LoansR!$B$12:$B$187,Loans!$B26,LoansR!AN$12:AN$187)</f>
        <v>0</v>
      </c>
      <c r="AP26" s="57"/>
    </row>
    <row r="27" spans="1:42" x14ac:dyDescent="0.2">
      <c r="A27" s="1">
        <f t="shared" si="2"/>
        <v>7</v>
      </c>
      <c r="B27" s="101">
        <f t="shared" si="3"/>
        <v>45138</v>
      </c>
      <c r="C27" s="37">
        <f>SUMIF(LoansC!$B$12:$B$187,Loans!$B27,LoansC!C$12:C$187)+SUMIF(LoansR!$B$12:$B$187,Loans!$B27,LoansR!C$12:C$187)</f>
        <v>2002672.6100000003</v>
      </c>
      <c r="D27" s="37">
        <f>SUMIF(LoansC!$B$12:$B$187,Loans!$B27,LoansC!D$12:D$187)+SUMIF(LoansR!$B$12:$B$187,Loans!$B27,LoansR!D$12:D$187)</f>
        <v>25384082.780000005</v>
      </c>
      <c r="E27" s="37">
        <f>SUMIF(LoansC!$B$12:$B$187,Loans!$B27,LoansC!E$12:E$187)+SUMIF(LoansR!$B$12:$B$187,Loans!$B27,LoansR!E$12:E$187)</f>
        <v>0</v>
      </c>
      <c r="F27" s="37">
        <f>SUMIF(LoansC!$B$12:$B$187,Loans!$B27,LoansC!F$12:F$187)+SUMIF(LoansR!$B$12:$B$187,Loans!$B27,LoansR!F$12:F$187)</f>
        <v>0</v>
      </c>
      <c r="G27" s="37">
        <f>SUMIF(LoansC!$B$12:$B$187,Loans!$B27,LoansC!G$12:G$187)+SUMIF(LoansR!$B$12:$B$187,Loans!$B27,LoansR!G$12:G$187)</f>
        <v>2035</v>
      </c>
      <c r="H27" s="37">
        <f>SUMIF(LoansC!$B$12:$B$187,Loans!$B27,LoansC!H$12:H$187)+SUMIF(LoansR!$B$12:$B$187,Loans!$B27,LoansR!H$12:H$187)</f>
        <v>6227298.9899999993</v>
      </c>
      <c r="I27" s="37">
        <f>SUMIF(LoansC!$B$12:$B$187,Loans!$B27,LoansC!I$12:I$187)+SUMIF(LoansR!$B$12:$B$187,Loans!$B27,LoansR!I$12:I$187)</f>
        <v>0</v>
      </c>
      <c r="J27" s="37">
        <f>SUMIF(LoansC!$B$12:$B$187,Loans!$B27,LoansC!J$12:J$187)+SUMIF(LoansR!$B$12:$B$187,Loans!$B27,LoansR!J$12:J$187)</f>
        <v>6227298.9899999993</v>
      </c>
      <c r="K27" s="37">
        <f>SUMIF(LoansC!$B$12:$B$187,Loans!$B27,LoansC!K$12:K$187)+SUMIF(LoansR!$B$12:$B$187,Loans!$B27,LoansR!K$12:K$187)</f>
        <v>57654.210000000014</v>
      </c>
      <c r="L27" s="37">
        <f>SUMIF(LoansC!$B$12:$B$187,Loans!$B27,LoansC!L$12:L$187)+SUMIF(LoansR!$B$12:$B$187,Loans!$B27,LoansR!L$12:L$187)</f>
        <v>57654.210000000014</v>
      </c>
      <c r="M27" s="37">
        <f>SUMIF(LoansC!$B$12:$B$187,Loans!$B27,LoansC!M$12:M$187)+SUMIF(LoansR!$B$12:$B$187,Loans!$B27,LoansR!M$12:M$187)</f>
        <v>835725</v>
      </c>
      <c r="N27" s="37">
        <f>SUMIF(LoansC!$B$12:$B$187,Loans!$B27,LoansC!N$12:N$187)+SUMIF(LoansR!$B$12:$B$187,Loans!$B27,LoansR!N$12:N$187)</f>
        <v>0</v>
      </c>
      <c r="O27" s="37">
        <f>SUMIF(LoansC!$B$12:$B$187,Loans!$B27,LoansC!O$12:O$187)+SUMIF(LoansR!$B$12:$B$187,Loans!$B27,LoansR!O$12:O$187)</f>
        <v>705375</v>
      </c>
      <c r="P27" s="37">
        <f>SUMIF(LoansC!$B$12:$B$187,Loans!$B27,LoansC!P$12:P$187)+SUMIF(LoansR!$B$12:$B$187,Loans!$B27,LoansR!P$12:P$187)</f>
        <v>57654.210000000014</v>
      </c>
      <c r="Q27" s="37">
        <f>SUMIF(LoansC!$B$12:$B$187,Loans!$B27,LoansC!Q$12:Q$187)+SUMIF(LoansR!$B$12:$B$187,Loans!$B27,LoansR!Q$12:Q$187)</f>
        <v>647720.78999999992</v>
      </c>
      <c r="R27" s="37">
        <f>SUMIF(LoansC!$B$12:$B$187,Loans!$B27,LoansC!R$12:R$187)+SUMIF(LoansR!$B$12:$B$187,Loans!$B27,LoansR!R$12:R$187)</f>
        <v>0</v>
      </c>
      <c r="S27" s="37">
        <f>SUMIF(LoansC!$B$12:$B$187,Loans!$B27,LoansC!S$12:S$187)+SUMIF(LoansR!$B$12:$B$187,Loans!$B27,LoansR!S$12:S$187)</f>
        <v>5579578.1999999983</v>
      </c>
      <c r="T27" s="37">
        <f>SUMIF(LoansC!$B$12:$B$187,Loans!$B27,LoansC!T$12:T$187)+SUMIF(LoansR!$B$12:$B$187,Loans!$B27,LoansR!T$12:T$187)</f>
        <v>5579578.1999999983</v>
      </c>
      <c r="U27" s="37">
        <f>(SUMIF(LoansC!$B$12:$B$187,Loans!$B27,LoansC!U$12:U$187)+SUMIF(LoansR!$B$12:$B$187,Loans!$B27,LoansR!U$12:U$187))/2</f>
        <v>1</v>
      </c>
      <c r="V27" s="37">
        <f>SUMIF(LoansC!$B$12:$B$187,Loans!$B27,LoansC!V$12:V$187)+SUMIF(LoansR!$B$12:$B$187,Loans!$B27,LoansR!V$12:V$187)</f>
        <v>50181.651027749991</v>
      </c>
      <c r="W27" s="37">
        <f>SUMIF(LoansC!$B$12:$B$187,Loans!$B27,LoansC!W$12:W$187)+SUMIF(LoansR!$B$12:$B$187,Loans!$B27,LoansR!W$12:W$187)</f>
        <v>0</v>
      </c>
      <c r="X27" s="50">
        <f>IF(MONTH($B27)&gt;=6,VLOOKUP(YEAR($B27)+1,SRECPrice!$B$5:$C$29,2,FALSE),VLOOKUP(YEAR($B27),SRECPrice!$B$5:$C$29,2,FALSE))</f>
        <v>237</v>
      </c>
      <c r="Y27" s="37">
        <f>SUMIF(LoansC!$B$12:$B$187,Loans!$B27,LoansC!Y$12:Y$187)+SUMIF(LoansR!$B$12:$B$187,Loans!$B27,LoansR!Y$12:Y$187)</f>
        <v>0</v>
      </c>
      <c r="Z27" s="37">
        <f>SUMIF(LoansC!$B$12:$B$187,Loans!$B27,LoansC!Z$12:Z$187)+SUMIF(LoansR!$B$12:$B$187,Loans!$B27,LoansR!Z$12:Z$187)</f>
        <v>0</v>
      </c>
      <c r="AA27" s="37">
        <f>SUMIF(LoansC!$B$12:$B$187,Loans!$B27,LoansC!AA$12:AA$187)+SUMIF(LoansR!$B$12:$B$187,Loans!$B27,LoansR!AA$12:AA$187)</f>
        <v>0</v>
      </c>
      <c r="AB27" s="37">
        <f>SUMIF(LoansC!$B$12:$B$187,Loans!$B27,LoansC!AB$12:AB$187)+SUMIF(LoansR!$B$12:$B$187,Loans!$B27,LoansR!AB$12:AB$187)</f>
        <v>0</v>
      </c>
      <c r="AC27" s="37">
        <f>SUMIF(LoansC!$B$12:$B$187,Loans!$B27,LoansC!AC$12:AC$187)+SUMIF(LoansR!$B$12:$B$187,Loans!$B27,LoansR!AC$12:AC$187)</f>
        <v>550</v>
      </c>
      <c r="AD27" s="37">
        <f>SUMIF(LoansC!$B$12:$B$187,Loans!$B27,LoansC!AD$12:AD$187)+SUMIF(LoansR!$B$12:$B$187,Loans!$B27,LoansR!AD$12:AD$187)</f>
        <v>0</v>
      </c>
      <c r="AE27" s="56">
        <f>SUMIF(LoansC!$B$12:$B$187,Loans!$B27,LoansC!AE$12:AE$187)</f>
        <v>9.6699999999999994E-2</v>
      </c>
      <c r="AF27" s="37">
        <f>SUMIF(LoansC!$B$12:$B$187,Loans!$B27,LoansC!AF$12:AF$187)+SUMIF(LoansR!$B$12:$B$187,Loans!$B27,LoansR!AF$12:AF$187)</f>
        <v>-7472.7587880000083</v>
      </c>
      <c r="AG27" s="37">
        <f>SUMIF(LoansC!$B$12:$B$187,Loans!$B27,LoansC!AG$12:AG$187)+SUMIF(LoansR!$B$12:$B$187,Loans!$B27,LoansR!AG$12:AG$187)</f>
        <v>0</v>
      </c>
      <c r="AH27" s="37">
        <f>SUMIF(LoansC!$B$12:$B$187,Loans!$B27,LoansC!AH$12:AH$187)+SUMIF(LoansR!$B$12:$B$187,Loans!$B27,LoansR!AH$12:AH$187)</f>
        <v>0</v>
      </c>
      <c r="AI27" s="37">
        <f>SUMIF(LoansC!$B$12:$B$187,Loans!$B27,LoansC!AI$12:AI$187)+SUMIF(LoansR!$B$12:$B$187,Loans!$B27,LoansR!AI$12:AI$187)</f>
        <v>1485</v>
      </c>
      <c r="AJ27" s="37">
        <f>SUMIF(LoansC!$B$12:$B$187,Loans!$B27,LoansC!AJ$12:AJ$187)+SUMIF(LoansR!$B$12:$B$187,Loans!$B27,LoansR!AJ$12:AJ$187)</f>
        <v>353430</v>
      </c>
      <c r="AK27" s="37">
        <f>SUMIF(LoansC!$B$12:$B$187,Loans!$B27,LoansC!AK$12:AK$187)+SUMIF(LoansR!$B$12:$B$187,Loans!$B27,LoansR!AK$12:AK$187)</f>
        <v>0</v>
      </c>
      <c r="AL27" s="37">
        <f>SUMIF(LoansC!$B$12:$B$187,Loans!$B27,LoansC!AL$12:AL$187)+SUMIF(LoansR!$B$12:$B$187,Loans!$B27,LoansR!AL$12:AL$187)</f>
        <v>0</v>
      </c>
      <c r="AM27" s="37">
        <f>SUMIF(LoansC!$B$12:$B$187,Loans!$B27,LoansC!AM$12:AM$187)+SUMIF(LoansR!$B$12:$B$187,Loans!$B27,LoansR!AM$12:AM$187)</f>
        <v>0</v>
      </c>
      <c r="AN27" s="37">
        <f>SUMIF(LoansC!$B$12:$B$187,Loans!$B27,LoansC!AN$12:AN$187)+SUMIF(LoansR!$B$12:$B$187,Loans!$B27,LoansR!AN$12:AN$187)</f>
        <v>0</v>
      </c>
      <c r="AP27" s="57"/>
    </row>
    <row r="28" spans="1:42" x14ac:dyDescent="0.2">
      <c r="A28" s="1">
        <f t="shared" si="2"/>
        <v>8</v>
      </c>
      <c r="B28" s="101">
        <f t="shared" si="3"/>
        <v>45169</v>
      </c>
      <c r="C28" s="37">
        <f>SUMIF(LoansC!$B$12:$B$187,Loans!$B28,LoansC!C$12:C$187)+SUMIF(LoansR!$B$12:$B$187,Loans!$B28,LoansR!C$12:C$187)</f>
        <v>1844319.5999999996</v>
      </c>
      <c r="D28" s="37">
        <f>SUMIF(LoansC!$B$12:$B$187,Loans!$B28,LoansC!D$12:D$187)+SUMIF(LoansR!$B$12:$B$187,Loans!$B28,LoansR!D$12:D$187)</f>
        <v>27228402.380000003</v>
      </c>
      <c r="E28" s="37">
        <f>SUMIF(LoansC!$B$12:$B$187,Loans!$B28,LoansC!E$12:E$187)+SUMIF(LoansR!$B$12:$B$187,Loans!$B28,LoansR!E$12:E$187)</f>
        <v>0</v>
      </c>
      <c r="F28" s="37">
        <f>SUMIF(LoansC!$B$12:$B$187,Loans!$B28,LoansC!F$12:F$187)+SUMIF(LoansR!$B$12:$B$187,Loans!$B28,LoansR!F$12:F$187)</f>
        <v>0</v>
      </c>
      <c r="G28" s="37">
        <f>SUMIF(LoansC!$B$12:$B$187,Loans!$B28,LoansC!G$12:G$187)+SUMIF(LoansR!$B$12:$B$187,Loans!$B28,LoansR!G$12:G$187)</f>
        <v>1987</v>
      </c>
      <c r="H28" s="37">
        <f>SUMIF(LoansC!$B$12:$B$187,Loans!$B28,LoansC!H$12:H$187)+SUMIF(LoansR!$B$12:$B$187,Loans!$B28,LoansR!H$12:H$187)</f>
        <v>5579578.1999999983</v>
      </c>
      <c r="I28" s="37">
        <f>SUMIF(LoansC!$B$12:$B$187,Loans!$B28,LoansC!I$12:I$187)+SUMIF(LoansR!$B$12:$B$187,Loans!$B28,LoansR!I$12:I$187)</f>
        <v>0</v>
      </c>
      <c r="J28" s="37">
        <f>SUMIF(LoansC!$B$12:$B$187,Loans!$B28,LoansC!J$12:J$187)+SUMIF(LoansR!$B$12:$B$187,Loans!$B28,LoansR!J$12:J$187)</f>
        <v>5579578.1999999983</v>
      </c>
      <c r="K28" s="37">
        <f>SUMIF(LoansC!$B$12:$B$187,Loans!$B28,LoansC!K$12:K$187)+SUMIF(LoansR!$B$12:$B$187,Loans!$B28,LoansR!K$12:K$187)</f>
        <v>51657.419999999991</v>
      </c>
      <c r="L28" s="37">
        <f>SUMIF(LoansC!$B$12:$B$187,Loans!$B28,LoansC!L$12:L$187)+SUMIF(LoansR!$B$12:$B$187,Loans!$B28,LoansR!L$12:L$187)</f>
        <v>51657.419999999991</v>
      </c>
      <c r="M28" s="37">
        <f>SUMIF(LoansC!$B$12:$B$187,Loans!$B28,LoansC!M$12:M$187)+SUMIF(LoansR!$B$12:$B$187,Loans!$B28,LoansR!M$12:M$187)</f>
        <v>815781</v>
      </c>
      <c r="N28" s="37">
        <f>SUMIF(LoansC!$B$12:$B$187,Loans!$B28,LoansC!N$12:N$187)+SUMIF(LoansR!$B$12:$B$187,Loans!$B28,LoansR!N$12:N$187)</f>
        <v>0</v>
      </c>
      <c r="O28" s="37">
        <f>SUMIF(LoansC!$B$12:$B$187,Loans!$B28,LoansC!O$12:O$187)+SUMIF(LoansR!$B$12:$B$187,Loans!$B28,LoansR!O$12:O$187)</f>
        <v>593674.88</v>
      </c>
      <c r="P28" s="37">
        <f>SUMIF(LoansC!$B$12:$B$187,Loans!$B28,LoansC!P$12:P$187)+SUMIF(LoansR!$B$12:$B$187,Loans!$B28,LoansR!P$12:P$187)</f>
        <v>51657.419999999991</v>
      </c>
      <c r="Q28" s="37">
        <f>SUMIF(LoansC!$B$12:$B$187,Loans!$B28,LoansC!Q$12:Q$187)+SUMIF(LoansR!$B$12:$B$187,Loans!$B28,LoansR!Q$12:Q$187)</f>
        <v>542017.46000000008</v>
      </c>
      <c r="R28" s="37">
        <f>SUMIF(LoansC!$B$12:$B$187,Loans!$B28,LoansC!R$12:R$187)+SUMIF(LoansR!$B$12:$B$187,Loans!$B28,LoansR!R$12:R$187)</f>
        <v>0</v>
      </c>
      <c r="S28" s="37">
        <f>SUMIF(LoansC!$B$12:$B$187,Loans!$B28,LoansC!S$12:S$187)+SUMIF(LoansR!$B$12:$B$187,Loans!$B28,LoansR!S$12:S$187)</f>
        <v>5037560.74</v>
      </c>
      <c r="T28" s="37">
        <f>SUMIF(LoansC!$B$12:$B$187,Loans!$B28,LoansC!T$12:T$187)+SUMIF(LoansR!$B$12:$B$187,Loans!$B28,LoansR!T$12:T$187)</f>
        <v>5037560.74</v>
      </c>
      <c r="U28" s="37">
        <f>(SUMIF(LoansC!$B$12:$B$187,Loans!$B28,LoansC!U$12:U$187)+SUMIF(LoansR!$B$12:$B$187,Loans!$B28,LoansR!U$12:U$187))/2</f>
        <v>1</v>
      </c>
      <c r="V28" s="37">
        <f>SUMIF(LoansC!$B$12:$B$187,Loans!$B28,LoansC!V$12:V$187)+SUMIF(LoansR!$B$12:$B$187,Loans!$B28,LoansR!V$12:V$187)</f>
        <v>44962.100994999979</v>
      </c>
      <c r="W28" s="37">
        <f>SUMIF(LoansC!$B$12:$B$187,Loans!$B28,LoansC!W$12:W$187)+SUMIF(LoansR!$B$12:$B$187,Loans!$B28,LoansR!W$12:W$187)</f>
        <v>0</v>
      </c>
      <c r="X28" s="50">
        <f>IF(MONTH($B28)&gt;=6,VLOOKUP(YEAR($B28)+1,SRECPrice!$B$5:$C$29,2,FALSE),VLOOKUP(YEAR($B28),SRECPrice!$B$5:$C$29,2,FALSE))</f>
        <v>237</v>
      </c>
      <c r="Y28" s="37">
        <f>SUMIF(LoansC!$B$12:$B$187,Loans!$B28,LoansC!Y$12:Y$187)+SUMIF(LoansR!$B$12:$B$187,Loans!$B28,LoansR!Y$12:Y$187)</f>
        <v>0</v>
      </c>
      <c r="Z28" s="37">
        <f>SUMIF(LoansC!$B$12:$B$187,Loans!$B28,LoansC!Z$12:Z$187)+SUMIF(LoansR!$B$12:$B$187,Loans!$B28,LoansR!Z$12:Z$187)</f>
        <v>0</v>
      </c>
      <c r="AA28" s="37">
        <f>SUMIF(LoansC!$B$12:$B$187,Loans!$B28,LoansC!AA$12:AA$187)+SUMIF(LoansR!$B$12:$B$187,Loans!$B28,LoansR!AA$12:AA$187)</f>
        <v>0</v>
      </c>
      <c r="AB28" s="37">
        <f>SUMIF(LoansC!$B$12:$B$187,Loans!$B28,LoansC!AB$12:AB$187)+SUMIF(LoansR!$B$12:$B$187,Loans!$B28,LoansR!AB$12:AB$187)</f>
        <v>0</v>
      </c>
      <c r="AC28" s="37">
        <f>SUMIF(LoansC!$B$12:$B$187,Loans!$B28,LoansC!AC$12:AC$187)+SUMIF(LoansR!$B$12:$B$187,Loans!$B28,LoansR!AC$12:AC$187)</f>
        <v>736</v>
      </c>
      <c r="AD28" s="37">
        <f>SUMIF(LoansC!$B$12:$B$187,Loans!$B28,LoansC!AD$12:AD$187)+SUMIF(LoansR!$B$12:$B$187,Loans!$B28,LoansR!AD$12:AD$187)</f>
        <v>0</v>
      </c>
      <c r="AE28" s="56">
        <f>SUMIF(LoansC!$B$12:$B$187,Loans!$B28,LoansC!AE$12:AE$187)</f>
        <v>9.6699999999999994E-2</v>
      </c>
      <c r="AF28" s="37">
        <f>SUMIF(LoansC!$B$12:$B$187,Loans!$B28,LoansC!AF$12:AF$187)+SUMIF(LoansR!$B$12:$B$187,Loans!$B28,LoansR!AF$12:AF$187)</f>
        <v>-6695.4938400000055</v>
      </c>
      <c r="AG28" s="37">
        <f>SUMIF(LoansC!$B$12:$B$187,Loans!$B28,LoansC!AG$12:AG$187)+SUMIF(LoansR!$B$12:$B$187,Loans!$B28,LoansR!AG$12:AG$187)</f>
        <v>0</v>
      </c>
      <c r="AH28" s="37">
        <f>SUMIF(LoansC!$B$12:$B$187,Loans!$B28,LoansC!AH$12:AH$187)+SUMIF(LoansR!$B$12:$B$187,Loans!$B28,LoansR!AH$12:AH$187)</f>
        <v>0</v>
      </c>
      <c r="AI28" s="37">
        <f>SUMIF(LoansC!$B$12:$B$187,Loans!$B28,LoansC!AI$12:AI$187)+SUMIF(LoansR!$B$12:$B$187,Loans!$B28,LoansR!AI$12:AI$187)</f>
        <v>1251</v>
      </c>
      <c r="AJ28" s="37">
        <f>SUMIF(LoansC!$B$12:$B$187,Loans!$B28,LoansC!AJ$12:AJ$187)+SUMIF(LoansR!$B$12:$B$187,Loans!$B28,LoansR!AJ$12:AJ$187)</f>
        <v>297187.88</v>
      </c>
      <c r="AK28" s="37">
        <f>SUMIF(LoansC!$B$12:$B$187,Loans!$B28,LoansC!AK$12:AK$187)+SUMIF(LoansR!$B$12:$B$187,Loans!$B28,LoansR!AK$12:AK$187)</f>
        <v>0</v>
      </c>
      <c r="AL28" s="37">
        <f>SUMIF(LoansC!$B$12:$B$187,Loans!$B28,LoansC!AL$12:AL$187)+SUMIF(LoansR!$B$12:$B$187,Loans!$B28,LoansR!AL$12:AL$187)</f>
        <v>0</v>
      </c>
      <c r="AM28" s="37">
        <f>SUMIF(LoansC!$B$12:$B$187,Loans!$B28,LoansC!AM$12:AM$187)+SUMIF(LoansR!$B$12:$B$187,Loans!$B28,LoansR!AM$12:AM$187)</f>
        <v>0</v>
      </c>
      <c r="AN28" s="37">
        <f>SUMIF(LoansC!$B$12:$B$187,Loans!$B28,LoansC!AN$12:AN$187)+SUMIF(LoansR!$B$12:$B$187,Loans!$B28,LoansR!AN$12:AN$187)</f>
        <v>0</v>
      </c>
      <c r="AP28" s="57"/>
    </row>
    <row r="29" spans="1:42" x14ac:dyDescent="0.2">
      <c r="A29" s="1">
        <f t="shared" si="2"/>
        <v>9</v>
      </c>
      <c r="B29" s="101">
        <f t="shared" si="3"/>
        <v>45199</v>
      </c>
      <c r="C29" s="37">
        <f>SUMIF(LoansC!$B$12:$B$187,Loans!$B29,LoansC!C$12:C$187)+SUMIF(LoansR!$B$12:$B$187,Loans!$B29,LoansR!C$12:C$187)</f>
        <v>1570747.35</v>
      </c>
      <c r="D29" s="37">
        <f>SUMIF(LoansC!$B$12:$B$187,Loans!$B29,LoansC!D$12:D$187)+SUMIF(LoansR!$B$12:$B$187,Loans!$B29,LoansR!D$12:D$187)</f>
        <v>28799149.730000004</v>
      </c>
      <c r="E29" s="37">
        <f>SUMIF(LoansC!$B$12:$B$187,Loans!$B29,LoansC!E$12:E$187)+SUMIF(LoansR!$B$12:$B$187,Loans!$B29,LoansR!E$12:E$187)</f>
        <v>0</v>
      </c>
      <c r="F29" s="37">
        <f>SUMIF(LoansC!$B$12:$B$187,Loans!$B29,LoansC!F$12:F$187)+SUMIF(LoansR!$B$12:$B$187,Loans!$B29,LoansR!F$12:F$187)</f>
        <v>0</v>
      </c>
      <c r="G29" s="37">
        <f>SUMIF(LoansC!$B$12:$B$187,Loans!$B29,LoansC!G$12:G$187)+SUMIF(LoansR!$B$12:$B$187,Loans!$B29,LoansR!G$12:G$187)</f>
        <v>1966</v>
      </c>
      <c r="H29" s="37">
        <f>SUMIF(LoansC!$B$12:$B$187,Loans!$B29,LoansC!H$12:H$187)+SUMIF(LoansR!$B$12:$B$187,Loans!$B29,LoansR!H$12:H$187)</f>
        <v>5037560.74</v>
      </c>
      <c r="I29" s="37">
        <f>SUMIF(LoansC!$B$12:$B$187,Loans!$B29,LoansC!I$12:I$187)+SUMIF(LoansR!$B$12:$B$187,Loans!$B29,LoansR!I$12:I$187)</f>
        <v>0</v>
      </c>
      <c r="J29" s="37">
        <f>SUMIF(LoansC!$B$12:$B$187,Loans!$B29,LoansC!J$12:J$187)+SUMIF(LoansR!$B$12:$B$187,Loans!$B29,LoansR!J$12:J$187)</f>
        <v>5037560.74</v>
      </c>
      <c r="K29" s="37">
        <f>SUMIF(LoansC!$B$12:$B$187,Loans!$B29,LoansC!K$12:K$187)+SUMIF(LoansR!$B$12:$B$187,Loans!$B29,LoansR!K$12:K$187)</f>
        <v>46639.25</v>
      </c>
      <c r="L29" s="37">
        <f>SUMIF(LoansC!$B$12:$B$187,Loans!$B29,LoansC!L$12:L$187)+SUMIF(LoansR!$B$12:$B$187,Loans!$B29,LoansR!L$12:L$187)</f>
        <v>46639.25</v>
      </c>
      <c r="M29" s="37">
        <f>SUMIF(LoansC!$B$12:$B$187,Loans!$B29,LoansC!M$12:M$187)+SUMIF(LoansR!$B$12:$B$187,Loans!$B29,LoansR!M$12:M$187)</f>
        <v>755112</v>
      </c>
      <c r="N29" s="37">
        <f>SUMIF(LoansC!$B$12:$B$187,Loans!$B29,LoansC!N$12:N$187)+SUMIF(LoansR!$B$12:$B$187,Loans!$B29,LoansR!N$12:N$187)</f>
        <v>0</v>
      </c>
      <c r="O29" s="37">
        <f>SUMIF(LoansC!$B$12:$B$187,Loans!$B29,LoansC!O$12:O$187)+SUMIF(LoansR!$B$12:$B$187,Loans!$B29,LoansR!O$12:O$187)</f>
        <v>577125</v>
      </c>
      <c r="P29" s="37">
        <f>SUMIF(LoansC!$B$12:$B$187,Loans!$B29,LoansC!P$12:P$187)+SUMIF(LoansR!$B$12:$B$187,Loans!$B29,LoansR!P$12:P$187)</f>
        <v>46639.25</v>
      </c>
      <c r="Q29" s="37">
        <f>SUMIF(LoansC!$B$12:$B$187,Loans!$B29,LoansC!Q$12:Q$187)+SUMIF(LoansR!$B$12:$B$187,Loans!$B29,LoansR!Q$12:Q$187)</f>
        <v>530485.75</v>
      </c>
      <c r="R29" s="37">
        <f>SUMIF(LoansC!$B$12:$B$187,Loans!$B29,LoansC!R$12:R$187)+SUMIF(LoansR!$B$12:$B$187,Loans!$B29,LoansR!R$12:R$187)</f>
        <v>0</v>
      </c>
      <c r="S29" s="37">
        <f>SUMIF(LoansC!$B$12:$B$187,Loans!$B29,LoansC!S$12:S$187)+SUMIF(LoansR!$B$12:$B$187,Loans!$B29,LoansR!S$12:S$187)</f>
        <v>4507074.99</v>
      </c>
      <c r="T29" s="37">
        <f>SUMIF(LoansC!$B$12:$B$187,Loans!$B29,LoansC!T$12:T$187)+SUMIF(LoansR!$B$12:$B$187,Loans!$B29,LoansR!T$12:T$187)</f>
        <v>4507074.99</v>
      </c>
      <c r="U29" s="37">
        <f>(SUMIF(LoansC!$B$12:$B$187,Loans!$B29,LoansC!U$12:U$187)+SUMIF(LoansR!$B$12:$B$187,Loans!$B29,LoansR!U$12:U$187))/2</f>
        <v>1</v>
      </c>
      <c r="V29" s="37">
        <f>SUMIF(LoansC!$B$12:$B$187,Loans!$B29,LoansC!V$12:V$187)+SUMIF(LoansR!$B$12:$B$187,Loans!$B29,LoansR!V$12:V$187)</f>
        <v>40594.343629833333</v>
      </c>
      <c r="W29" s="37">
        <f>SUMIF(LoansC!$B$12:$B$187,Loans!$B29,LoansC!W$12:W$187)+SUMIF(LoansR!$B$12:$B$187,Loans!$B29,LoansR!W$12:W$187)</f>
        <v>0</v>
      </c>
      <c r="X29" s="50">
        <f>IF(MONTH($B29)&gt;=6,VLOOKUP(YEAR($B29)+1,SRECPrice!$B$5:$C$29,2,FALSE),VLOOKUP(YEAR($B29),SRECPrice!$B$5:$C$29,2,FALSE))</f>
        <v>237</v>
      </c>
      <c r="Y29" s="37">
        <f>SUMIF(LoansC!$B$12:$B$187,Loans!$B29,LoansC!Y$12:Y$187)+SUMIF(LoansR!$B$12:$B$187,Loans!$B29,LoansR!Y$12:Y$187)</f>
        <v>0</v>
      </c>
      <c r="Z29" s="37">
        <f>SUMIF(LoansC!$B$12:$B$187,Loans!$B29,LoansC!Z$12:Z$187)+SUMIF(LoansR!$B$12:$B$187,Loans!$B29,LoansR!Z$12:Z$187)</f>
        <v>0</v>
      </c>
      <c r="AA29" s="37">
        <f>SUMIF(LoansC!$B$12:$B$187,Loans!$B29,LoansC!AA$12:AA$187)+SUMIF(LoansR!$B$12:$B$187,Loans!$B29,LoansR!AA$12:AA$187)</f>
        <v>0</v>
      </c>
      <c r="AB29" s="37">
        <f>SUMIF(LoansC!$B$12:$B$187,Loans!$B29,LoansC!AB$12:AB$187)+SUMIF(LoansR!$B$12:$B$187,Loans!$B29,LoansR!AB$12:AB$187)</f>
        <v>0</v>
      </c>
      <c r="AC29" s="37">
        <f>SUMIF(LoansC!$B$12:$B$187,Loans!$B29,LoansC!AC$12:AC$187)+SUMIF(LoansR!$B$12:$B$187,Loans!$B29,LoansR!AC$12:AC$187)</f>
        <v>751</v>
      </c>
      <c r="AD29" s="37">
        <f>SUMIF(LoansC!$B$12:$B$187,Loans!$B29,LoansC!AD$12:AD$187)+SUMIF(LoansR!$B$12:$B$187,Loans!$B29,LoansR!AD$12:AD$187)</f>
        <v>0</v>
      </c>
      <c r="AE29" s="56">
        <f>SUMIF(LoansC!$B$12:$B$187,Loans!$B29,LoansC!AE$12:AE$187)</f>
        <v>9.6699999999999994E-2</v>
      </c>
      <c r="AF29" s="37">
        <f>SUMIF(LoansC!$B$12:$B$187,Loans!$B29,LoansC!AF$12:AF$187)+SUMIF(LoansR!$B$12:$B$187,Loans!$B29,LoansR!AF$12:AF$187)</f>
        <v>-6045.072888000007</v>
      </c>
      <c r="AG29" s="37">
        <f>SUMIF(LoansC!$B$12:$B$187,Loans!$B29,LoansC!AG$12:AG$187)+SUMIF(LoansR!$B$12:$B$187,Loans!$B29,LoansR!AG$12:AG$187)</f>
        <v>0</v>
      </c>
      <c r="AH29" s="37">
        <f>SUMIF(LoansC!$B$12:$B$187,Loans!$B29,LoansC!AH$12:AH$187)+SUMIF(LoansR!$B$12:$B$187,Loans!$B29,LoansR!AH$12:AH$187)</f>
        <v>0</v>
      </c>
      <c r="AI29" s="37">
        <f>SUMIF(LoansC!$B$12:$B$187,Loans!$B29,LoansC!AI$12:AI$187)+SUMIF(LoansR!$B$12:$B$187,Loans!$B29,LoansR!AI$12:AI$187)</f>
        <v>1215</v>
      </c>
      <c r="AJ29" s="37">
        <f>SUMIF(LoansC!$B$12:$B$187,Loans!$B29,LoansC!AJ$12:AJ$187)+SUMIF(LoansR!$B$12:$B$187,Loans!$B29,LoansR!AJ$12:AJ$187)</f>
        <v>289170</v>
      </c>
      <c r="AK29" s="37">
        <f>SUMIF(LoansC!$B$12:$B$187,Loans!$B29,LoansC!AK$12:AK$187)+SUMIF(LoansR!$B$12:$B$187,Loans!$B29,LoansR!AK$12:AK$187)</f>
        <v>0</v>
      </c>
      <c r="AL29" s="37">
        <f>SUMIF(LoansC!$B$12:$B$187,Loans!$B29,LoansC!AL$12:AL$187)+SUMIF(LoansR!$B$12:$B$187,Loans!$B29,LoansR!AL$12:AL$187)</f>
        <v>0</v>
      </c>
      <c r="AM29" s="37">
        <f>SUMIF(LoansC!$B$12:$B$187,Loans!$B29,LoansC!AM$12:AM$187)+SUMIF(LoansR!$B$12:$B$187,Loans!$B29,LoansR!AM$12:AM$187)</f>
        <v>0</v>
      </c>
      <c r="AN29" s="37">
        <f>SUMIF(LoansC!$B$12:$B$187,Loans!$B29,LoansC!AN$12:AN$187)+SUMIF(LoansR!$B$12:$B$187,Loans!$B29,LoansR!AN$12:AN$187)</f>
        <v>0</v>
      </c>
      <c r="AP29" s="57"/>
    </row>
    <row r="30" spans="1:42" x14ac:dyDescent="0.2">
      <c r="A30" s="1">
        <f t="shared" si="2"/>
        <v>10</v>
      </c>
      <c r="B30" s="101">
        <f t="shared" si="3"/>
        <v>45230</v>
      </c>
      <c r="C30" s="37">
        <f>SUMIF(LoansC!$B$12:$B$187,Loans!$B30,LoansC!C$12:C$187)+SUMIF(LoansR!$B$12:$B$187,Loans!$B30,LoansR!C$12:C$187)</f>
        <v>1269262.67</v>
      </c>
      <c r="D30" s="37">
        <f>SUMIF(LoansC!$B$12:$B$187,Loans!$B30,LoansC!D$12:D$187)+SUMIF(LoansR!$B$12:$B$187,Loans!$B30,LoansR!D$12:D$187)</f>
        <v>30068412.400000006</v>
      </c>
      <c r="E30" s="37">
        <f>SUMIF(LoansC!$B$12:$B$187,Loans!$B30,LoansC!E$12:E$187)+SUMIF(LoansR!$B$12:$B$187,Loans!$B30,LoansR!E$12:E$187)</f>
        <v>0</v>
      </c>
      <c r="F30" s="37">
        <f>SUMIF(LoansC!$B$12:$B$187,Loans!$B30,LoansC!F$12:F$187)+SUMIF(LoansR!$B$12:$B$187,Loans!$B30,LoansR!F$12:F$187)</f>
        <v>0</v>
      </c>
      <c r="G30" s="37">
        <f>SUMIF(LoansC!$B$12:$B$187,Loans!$B30,LoansC!G$12:G$187)+SUMIF(LoansR!$B$12:$B$187,Loans!$B30,LoansR!G$12:G$187)</f>
        <v>1798</v>
      </c>
      <c r="H30" s="37">
        <f>SUMIF(LoansC!$B$12:$B$187,Loans!$B30,LoansC!H$12:H$187)+SUMIF(LoansR!$B$12:$B$187,Loans!$B30,LoansR!H$12:H$187)</f>
        <v>4507074.99</v>
      </c>
      <c r="I30" s="37">
        <f>SUMIF(LoansC!$B$12:$B$187,Loans!$B30,LoansC!I$12:I$187)+SUMIF(LoansR!$B$12:$B$187,Loans!$B30,LoansR!I$12:I$187)</f>
        <v>0</v>
      </c>
      <c r="J30" s="37">
        <f>SUMIF(LoansC!$B$12:$B$187,Loans!$B30,LoansC!J$12:J$187)+SUMIF(LoansR!$B$12:$B$187,Loans!$B30,LoansR!J$12:J$187)</f>
        <v>4507074.99</v>
      </c>
      <c r="K30" s="37">
        <f>SUMIF(LoansC!$B$12:$B$187,Loans!$B30,LoansC!K$12:K$187)+SUMIF(LoansR!$B$12:$B$187,Loans!$B30,LoansR!K$12:K$187)</f>
        <v>41727.849999999991</v>
      </c>
      <c r="L30" s="37">
        <f>SUMIF(LoansC!$B$12:$B$187,Loans!$B30,LoansC!L$12:L$187)+SUMIF(LoansR!$B$12:$B$187,Loans!$B30,LoansR!L$12:L$187)</f>
        <v>41727.849999999991</v>
      </c>
      <c r="M30" s="37">
        <f>SUMIF(LoansC!$B$12:$B$187,Loans!$B30,LoansC!M$12:M$187)+SUMIF(LoansR!$B$12:$B$187,Loans!$B30,LoansR!M$12:M$187)</f>
        <v>690782</v>
      </c>
      <c r="N30" s="37">
        <f>SUMIF(LoansC!$B$12:$B$187,Loans!$B30,LoansC!N$12:N$187)+SUMIF(LoansR!$B$12:$B$187,Loans!$B30,LoansR!N$12:N$187)</f>
        <v>0</v>
      </c>
      <c r="O30" s="37">
        <f>SUMIF(LoansC!$B$12:$B$187,Loans!$B30,LoansC!O$12:O$187)+SUMIF(LoansR!$B$12:$B$187,Loans!$B30,LoansR!O$12:O$187)</f>
        <v>528200</v>
      </c>
      <c r="P30" s="37">
        <f>SUMIF(LoansC!$B$12:$B$187,Loans!$B30,LoansC!P$12:P$187)+SUMIF(LoansR!$B$12:$B$187,Loans!$B30,LoansR!P$12:P$187)</f>
        <v>41727.849999999991</v>
      </c>
      <c r="Q30" s="37">
        <f>SUMIF(LoansC!$B$12:$B$187,Loans!$B30,LoansC!Q$12:Q$187)+SUMIF(LoansR!$B$12:$B$187,Loans!$B30,LoansR!Q$12:Q$187)</f>
        <v>486472.15000000008</v>
      </c>
      <c r="R30" s="37">
        <f>SUMIF(LoansC!$B$12:$B$187,Loans!$B30,LoansC!R$12:R$187)+SUMIF(LoansR!$B$12:$B$187,Loans!$B30,LoansR!R$12:R$187)</f>
        <v>0</v>
      </c>
      <c r="S30" s="37">
        <f>SUMIF(LoansC!$B$12:$B$187,Loans!$B30,LoansC!S$12:S$187)+SUMIF(LoansR!$B$12:$B$187,Loans!$B30,LoansR!S$12:S$187)</f>
        <v>4020602.8400000008</v>
      </c>
      <c r="T30" s="37">
        <f>SUMIF(LoansC!$B$12:$B$187,Loans!$B30,LoansC!T$12:T$187)+SUMIF(LoansR!$B$12:$B$187,Loans!$B30,LoansR!T$12:T$187)</f>
        <v>4020602.8400000008</v>
      </c>
      <c r="U30" s="37">
        <f>(SUMIF(LoansC!$B$12:$B$187,Loans!$B30,LoansC!U$12:U$187)+SUMIF(LoansR!$B$12:$B$187,Loans!$B30,LoansR!U$12:U$187))/2</f>
        <v>1</v>
      </c>
      <c r="V30" s="37">
        <f>SUMIF(LoansC!$B$12:$B$187,Loans!$B30,LoansC!V$12:V$187)+SUMIF(LoansR!$B$12:$B$187,Loans!$B30,LoansR!V$12:V$187)</f>
        <v>36319.512627749995</v>
      </c>
      <c r="W30" s="37">
        <f>SUMIF(LoansC!$B$12:$B$187,Loans!$B30,LoansC!W$12:W$187)+SUMIF(LoansR!$B$12:$B$187,Loans!$B30,LoansR!W$12:W$187)</f>
        <v>0</v>
      </c>
      <c r="X30" s="50">
        <f>IF(MONTH($B30)&gt;=6,VLOOKUP(YEAR($B30)+1,SRECPrice!$B$5:$C$29,2,FALSE),VLOOKUP(YEAR($B30),SRECPrice!$B$5:$C$29,2,FALSE))</f>
        <v>237</v>
      </c>
      <c r="Y30" s="37">
        <f>SUMIF(LoansC!$B$12:$B$187,Loans!$B30,LoansC!Y$12:Y$187)+SUMIF(LoansR!$B$12:$B$187,Loans!$B30,LoansR!Y$12:Y$187)</f>
        <v>0</v>
      </c>
      <c r="Z30" s="37">
        <f>SUMIF(LoansC!$B$12:$B$187,Loans!$B30,LoansC!Z$12:Z$187)+SUMIF(LoansR!$B$12:$B$187,Loans!$B30,LoansR!Z$12:Z$187)</f>
        <v>0</v>
      </c>
      <c r="AA30" s="37">
        <f>SUMIF(LoansC!$B$12:$B$187,Loans!$B30,LoansC!AA$12:AA$187)+SUMIF(LoansR!$B$12:$B$187,Loans!$B30,LoansR!AA$12:AA$187)</f>
        <v>0</v>
      </c>
      <c r="AB30" s="37">
        <f>SUMIF(LoansC!$B$12:$B$187,Loans!$B30,LoansC!AB$12:AB$187)+SUMIF(LoansR!$B$12:$B$187,Loans!$B30,LoansR!AB$12:AB$187)</f>
        <v>0</v>
      </c>
      <c r="AC30" s="37">
        <f>SUMIF(LoansC!$B$12:$B$187,Loans!$B30,LoansC!AC$12:AC$187)+SUMIF(LoansR!$B$12:$B$187,Loans!$B30,LoansR!AC$12:AC$187)</f>
        <v>686</v>
      </c>
      <c r="AD30" s="37">
        <f>SUMIF(LoansC!$B$12:$B$187,Loans!$B30,LoansC!AD$12:AD$187)+SUMIF(LoansR!$B$12:$B$187,Loans!$B30,LoansR!AD$12:AD$187)</f>
        <v>0</v>
      </c>
      <c r="AE30" s="56">
        <f>SUMIF(LoansC!$B$12:$B$187,Loans!$B30,LoansC!AE$12:AE$187)</f>
        <v>9.6699999999999994E-2</v>
      </c>
      <c r="AF30" s="37">
        <f>SUMIF(LoansC!$B$12:$B$187,Loans!$B30,LoansC!AF$12:AF$187)+SUMIF(LoansR!$B$12:$B$187,Loans!$B30,LoansR!AF$12:AF$187)</f>
        <v>-5408.4899880000066</v>
      </c>
      <c r="AG30" s="37">
        <f>SUMIF(LoansC!$B$12:$B$187,Loans!$B30,LoansC!AG$12:AG$187)+SUMIF(LoansR!$B$12:$B$187,Loans!$B30,LoansR!AG$12:AG$187)</f>
        <v>0</v>
      </c>
      <c r="AH30" s="37">
        <f>SUMIF(LoansC!$B$12:$B$187,Loans!$B30,LoansC!AH$12:AH$187)+SUMIF(LoansR!$B$12:$B$187,Loans!$B30,LoansR!AH$12:AH$187)</f>
        <v>0</v>
      </c>
      <c r="AI30" s="37">
        <f>SUMIF(LoansC!$B$12:$B$187,Loans!$B30,LoansC!AI$12:AI$187)+SUMIF(LoansR!$B$12:$B$187,Loans!$B30,LoansR!AI$12:AI$187)</f>
        <v>1112</v>
      </c>
      <c r="AJ30" s="37">
        <f>SUMIF(LoansC!$B$12:$B$187,Loans!$B30,LoansC!AJ$12:AJ$187)+SUMIF(LoansR!$B$12:$B$187,Loans!$B30,LoansR!AJ$12:AJ$187)</f>
        <v>264656</v>
      </c>
      <c r="AK30" s="37">
        <f>SUMIF(LoansC!$B$12:$B$187,Loans!$B30,LoansC!AK$12:AK$187)+SUMIF(LoansR!$B$12:$B$187,Loans!$B30,LoansR!AK$12:AK$187)</f>
        <v>0</v>
      </c>
      <c r="AL30" s="37">
        <f>SUMIF(LoansC!$B$12:$B$187,Loans!$B30,LoansC!AL$12:AL$187)+SUMIF(LoansR!$B$12:$B$187,Loans!$B30,LoansR!AL$12:AL$187)</f>
        <v>0</v>
      </c>
      <c r="AM30" s="37">
        <f>SUMIF(LoansC!$B$12:$B$187,Loans!$B30,LoansC!AM$12:AM$187)+SUMIF(LoansR!$B$12:$B$187,Loans!$B30,LoansR!AM$12:AM$187)</f>
        <v>0</v>
      </c>
      <c r="AN30" s="37">
        <f>SUMIF(LoansC!$B$12:$B$187,Loans!$B30,LoansC!AN$12:AN$187)+SUMIF(LoansR!$B$12:$B$187,Loans!$B30,LoansR!AN$12:AN$187)</f>
        <v>0</v>
      </c>
      <c r="AP30" s="57"/>
    </row>
    <row r="31" spans="1:42" x14ac:dyDescent="0.2">
      <c r="A31" s="1">
        <f t="shared" si="2"/>
        <v>11</v>
      </c>
      <c r="B31" s="101">
        <f t="shared" si="3"/>
        <v>45260</v>
      </c>
      <c r="C31" s="37">
        <f>SUMIF(LoansC!$B$12:$B$187,Loans!$B31,LoansC!C$12:C$187)+SUMIF(LoansR!$B$12:$B$187,Loans!$B31,LoansR!C$12:C$187)</f>
        <v>799275.35000000009</v>
      </c>
      <c r="D31" s="37">
        <f>SUMIF(LoansC!$B$12:$B$187,Loans!$B31,LoansC!D$12:D$187)+SUMIF(LoansR!$B$12:$B$187,Loans!$B31,LoansR!D$12:D$187)</f>
        <v>30867687.750000007</v>
      </c>
      <c r="E31" s="37">
        <f>SUMIF(LoansC!$B$12:$B$187,Loans!$B31,LoansC!E$12:E$187)+SUMIF(LoansR!$B$12:$B$187,Loans!$B31,LoansR!E$12:E$187)</f>
        <v>0</v>
      </c>
      <c r="F31" s="37">
        <f>SUMIF(LoansC!$B$12:$B$187,Loans!$B31,LoansC!F$12:F$187)+SUMIF(LoansR!$B$12:$B$187,Loans!$B31,LoansR!F$12:F$187)</f>
        <v>0</v>
      </c>
      <c r="G31" s="37">
        <f>SUMIF(LoansC!$B$12:$B$187,Loans!$B31,LoansC!G$12:G$187)+SUMIF(LoansR!$B$12:$B$187,Loans!$B31,LoansR!G$12:G$187)</f>
        <v>1535</v>
      </c>
      <c r="H31" s="37">
        <f>SUMIF(LoansC!$B$12:$B$187,Loans!$B31,LoansC!H$12:H$187)+SUMIF(LoansR!$B$12:$B$187,Loans!$B31,LoansR!H$12:H$187)</f>
        <v>4020602.8400000008</v>
      </c>
      <c r="I31" s="37">
        <f>SUMIF(LoansC!$B$12:$B$187,Loans!$B31,LoansC!I$12:I$187)+SUMIF(LoansR!$B$12:$B$187,Loans!$B31,LoansR!I$12:I$187)</f>
        <v>0</v>
      </c>
      <c r="J31" s="37">
        <f>SUMIF(LoansC!$B$12:$B$187,Loans!$B31,LoansC!J$12:J$187)+SUMIF(LoansR!$B$12:$B$187,Loans!$B31,LoansR!J$12:J$187)</f>
        <v>4020602.8400000008</v>
      </c>
      <c r="K31" s="37">
        <f>SUMIF(LoansC!$B$12:$B$187,Loans!$B31,LoansC!K$12:K$187)+SUMIF(LoansR!$B$12:$B$187,Loans!$B31,LoansR!K$12:K$187)</f>
        <v>37223.950000000004</v>
      </c>
      <c r="L31" s="37">
        <f>SUMIF(LoansC!$B$12:$B$187,Loans!$B31,LoansC!L$12:L$187)+SUMIF(LoansR!$B$12:$B$187,Loans!$B31,LoansR!L$12:L$187)</f>
        <v>37223.950000000004</v>
      </c>
      <c r="M31" s="37">
        <f>SUMIF(LoansC!$B$12:$B$187,Loans!$B31,LoansC!M$12:M$187)+SUMIF(LoansR!$B$12:$B$187,Loans!$B31,LoansR!M$12:M$187)</f>
        <v>589657</v>
      </c>
      <c r="N31" s="37">
        <f>SUMIF(LoansC!$B$12:$B$187,Loans!$B31,LoansC!N$12:N$187)+SUMIF(LoansR!$B$12:$B$187,Loans!$B31,LoansR!N$12:N$187)</f>
        <v>0</v>
      </c>
      <c r="O31" s="37">
        <f>SUMIF(LoansC!$B$12:$B$187,Loans!$B31,LoansC!O$12:O$187)+SUMIF(LoansR!$B$12:$B$187,Loans!$B31,LoansR!O$12:O$187)</f>
        <v>450775</v>
      </c>
      <c r="P31" s="37">
        <f>SUMIF(LoansC!$B$12:$B$187,Loans!$B31,LoansC!P$12:P$187)+SUMIF(LoansR!$B$12:$B$187,Loans!$B31,LoansR!P$12:P$187)</f>
        <v>37223.950000000004</v>
      </c>
      <c r="Q31" s="37">
        <f>SUMIF(LoansC!$B$12:$B$187,Loans!$B31,LoansC!Q$12:Q$187)+SUMIF(LoansR!$B$12:$B$187,Loans!$B31,LoansR!Q$12:Q$187)</f>
        <v>413551.05</v>
      </c>
      <c r="R31" s="37">
        <f>SUMIF(LoansC!$B$12:$B$187,Loans!$B31,LoansC!R$12:R$187)+SUMIF(LoansR!$B$12:$B$187,Loans!$B31,LoansR!R$12:R$187)</f>
        <v>0</v>
      </c>
      <c r="S31" s="37">
        <f>SUMIF(LoansC!$B$12:$B$187,Loans!$B31,LoansC!S$12:S$187)+SUMIF(LoansR!$B$12:$B$187,Loans!$B31,LoansR!S$12:S$187)</f>
        <v>3607051.7900000005</v>
      </c>
      <c r="T31" s="37">
        <f>SUMIF(LoansC!$B$12:$B$187,Loans!$B31,LoansC!T$12:T$187)+SUMIF(LoansR!$B$12:$B$187,Loans!$B31,LoansR!T$12:T$187)</f>
        <v>3607051.7900000005</v>
      </c>
      <c r="U31" s="37">
        <f>(SUMIF(LoansC!$B$12:$B$187,Loans!$B31,LoansC!U$12:U$187)+SUMIF(LoansR!$B$12:$B$187,Loans!$B31,LoansR!U$12:U$187))/2</f>
        <v>1</v>
      </c>
      <c r="V31" s="37">
        <f>SUMIF(LoansC!$B$12:$B$187,Loans!$B31,LoansC!V$12:V$187)+SUMIF(LoansR!$B$12:$B$187,Loans!$B31,LoansR!V$12:V$187)</f>
        <v>32399.357885666668</v>
      </c>
      <c r="W31" s="37">
        <f>SUMIF(LoansC!$B$12:$B$187,Loans!$B31,LoansC!W$12:W$187)+SUMIF(LoansR!$B$12:$B$187,Loans!$B31,LoansR!W$12:W$187)</f>
        <v>0</v>
      </c>
      <c r="X31" s="50">
        <f>IF(MONTH($B31)&gt;=6,VLOOKUP(YEAR($B31)+1,SRECPrice!$B$5:$C$29,2,FALSE),VLOOKUP(YEAR($B31),SRECPrice!$B$5:$C$29,2,FALSE))</f>
        <v>237</v>
      </c>
      <c r="Y31" s="37">
        <f>SUMIF(LoansC!$B$12:$B$187,Loans!$B31,LoansC!Y$12:Y$187)+SUMIF(LoansR!$B$12:$B$187,Loans!$B31,LoansR!Y$12:Y$187)</f>
        <v>0</v>
      </c>
      <c r="Z31" s="37">
        <f>SUMIF(LoansC!$B$12:$B$187,Loans!$B31,LoansC!Z$12:Z$187)+SUMIF(LoansR!$B$12:$B$187,Loans!$B31,LoansR!Z$12:Z$187)</f>
        <v>0</v>
      </c>
      <c r="AA31" s="37">
        <f>SUMIF(LoansC!$B$12:$B$187,Loans!$B31,LoansC!AA$12:AA$187)+SUMIF(LoansR!$B$12:$B$187,Loans!$B31,LoansR!AA$12:AA$187)</f>
        <v>0</v>
      </c>
      <c r="AB31" s="37">
        <f>SUMIF(LoansC!$B$12:$B$187,Loans!$B31,LoansC!AB$12:AB$187)+SUMIF(LoansR!$B$12:$B$187,Loans!$B31,LoansR!AB$12:AB$187)</f>
        <v>0</v>
      </c>
      <c r="AC31" s="37">
        <f>SUMIF(LoansC!$B$12:$B$187,Loans!$B31,LoansC!AC$12:AC$187)+SUMIF(LoansR!$B$12:$B$187,Loans!$B31,LoansR!AC$12:AC$187)</f>
        <v>586</v>
      </c>
      <c r="AD31" s="37">
        <f>SUMIF(LoansC!$B$12:$B$187,Loans!$B31,LoansC!AD$12:AD$187)+SUMIF(LoansR!$B$12:$B$187,Loans!$B31,LoansR!AD$12:AD$187)</f>
        <v>0</v>
      </c>
      <c r="AE31" s="56">
        <f>SUMIF(LoansC!$B$12:$B$187,Loans!$B31,LoansC!AE$12:AE$187)</f>
        <v>9.6699999999999994E-2</v>
      </c>
      <c r="AF31" s="37">
        <f>SUMIF(LoansC!$B$12:$B$187,Loans!$B31,LoansC!AF$12:AF$187)+SUMIF(LoansR!$B$12:$B$187,Loans!$B31,LoansR!AF$12:AF$187)</f>
        <v>-4824.7234080000062</v>
      </c>
      <c r="AG31" s="37">
        <f>SUMIF(LoansC!$B$12:$B$187,Loans!$B31,LoansC!AG$12:AG$187)+SUMIF(LoansR!$B$12:$B$187,Loans!$B31,LoansR!AG$12:AG$187)</f>
        <v>0</v>
      </c>
      <c r="AH31" s="37">
        <f>SUMIF(LoansC!$B$12:$B$187,Loans!$B31,LoansC!AH$12:AH$187)+SUMIF(LoansR!$B$12:$B$187,Loans!$B31,LoansR!AH$12:AH$187)</f>
        <v>0</v>
      </c>
      <c r="AI31" s="37">
        <f>SUMIF(LoansC!$B$12:$B$187,Loans!$B31,LoansC!AI$12:AI$187)+SUMIF(LoansR!$B$12:$B$187,Loans!$B31,LoansR!AI$12:AI$187)</f>
        <v>949</v>
      </c>
      <c r="AJ31" s="37">
        <f>SUMIF(LoansC!$B$12:$B$187,Loans!$B31,LoansC!AJ$12:AJ$187)+SUMIF(LoansR!$B$12:$B$187,Loans!$B31,LoansR!AJ$12:AJ$187)</f>
        <v>225862</v>
      </c>
      <c r="AK31" s="37">
        <f>SUMIF(LoansC!$B$12:$B$187,Loans!$B31,LoansC!AK$12:AK$187)+SUMIF(LoansR!$B$12:$B$187,Loans!$B31,LoansR!AK$12:AK$187)</f>
        <v>0</v>
      </c>
      <c r="AL31" s="37">
        <f>SUMIF(LoansC!$B$12:$B$187,Loans!$B31,LoansC!AL$12:AL$187)+SUMIF(LoansR!$B$12:$B$187,Loans!$B31,LoansR!AL$12:AL$187)</f>
        <v>0</v>
      </c>
      <c r="AM31" s="37">
        <f>SUMIF(LoansC!$B$12:$B$187,Loans!$B31,LoansC!AM$12:AM$187)+SUMIF(LoansR!$B$12:$B$187,Loans!$B31,LoansR!AM$12:AM$187)</f>
        <v>0</v>
      </c>
      <c r="AN31" s="37">
        <f>SUMIF(LoansC!$B$12:$B$187,Loans!$B31,LoansC!AN$12:AN$187)+SUMIF(LoansR!$B$12:$B$187,Loans!$B31,LoansR!AN$12:AN$187)</f>
        <v>0</v>
      </c>
      <c r="AP31" s="57"/>
    </row>
    <row r="32" spans="1:42" x14ac:dyDescent="0.2">
      <c r="A32" s="1">
        <f t="shared" si="2"/>
        <v>12</v>
      </c>
      <c r="B32" s="101">
        <f t="shared" si="3"/>
        <v>45291</v>
      </c>
      <c r="C32" s="37">
        <f>SUMIF(LoansC!$B$12:$B$187,Loans!$B32,LoansC!C$12:C$187)+SUMIF(LoansR!$B$12:$B$187,Loans!$B32,LoansR!C$12:C$187)</f>
        <v>707376.78999999992</v>
      </c>
      <c r="D32" s="37">
        <f>SUMIF(LoansC!$B$12:$B$187,Loans!$B32,LoansC!D$12:D$187)+SUMIF(LoansR!$B$12:$B$187,Loans!$B32,LoansR!D$12:D$187)</f>
        <v>31575064.540000007</v>
      </c>
      <c r="E32" s="37">
        <f>SUMIF(LoansC!$B$12:$B$187,Loans!$B32,LoansC!E$12:E$187)+SUMIF(LoansR!$B$12:$B$187,Loans!$B32,LoansR!E$12:E$187)</f>
        <v>0</v>
      </c>
      <c r="F32" s="37">
        <f>SUMIF(LoansC!$B$12:$B$187,Loans!$B32,LoansC!F$12:F$187)+SUMIF(LoansR!$B$12:$B$187,Loans!$B32,LoansR!F$12:F$187)</f>
        <v>0</v>
      </c>
      <c r="G32" s="37">
        <f>SUMIF(LoansC!$B$12:$B$187,Loans!$B32,LoansC!G$12:G$187)+SUMIF(LoansR!$B$12:$B$187,Loans!$B32,LoansR!G$12:G$187)</f>
        <v>1246</v>
      </c>
      <c r="H32" s="37">
        <f>SUMIF(LoansC!$B$12:$B$187,Loans!$B32,LoansC!H$12:H$187)+SUMIF(LoansR!$B$12:$B$187,Loans!$B32,LoansR!H$12:H$187)</f>
        <v>3607051.7900000005</v>
      </c>
      <c r="I32" s="37">
        <f>SUMIF(LoansC!$B$12:$B$187,Loans!$B32,LoansC!I$12:I$187)+SUMIF(LoansR!$B$12:$B$187,Loans!$B32,LoansR!I$12:I$187)</f>
        <v>0</v>
      </c>
      <c r="J32" s="37">
        <f>SUMIF(LoansC!$B$12:$B$187,Loans!$B32,LoansC!J$12:J$187)+SUMIF(LoansR!$B$12:$B$187,Loans!$B32,LoansR!J$12:J$187)</f>
        <v>3607051.7900000005</v>
      </c>
      <c r="K32" s="37">
        <f>SUMIF(LoansC!$B$12:$B$187,Loans!$B32,LoansC!K$12:K$187)+SUMIF(LoansR!$B$12:$B$187,Loans!$B32,LoansR!K$12:K$187)</f>
        <v>33395.149999999994</v>
      </c>
      <c r="L32" s="37">
        <f>SUMIF(LoansC!$B$12:$B$187,Loans!$B32,LoansC!L$12:L$187)+SUMIF(LoansR!$B$12:$B$187,Loans!$B32,LoansR!L$12:L$187)</f>
        <v>33395.149999999994</v>
      </c>
      <c r="M32" s="37">
        <f>SUMIF(LoansC!$B$12:$B$187,Loans!$B32,LoansC!M$12:M$187)+SUMIF(LoansR!$B$12:$B$187,Loans!$B32,LoansR!M$12:M$187)</f>
        <v>478562</v>
      </c>
      <c r="N32" s="37">
        <f>SUMIF(LoansC!$B$12:$B$187,Loans!$B32,LoansC!N$12:N$187)+SUMIF(LoansR!$B$12:$B$187,Loans!$B32,LoansR!N$12:N$187)</f>
        <v>0</v>
      </c>
      <c r="O32" s="37">
        <f>SUMIF(LoansC!$B$12:$B$187,Loans!$B32,LoansC!O$12:O$187)+SUMIF(LoansR!$B$12:$B$187,Loans!$B32,LoansR!O$12:O$187)</f>
        <v>365750</v>
      </c>
      <c r="P32" s="37">
        <f>SUMIF(LoansC!$B$12:$B$187,Loans!$B32,LoansC!P$12:P$187)+SUMIF(LoansR!$B$12:$B$187,Loans!$B32,LoansR!P$12:P$187)</f>
        <v>33395.149999999994</v>
      </c>
      <c r="Q32" s="37">
        <f>SUMIF(LoansC!$B$12:$B$187,Loans!$B32,LoansC!Q$12:Q$187)+SUMIF(LoansR!$B$12:$B$187,Loans!$B32,LoansR!Q$12:Q$187)</f>
        <v>332354.85000000003</v>
      </c>
      <c r="R32" s="37">
        <f>SUMIF(LoansC!$B$12:$B$187,Loans!$B32,LoansC!R$12:R$187)+SUMIF(LoansR!$B$12:$B$187,Loans!$B32,LoansR!R$12:R$187)</f>
        <v>0</v>
      </c>
      <c r="S32" s="37">
        <f>SUMIF(LoansC!$B$12:$B$187,Loans!$B32,LoansC!S$12:S$187)+SUMIF(LoansR!$B$12:$B$187,Loans!$B32,LoansR!S$12:S$187)</f>
        <v>3274696.94</v>
      </c>
      <c r="T32" s="37">
        <f>SUMIF(LoansC!$B$12:$B$187,Loans!$B32,LoansC!T$12:T$187)+SUMIF(LoansR!$B$12:$B$187,Loans!$B32,LoansR!T$12:T$187)</f>
        <v>3274696.94</v>
      </c>
      <c r="U32" s="37">
        <f>(SUMIF(LoansC!$B$12:$B$187,Loans!$B32,LoansC!U$12:U$187)+SUMIF(LoansR!$B$12:$B$187,Loans!$B32,LoansR!U$12:U$187))/2</f>
        <v>1</v>
      </c>
      <c r="V32" s="37">
        <f>SUMIF(LoansC!$B$12:$B$187,Loans!$B32,LoansC!V$12:V$187)+SUMIF(LoansR!$B$12:$B$187,Loans!$B32,LoansR!V$12:V$187)</f>
        <v>29066.825674416668</v>
      </c>
      <c r="W32" s="37">
        <f>SUMIF(LoansC!$B$12:$B$187,Loans!$B32,LoansC!W$12:W$187)+SUMIF(LoansR!$B$12:$B$187,Loans!$B32,LoansR!W$12:W$187)</f>
        <v>0</v>
      </c>
      <c r="X32" s="50">
        <f>IF(MONTH($B32)&gt;=6,VLOOKUP(YEAR($B32)+1,SRECPrice!$B$5:$C$29,2,FALSE),VLOOKUP(YEAR($B32),SRECPrice!$B$5:$C$29,2,FALSE))</f>
        <v>237</v>
      </c>
      <c r="Y32" s="37">
        <f>SUMIF(LoansC!$B$12:$B$187,Loans!$B32,LoansC!Y$12:Y$187)+SUMIF(LoansR!$B$12:$B$187,Loans!$B32,LoansR!Y$12:Y$187)</f>
        <v>0</v>
      </c>
      <c r="Z32" s="37">
        <f>SUMIF(LoansC!$B$12:$B$187,Loans!$B32,LoansC!Z$12:Z$187)+SUMIF(LoansR!$B$12:$B$187,Loans!$B32,LoansR!Z$12:Z$187)</f>
        <v>0</v>
      </c>
      <c r="AA32" s="37">
        <f>SUMIF(LoansC!$B$12:$B$187,Loans!$B32,LoansC!AA$12:AA$187)+SUMIF(LoansR!$B$12:$B$187,Loans!$B32,LoansR!AA$12:AA$187)</f>
        <v>0</v>
      </c>
      <c r="AB32" s="37">
        <f>SUMIF(LoansC!$B$12:$B$187,Loans!$B32,LoansC!AB$12:AB$187)+SUMIF(LoansR!$B$12:$B$187,Loans!$B32,LoansR!AB$12:AB$187)</f>
        <v>0</v>
      </c>
      <c r="AC32" s="37">
        <f>SUMIF(LoansC!$B$12:$B$187,Loans!$B32,LoansC!AC$12:AC$187)+SUMIF(LoansR!$B$12:$B$187,Loans!$B32,LoansR!AC$12:AC$187)</f>
        <v>476</v>
      </c>
      <c r="AD32" s="37">
        <f>SUMIF(LoansC!$B$12:$B$187,Loans!$B32,LoansC!AD$12:AD$187)+SUMIF(LoansR!$B$12:$B$187,Loans!$B32,LoansR!AD$12:AD$187)</f>
        <v>0</v>
      </c>
      <c r="AE32" s="56">
        <f>SUMIF(LoansC!$B$12:$B$187,Loans!$B32,LoansC!AE$12:AE$187)</f>
        <v>9.6699999999999994E-2</v>
      </c>
      <c r="AF32" s="37">
        <f>SUMIF(LoansC!$B$12:$B$187,Loans!$B32,LoansC!AF$12:AF$187)+SUMIF(LoansR!$B$12:$B$187,Loans!$B32,LoansR!AF$12:AF$187)</f>
        <v>-4328.462148000006</v>
      </c>
      <c r="AG32" s="37">
        <f>SUMIF(LoansC!$B$12:$B$187,Loans!$B32,LoansC!AG$12:AG$187)+SUMIF(LoansR!$B$12:$B$187,Loans!$B32,LoansR!AG$12:AG$187)</f>
        <v>0</v>
      </c>
      <c r="AH32" s="37">
        <f>SUMIF(LoansC!$B$12:$B$187,Loans!$B32,LoansC!AH$12:AH$187)+SUMIF(LoansR!$B$12:$B$187,Loans!$B32,LoansR!AH$12:AH$187)</f>
        <v>0</v>
      </c>
      <c r="AI32" s="37">
        <f>SUMIF(LoansC!$B$12:$B$187,Loans!$B32,LoansC!AI$12:AI$187)+SUMIF(LoansR!$B$12:$B$187,Loans!$B32,LoansR!AI$12:AI$187)</f>
        <v>770</v>
      </c>
      <c r="AJ32" s="37">
        <f>SUMIF(LoansC!$B$12:$B$187,Loans!$B32,LoansC!AJ$12:AJ$187)+SUMIF(LoansR!$B$12:$B$187,Loans!$B32,LoansR!AJ$12:AJ$187)</f>
        <v>183260</v>
      </c>
      <c r="AK32" s="37">
        <f>SUMIF(LoansC!$B$12:$B$187,Loans!$B32,LoansC!AK$12:AK$187)+SUMIF(LoansR!$B$12:$B$187,Loans!$B32,LoansR!AK$12:AK$187)</f>
        <v>0</v>
      </c>
      <c r="AL32" s="37">
        <f>SUMIF(LoansC!$B$12:$B$187,Loans!$B32,LoansC!AL$12:AL$187)+SUMIF(LoansR!$B$12:$B$187,Loans!$B32,LoansR!AL$12:AL$187)</f>
        <v>0</v>
      </c>
      <c r="AM32" s="37">
        <f>SUMIF(LoansC!$B$12:$B$187,Loans!$B32,LoansC!AM$12:AM$187)+SUMIF(LoansR!$B$12:$B$187,Loans!$B32,LoansR!AM$12:AM$187)</f>
        <v>0</v>
      </c>
      <c r="AN32" s="37">
        <f>SUMIF(LoansC!$B$12:$B$187,Loans!$B32,LoansC!AN$12:AN$187)+SUMIF(LoansR!$B$12:$B$187,Loans!$B32,LoansR!AN$12:AN$187)</f>
        <v>0</v>
      </c>
      <c r="AP32" s="57"/>
    </row>
    <row r="33" spans="1:42" x14ac:dyDescent="0.2">
      <c r="A33" s="1">
        <f t="shared" si="2"/>
        <v>1</v>
      </c>
      <c r="B33" s="101">
        <f t="shared" si="3"/>
        <v>45322</v>
      </c>
      <c r="C33" s="37">
        <f>SUMIF(LoansC!$B$12:$B$187,Loans!$B33,LoansC!C$12:C$187)+SUMIF(LoansR!$B$12:$B$187,Loans!$B33,LoansR!C$12:C$187)</f>
        <v>872773.94000000018</v>
      </c>
      <c r="D33" s="37">
        <f>SUMIF(LoansC!$B$12:$B$187,Loans!$B33,LoansC!D$12:D$187)+SUMIF(LoansR!$B$12:$B$187,Loans!$B33,LoansR!D$12:D$187)</f>
        <v>32447838.480000008</v>
      </c>
      <c r="E33" s="37">
        <f>SUMIF(LoansC!$B$12:$B$187,Loans!$B33,LoansC!E$12:E$187)+SUMIF(LoansR!$B$12:$B$187,Loans!$B33,LoansR!E$12:E$187)</f>
        <v>0</v>
      </c>
      <c r="F33" s="37">
        <f>SUMIF(LoansC!$B$12:$B$187,Loans!$B33,LoansC!F$12:F$187)+SUMIF(LoansR!$B$12:$B$187,Loans!$B33,LoansR!F$12:F$187)</f>
        <v>0</v>
      </c>
      <c r="G33" s="37">
        <f>SUMIF(LoansC!$B$12:$B$187,Loans!$B33,LoansC!G$12:G$187)+SUMIF(LoansR!$B$12:$B$187,Loans!$B33,LoansR!G$12:G$187)</f>
        <v>794</v>
      </c>
      <c r="H33" s="37">
        <f>SUMIF(LoansC!$B$12:$B$187,Loans!$B33,LoansC!H$12:H$187)+SUMIF(LoansR!$B$12:$B$187,Loans!$B33,LoansR!H$12:H$187)</f>
        <v>3274696.94</v>
      </c>
      <c r="I33" s="37">
        <f>SUMIF(LoansC!$B$12:$B$187,Loans!$B33,LoansC!I$12:I$187)+SUMIF(LoansR!$B$12:$B$187,Loans!$B33,LoansR!I$12:I$187)</f>
        <v>0</v>
      </c>
      <c r="J33" s="37">
        <f>SUMIF(LoansC!$B$12:$B$187,Loans!$B33,LoansC!J$12:J$187)+SUMIF(LoansR!$B$12:$B$187,Loans!$B33,LoansR!J$12:J$187)</f>
        <v>3274696.94</v>
      </c>
      <c r="K33" s="37">
        <f>SUMIF(LoansC!$B$12:$B$187,Loans!$B33,LoansC!K$12:K$187)+SUMIF(LoansR!$B$12:$B$187,Loans!$B33,LoansR!K$12:K$187)</f>
        <v>30318.120000000003</v>
      </c>
      <c r="L33" s="37">
        <f>SUMIF(LoansC!$B$12:$B$187,Loans!$B33,LoansC!L$12:L$187)+SUMIF(LoansR!$B$12:$B$187,Loans!$B33,LoansR!L$12:L$187)</f>
        <v>30318.120000000003</v>
      </c>
      <c r="M33" s="37">
        <f>SUMIF(LoansC!$B$12:$B$187,Loans!$B33,LoansC!M$12:M$187)+SUMIF(LoansR!$B$12:$B$187,Loans!$B33,LoansR!M$12:M$187)</f>
        <v>306940</v>
      </c>
      <c r="N33" s="37">
        <f>SUMIF(LoansC!$B$12:$B$187,Loans!$B33,LoansC!N$12:N$187)+SUMIF(LoansR!$B$12:$B$187,Loans!$B33,LoansR!N$12:N$187)</f>
        <v>0</v>
      </c>
      <c r="O33" s="37">
        <f>SUMIF(LoansC!$B$12:$B$187,Loans!$B33,LoansC!O$12:O$187)+SUMIF(LoansR!$B$12:$B$187,Loans!$B33,LoansR!O$12:O$187)</f>
        <v>237025</v>
      </c>
      <c r="P33" s="37">
        <f>SUMIF(LoansC!$B$12:$B$187,Loans!$B33,LoansC!P$12:P$187)+SUMIF(LoansR!$B$12:$B$187,Loans!$B33,LoansR!P$12:P$187)</f>
        <v>30318.120000000003</v>
      </c>
      <c r="Q33" s="37">
        <f>SUMIF(LoansC!$B$12:$B$187,Loans!$B33,LoansC!Q$12:Q$187)+SUMIF(LoansR!$B$12:$B$187,Loans!$B33,LoansR!Q$12:Q$187)</f>
        <v>206706.88</v>
      </c>
      <c r="R33" s="37">
        <f>SUMIF(LoansC!$B$12:$B$187,Loans!$B33,LoansC!R$12:R$187)+SUMIF(LoansR!$B$12:$B$187,Loans!$B33,LoansR!R$12:R$187)</f>
        <v>0</v>
      </c>
      <c r="S33" s="37">
        <f>SUMIF(LoansC!$B$12:$B$187,Loans!$B33,LoansC!S$12:S$187)+SUMIF(LoansR!$B$12:$B$187,Loans!$B33,LoansR!S$12:S$187)</f>
        <v>3067990.0600000005</v>
      </c>
      <c r="T33" s="37">
        <f>SUMIF(LoansC!$B$12:$B$187,Loans!$B33,LoansC!T$12:T$187)+SUMIF(LoansR!$B$12:$B$187,Loans!$B33,LoansR!T$12:T$187)</f>
        <v>3067990.0600000005</v>
      </c>
      <c r="U33" s="37">
        <f>(SUMIF(LoansC!$B$12:$B$187,Loans!$B33,LoansC!U$12:U$187)+SUMIF(LoansR!$B$12:$B$187,Loans!$B33,LoansR!U$12:U$187))/2</f>
        <v>1</v>
      </c>
      <c r="V33" s="37">
        <f>SUMIF(LoansC!$B$12:$B$187,Loans!$B33,LoansC!V$12:V$187)+SUMIF(LoansR!$B$12:$B$187,Loans!$B33,LoansR!V$12:V$187)</f>
        <v>26388.599508166662</v>
      </c>
      <c r="W33" s="37">
        <f>SUMIF(LoansC!$B$12:$B$187,Loans!$B33,LoansC!W$12:W$187)+SUMIF(LoansR!$B$12:$B$187,Loans!$B33,LoansR!W$12:W$187)</f>
        <v>0</v>
      </c>
      <c r="X33" s="50">
        <f>IF(MONTH($B33)&gt;=6,VLOOKUP(YEAR($B33)+1,SRECPrice!$B$5:$C$29,2,FALSE),VLOOKUP(YEAR($B33),SRECPrice!$B$5:$C$29,2,FALSE))</f>
        <v>237</v>
      </c>
      <c r="Y33" s="37">
        <f>SUMIF(LoansC!$B$12:$B$187,Loans!$B33,LoansC!Y$12:Y$187)+SUMIF(LoansR!$B$12:$B$187,Loans!$B33,LoansR!Y$12:Y$187)</f>
        <v>0</v>
      </c>
      <c r="Z33" s="37">
        <f>SUMIF(LoansC!$B$12:$B$187,Loans!$B33,LoansC!Z$12:Z$187)+SUMIF(LoansR!$B$12:$B$187,Loans!$B33,LoansR!Z$12:Z$187)</f>
        <v>0</v>
      </c>
      <c r="AA33" s="37">
        <f>SUMIF(LoansC!$B$12:$B$187,Loans!$B33,LoansC!AA$12:AA$187)+SUMIF(LoansR!$B$12:$B$187,Loans!$B33,LoansR!AA$12:AA$187)</f>
        <v>0</v>
      </c>
      <c r="AB33" s="37">
        <f>SUMIF(LoansC!$B$12:$B$187,Loans!$B33,LoansC!AB$12:AB$187)+SUMIF(LoansR!$B$12:$B$187,Loans!$B33,LoansR!AB$12:AB$187)</f>
        <v>0</v>
      </c>
      <c r="AC33" s="37">
        <f>SUMIF(LoansC!$B$12:$B$187,Loans!$B33,LoansC!AC$12:AC$187)+SUMIF(LoansR!$B$12:$B$187,Loans!$B33,LoansR!AC$12:AC$187)</f>
        <v>295</v>
      </c>
      <c r="AD33" s="37">
        <f>SUMIF(LoansC!$B$12:$B$187,Loans!$B33,LoansC!AD$12:AD$187)+SUMIF(LoansR!$B$12:$B$187,Loans!$B33,LoansR!AD$12:AD$187)</f>
        <v>0</v>
      </c>
      <c r="AE33" s="56">
        <f>SUMIF(LoansC!$B$12:$B$187,Loans!$B33,LoansC!AE$12:AE$187)</f>
        <v>9.6699999999999994E-2</v>
      </c>
      <c r="AF33" s="37">
        <f>SUMIF(LoansC!$B$12:$B$187,Loans!$B33,LoansC!AF$12:AF$187)+SUMIF(LoansR!$B$12:$B$187,Loans!$B33,LoansR!AF$12:AF$187)</f>
        <v>-3929.6363280000046</v>
      </c>
      <c r="AG33" s="37">
        <f>SUMIF(LoansC!$B$12:$B$187,Loans!$B33,LoansC!AG$12:AG$187)+SUMIF(LoansR!$B$12:$B$187,Loans!$B33,LoansR!AG$12:AG$187)</f>
        <v>0</v>
      </c>
      <c r="AH33" s="37">
        <f>SUMIF(LoansC!$B$12:$B$187,Loans!$B33,LoansC!AH$12:AH$187)+SUMIF(LoansR!$B$12:$B$187,Loans!$B33,LoansR!AH$12:AH$187)</f>
        <v>0</v>
      </c>
      <c r="AI33" s="37">
        <f>SUMIF(LoansC!$B$12:$B$187,Loans!$B33,LoansC!AI$12:AI$187)+SUMIF(LoansR!$B$12:$B$187,Loans!$B33,LoansR!AI$12:AI$187)</f>
        <v>499</v>
      </c>
      <c r="AJ33" s="37">
        <f>SUMIF(LoansC!$B$12:$B$187,Loans!$B33,LoansC!AJ$12:AJ$187)+SUMIF(LoansR!$B$12:$B$187,Loans!$B33,LoansR!AJ$12:AJ$187)</f>
        <v>118762</v>
      </c>
      <c r="AK33" s="37">
        <f>SUMIF(LoansC!$B$12:$B$187,Loans!$B33,LoansC!AK$12:AK$187)+SUMIF(LoansR!$B$12:$B$187,Loans!$B33,LoansR!AK$12:AK$187)</f>
        <v>0</v>
      </c>
      <c r="AL33" s="37">
        <f>SUMIF(LoansC!$B$12:$B$187,Loans!$B33,LoansC!AL$12:AL$187)+SUMIF(LoansR!$B$12:$B$187,Loans!$B33,LoansR!AL$12:AL$187)</f>
        <v>0</v>
      </c>
      <c r="AM33" s="37">
        <f>SUMIF(LoansC!$B$12:$B$187,Loans!$B33,LoansC!AM$12:AM$187)+SUMIF(LoansR!$B$12:$B$187,Loans!$B33,LoansR!AM$12:AM$187)</f>
        <v>0</v>
      </c>
      <c r="AN33" s="37">
        <f>SUMIF(LoansC!$B$12:$B$187,Loans!$B33,LoansC!AN$12:AN$187)+SUMIF(LoansR!$B$12:$B$187,Loans!$B33,LoansR!AN$12:AN$187)</f>
        <v>0</v>
      </c>
      <c r="AP33" s="57"/>
    </row>
    <row r="34" spans="1:42" x14ac:dyDescent="0.2">
      <c r="A34" s="1">
        <f t="shared" si="2"/>
        <v>2</v>
      </c>
      <c r="B34" s="101">
        <f t="shared" si="3"/>
        <v>45351</v>
      </c>
      <c r="C34" s="37">
        <f>SUMIF(LoansC!$B$12:$B$187,Loans!$B34,LoansC!C$12:C$187)+SUMIF(LoansR!$B$12:$B$187,Loans!$B34,LoansR!C$12:C$187)</f>
        <v>1077817.6099999999</v>
      </c>
      <c r="D34" s="37">
        <f>SUMIF(LoansC!$B$12:$B$187,Loans!$B34,LoansC!D$12:D$187)+SUMIF(LoansR!$B$12:$B$187,Loans!$B34,LoansR!D$12:D$187)</f>
        <v>33525656.090000007</v>
      </c>
      <c r="E34" s="37">
        <f>SUMIF(LoansC!$B$12:$B$187,Loans!$B34,LoansC!E$12:E$187)+SUMIF(LoansR!$B$12:$B$187,Loans!$B34,LoansR!E$12:E$187)</f>
        <v>0</v>
      </c>
      <c r="F34" s="37">
        <f>SUMIF(LoansC!$B$12:$B$187,Loans!$B34,LoansC!F$12:F$187)+SUMIF(LoansR!$B$12:$B$187,Loans!$B34,LoansR!F$12:F$187)</f>
        <v>0</v>
      </c>
      <c r="G34" s="37">
        <f>SUMIF(LoansC!$B$12:$B$187,Loans!$B34,LoansC!G$12:G$187)+SUMIF(LoansR!$B$12:$B$187,Loans!$B34,LoansR!G$12:G$187)</f>
        <v>712</v>
      </c>
      <c r="H34" s="37">
        <f>SUMIF(LoansC!$B$12:$B$187,Loans!$B34,LoansC!H$12:H$187)+SUMIF(LoansR!$B$12:$B$187,Loans!$B34,LoansR!H$12:H$187)</f>
        <v>3067990.06</v>
      </c>
      <c r="I34" s="37">
        <f>SUMIF(LoansC!$B$12:$B$187,Loans!$B34,LoansC!I$12:I$187)+SUMIF(LoansR!$B$12:$B$187,Loans!$B34,LoansR!I$12:I$187)</f>
        <v>0</v>
      </c>
      <c r="J34" s="37">
        <f>SUMIF(LoansC!$B$12:$B$187,Loans!$B34,LoansC!J$12:J$187)+SUMIF(LoansR!$B$12:$B$187,Loans!$B34,LoansR!J$12:J$187)</f>
        <v>3067990.0600000005</v>
      </c>
      <c r="K34" s="37">
        <f>SUMIF(LoansC!$B$12:$B$187,Loans!$B34,LoansC!K$12:K$187)+SUMIF(LoansR!$B$12:$B$187,Loans!$B34,LoansR!K$12:K$187)</f>
        <v>28404.36</v>
      </c>
      <c r="L34" s="37">
        <f>SUMIF(LoansC!$B$12:$B$187,Loans!$B34,LoansC!L$12:L$187)+SUMIF(LoansR!$B$12:$B$187,Loans!$B34,LoansR!L$12:L$187)</f>
        <v>28404.36</v>
      </c>
      <c r="M34" s="37">
        <f>SUMIF(LoansC!$B$12:$B$187,Loans!$B34,LoansC!M$12:M$187)+SUMIF(LoansR!$B$12:$B$187,Loans!$B34,LoansR!M$12:M$187)</f>
        <v>275844</v>
      </c>
      <c r="N34" s="37">
        <f>SUMIF(LoansC!$B$12:$B$187,Loans!$B34,LoansC!N$12:N$187)+SUMIF(LoansR!$B$12:$B$187,Loans!$B34,LoansR!N$12:N$187)</f>
        <v>0</v>
      </c>
      <c r="O34" s="37">
        <f>SUMIF(LoansC!$B$12:$B$187,Loans!$B34,LoansC!O$12:O$187)+SUMIF(LoansR!$B$12:$B$187,Loans!$B34,LoansR!O$12:O$187)</f>
        <v>213750</v>
      </c>
      <c r="P34" s="37">
        <f>SUMIF(LoansC!$B$12:$B$187,Loans!$B34,LoansC!P$12:P$187)+SUMIF(LoansR!$B$12:$B$187,Loans!$B34,LoansR!P$12:P$187)</f>
        <v>28404.36</v>
      </c>
      <c r="Q34" s="37">
        <f>SUMIF(LoansC!$B$12:$B$187,Loans!$B34,LoansC!Q$12:Q$187)+SUMIF(LoansR!$B$12:$B$187,Loans!$B34,LoansR!Q$12:Q$187)</f>
        <v>185345.64</v>
      </c>
      <c r="R34" s="37">
        <f>SUMIF(LoansC!$B$12:$B$187,Loans!$B34,LoansC!R$12:R$187)+SUMIF(LoansR!$B$12:$B$187,Loans!$B34,LoansR!R$12:R$187)</f>
        <v>0</v>
      </c>
      <c r="S34" s="37">
        <f>SUMIF(LoansC!$B$12:$B$187,Loans!$B34,LoansC!S$12:S$187)+SUMIF(LoansR!$B$12:$B$187,Loans!$B34,LoansR!S$12:S$187)</f>
        <v>2882644.42</v>
      </c>
      <c r="T34" s="37">
        <f>SUMIF(LoansC!$B$12:$B$187,Loans!$B34,LoansC!T$12:T$187)+SUMIF(LoansR!$B$12:$B$187,Loans!$B34,LoansR!T$12:T$187)</f>
        <v>2882644.42</v>
      </c>
      <c r="U34" s="37">
        <f>(SUMIF(LoansC!$B$12:$B$187,Loans!$B34,LoansC!U$12:U$187)+SUMIF(LoansR!$B$12:$B$187,Loans!$B34,LoansR!U$12:U$187))/2</f>
        <v>1</v>
      </c>
      <c r="V34" s="37">
        <f>SUMIF(LoansC!$B$12:$B$187,Loans!$B34,LoansC!V$12:V$187)+SUMIF(LoansR!$B$12:$B$187,Loans!$B34,LoansR!V$12:V$187)</f>
        <v>24722.886566833335</v>
      </c>
      <c r="W34" s="37">
        <f>SUMIF(LoansC!$B$12:$B$187,Loans!$B34,LoansC!W$12:W$187)+SUMIF(LoansR!$B$12:$B$187,Loans!$B34,LoansR!W$12:W$187)</f>
        <v>0</v>
      </c>
      <c r="X34" s="50">
        <f>IF(MONTH($B34)&gt;=6,VLOOKUP(YEAR($B34)+1,SRECPrice!$B$5:$C$29,2,FALSE),VLOOKUP(YEAR($B34),SRECPrice!$B$5:$C$29,2,FALSE))</f>
        <v>237</v>
      </c>
      <c r="Y34" s="37">
        <f>SUMIF(LoansC!$B$12:$B$187,Loans!$B34,LoansC!Y$12:Y$187)+SUMIF(LoansR!$B$12:$B$187,Loans!$B34,LoansR!Y$12:Y$187)</f>
        <v>0</v>
      </c>
      <c r="Z34" s="37">
        <f>SUMIF(LoansC!$B$12:$B$187,Loans!$B34,LoansC!Z$12:Z$187)+SUMIF(LoansR!$B$12:$B$187,Loans!$B34,LoansR!Z$12:Z$187)</f>
        <v>0</v>
      </c>
      <c r="AA34" s="37">
        <f>SUMIF(LoansC!$B$12:$B$187,Loans!$B34,LoansC!AA$12:AA$187)+SUMIF(LoansR!$B$12:$B$187,Loans!$B34,LoansR!AA$12:AA$187)</f>
        <v>0</v>
      </c>
      <c r="AB34" s="37">
        <f>SUMIF(LoansC!$B$12:$B$187,Loans!$B34,LoansC!AB$12:AB$187)+SUMIF(LoansR!$B$12:$B$187,Loans!$B34,LoansR!AB$12:AB$187)</f>
        <v>0</v>
      </c>
      <c r="AC34" s="37">
        <f>SUMIF(LoansC!$B$12:$B$187,Loans!$B34,LoansC!AC$12:AC$187)+SUMIF(LoansR!$B$12:$B$187,Loans!$B34,LoansR!AC$12:AC$187)</f>
        <v>262</v>
      </c>
      <c r="AD34" s="37">
        <f>SUMIF(LoansC!$B$12:$B$187,Loans!$B34,LoansC!AD$12:AD$187)+SUMIF(LoansR!$B$12:$B$187,Loans!$B34,LoansR!AD$12:AD$187)</f>
        <v>0</v>
      </c>
      <c r="AE34" s="56">
        <f>SUMIF(LoansC!$B$12:$B$187,Loans!$B34,LoansC!AE$12:AE$187)</f>
        <v>9.6699999999999994E-2</v>
      </c>
      <c r="AF34" s="37">
        <f>SUMIF(LoansC!$B$12:$B$187,Loans!$B34,LoansC!AF$12:AF$187)+SUMIF(LoansR!$B$12:$B$187,Loans!$B34,LoansR!AF$12:AF$187)</f>
        <v>-3681.588072000005</v>
      </c>
      <c r="AG34" s="37">
        <f>SUMIF(LoansC!$B$12:$B$187,Loans!$B34,LoansC!AG$12:AG$187)+SUMIF(LoansR!$B$12:$B$187,Loans!$B34,LoansR!AG$12:AG$187)</f>
        <v>0</v>
      </c>
      <c r="AH34" s="37">
        <f>SUMIF(LoansC!$B$12:$B$187,Loans!$B34,LoansC!AH$12:AH$187)+SUMIF(LoansR!$B$12:$B$187,Loans!$B34,LoansR!AH$12:AH$187)</f>
        <v>0</v>
      </c>
      <c r="AI34" s="37">
        <f>SUMIF(LoansC!$B$12:$B$187,Loans!$B34,LoansC!AI$12:AI$187)+SUMIF(LoansR!$B$12:$B$187,Loans!$B34,LoansR!AI$12:AI$187)</f>
        <v>450</v>
      </c>
      <c r="AJ34" s="37">
        <f>SUMIF(LoansC!$B$12:$B$187,Loans!$B34,LoansC!AJ$12:AJ$187)+SUMIF(LoansR!$B$12:$B$187,Loans!$B34,LoansR!AJ$12:AJ$187)</f>
        <v>107100</v>
      </c>
      <c r="AK34" s="37">
        <f>SUMIF(LoansC!$B$12:$B$187,Loans!$B34,LoansC!AK$12:AK$187)+SUMIF(LoansR!$B$12:$B$187,Loans!$B34,LoansR!AK$12:AK$187)</f>
        <v>0</v>
      </c>
      <c r="AL34" s="37">
        <f>SUMIF(LoansC!$B$12:$B$187,Loans!$B34,LoansC!AL$12:AL$187)+SUMIF(LoansR!$B$12:$B$187,Loans!$B34,LoansR!AL$12:AL$187)</f>
        <v>0</v>
      </c>
      <c r="AM34" s="37">
        <f>SUMIF(LoansC!$B$12:$B$187,Loans!$B34,LoansC!AM$12:AM$187)+SUMIF(LoansR!$B$12:$B$187,Loans!$B34,LoansR!AM$12:AM$187)</f>
        <v>0</v>
      </c>
      <c r="AN34" s="37">
        <f>SUMIF(LoansC!$B$12:$B$187,Loans!$B34,LoansC!AN$12:AN$187)+SUMIF(LoansR!$B$12:$B$187,Loans!$B34,LoansR!AN$12:AN$187)</f>
        <v>0</v>
      </c>
      <c r="AP34" s="57"/>
    </row>
    <row r="35" spans="1:42" x14ac:dyDescent="0.2">
      <c r="A35" s="1">
        <f t="shared" si="2"/>
        <v>3</v>
      </c>
      <c r="B35" s="101">
        <f t="shared" si="3"/>
        <v>45382</v>
      </c>
      <c r="C35" s="37">
        <f>SUMIF(LoansC!$B$12:$B$187,Loans!$B35,LoansC!C$12:C$187)+SUMIF(LoansR!$B$12:$B$187,Loans!$B35,LoansR!C$12:C$187)</f>
        <v>1529994.52</v>
      </c>
      <c r="D35" s="37">
        <f>SUMIF(LoansC!$B$12:$B$187,Loans!$B35,LoansC!D$12:D$187)+SUMIF(LoansR!$B$12:$B$187,Loans!$B35,LoansR!D$12:D$187)</f>
        <v>35055650.610000007</v>
      </c>
      <c r="E35" s="37">
        <f>SUMIF(LoansC!$B$12:$B$187,Loans!$B35,LoansC!E$12:E$187)+SUMIF(LoansR!$B$12:$B$187,Loans!$B35,LoansR!E$12:E$187)</f>
        <v>0</v>
      </c>
      <c r="F35" s="37">
        <f>SUMIF(LoansC!$B$12:$B$187,Loans!$B35,LoansC!F$12:F$187)+SUMIF(LoansR!$B$12:$B$187,Loans!$B35,LoansR!F$12:F$187)</f>
        <v>0</v>
      </c>
      <c r="G35" s="37">
        <f>SUMIF(LoansC!$B$12:$B$187,Loans!$B35,LoansC!G$12:G$187)+SUMIF(LoansR!$B$12:$B$187,Loans!$B35,LoansR!G$12:G$187)</f>
        <v>886</v>
      </c>
      <c r="H35" s="37">
        <f>SUMIF(LoansC!$B$12:$B$187,Loans!$B35,LoansC!H$12:H$187)+SUMIF(LoansR!$B$12:$B$187,Loans!$B35,LoansR!H$12:H$187)</f>
        <v>2882644.42</v>
      </c>
      <c r="I35" s="37">
        <f>SUMIF(LoansC!$B$12:$B$187,Loans!$B35,LoansC!I$12:I$187)+SUMIF(LoansR!$B$12:$B$187,Loans!$B35,LoansR!I$12:I$187)</f>
        <v>0</v>
      </c>
      <c r="J35" s="37">
        <f>SUMIF(LoansC!$B$12:$B$187,Loans!$B35,LoansC!J$12:J$187)+SUMIF(LoansR!$B$12:$B$187,Loans!$B35,LoansR!J$12:J$187)</f>
        <v>2882644.42</v>
      </c>
      <c r="K35" s="37">
        <f>SUMIF(LoansC!$B$12:$B$187,Loans!$B35,LoansC!K$12:K$187)+SUMIF(LoansR!$B$12:$B$187,Loans!$B35,LoansR!K$12:K$187)</f>
        <v>26688.38</v>
      </c>
      <c r="L35" s="37">
        <f>SUMIF(LoansC!$B$12:$B$187,Loans!$B35,LoansC!L$12:L$187)+SUMIF(LoansR!$B$12:$B$187,Loans!$B35,LoansR!L$12:L$187)</f>
        <v>26688.38</v>
      </c>
      <c r="M35" s="37">
        <f>SUMIF(LoansC!$B$12:$B$187,Loans!$B35,LoansC!M$12:M$187)+SUMIF(LoansR!$B$12:$B$187,Loans!$B35,LoansR!M$12:M$187)</f>
        <v>343024</v>
      </c>
      <c r="N35" s="37">
        <f>SUMIF(LoansC!$B$12:$B$187,Loans!$B35,LoansC!N$12:N$187)+SUMIF(LoansR!$B$12:$B$187,Loans!$B35,LoansR!N$12:N$187)</f>
        <v>0</v>
      </c>
      <c r="O35" s="37">
        <f>SUMIF(LoansC!$B$12:$B$187,Loans!$B35,LoansC!O$12:O$187)+SUMIF(LoansR!$B$12:$B$187,Loans!$B35,LoansR!O$12:O$187)</f>
        <v>265525</v>
      </c>
      <c r="P35" s="37">
        <f>SUMIF(LoansC!$B$12:$B$187,Loans!$B35,LoansC!P$12:P$187)+SUMIF(LoansR!$B$12:$B$187,Loans!$B35,LoansR!P$12:P$187)</f>
        <v>26688.38</v>
      </c>
      <c r="Q35" s="37">
        <f>SUMIF(LoansC!$B$12:$B$187,Loans!$B35,LoansC!Q$12:Q$187)+SUMIF(LoansR!$B$12:$B$187,Loans!$B35,LoansR!Q$12:Q$187)</f>
        <v>238836.62</v>
      </c>
      <c r="R35" s="37">
        <f>SUMIF(LoansC!$B$12:$B$187,Loans!$B35,LoansC!R$12:R$187)+SUMIF(LoansR!$B$12:$B$187,Loans!$B35,LoansR!R$12:R$187)</f>
        <v>0</v>
      </c>
      <c r="S35" s="37">
        <f>SUMIF(LoansC!$B$12:$B$187,Loans!$B35,LoansC!S$12:S$187)+SUMIF(LoansR!$B$12:$B$187,Loans!$B35,LoansR!S$12:S$187)</f>
        <v>2643807.8000000003</v>
      </c>
      <c r="T35" s="37">
        <f>SUMIF(LoansC!$B$12:$B$187,Loans!$B35,LoansC!T$12:T$187)+SUMIF(LoansR!$B$12:$B$187,Loans!$B35,LoansR!T$12:T$187)</f>
        <v>2643807.8000000003</v>
      </c>
      <c r="U35" s="37">
        <f>(SUMIF(LoansC!$B$12:$B$187,Loans!$B35,LoansC!U$12:U$187)+SUMIF(LoansR!$B$12:$B$187,Loans!$B35,LoansR!U$12:U$187))/2</f>
        <v>1</v>
      </c>
      <c r="V35" s="37">
        <f>SUMIF(LoansC!$B$12:$B$187,Loans!$B35,LoansC!V$12:V$187)+SUMIF(LoansR!$B$12:$B$187,Loans!$B35,LoansR!V$12:V$187)</f>
        <v>23229.309617833329</v>
      </c>
      <c r="W35" s="37">
        <f>SUMIF(LoansC!$B$12:$B$187,Loans!$B35,LoansC!W$12:W$187)+SUMIF(LoansR!$B$12:$B$187,Loans!$B35,LoansR!W$12:W$187)</f>
        <v>0</v>
      </c>
      <c r="X35" s="50">
        <f>IF(MONTH($B35)&gt;=6,VLOOKUP(YEAR($B35)+1,SRECPrice!$B$5:$C$29,2,FALSE),VLOOKUP(YEAR($B35),SRECPrice!$B$5:$C$29,2,FALSE))</f>
        <v>237</v>
      </c>
      <c r="Y35" s="37">
        <f>SUMIF(LoansC!$B$12:$B$187,Loans!$B35,LoansC!Y$12:Y$187)+SUMIF(LoansR!$B$12:$B$187,Loans!$B35,LoansR!Y$12:Y$187)</f>
        <v>0</v>
      </c>
      <c r="Z35" s="37">
        <f>SUMIF(LoansC!$B$12:$B$187,Loans!$B35,LoansC!Z$12:Z$187)+SUMIF(LoansR!$B$12:$B$187,Loans!$B35,LoansR!Z$12:Z$187)</f>
        <v>0</v>
      </c>
      <c r="AA35" s="37">
        <f>SUMIF(LoansC!$B$12:$B$187,Loans!$B35,LoansC!AA$12:AA$187)+SUMIF(LoansR!$B$12:$B$187,Loans!$B35,LoansR!AA$12:AA$187)</f>
        <v>0</v>
      </c>
      <c r="AB35" s="37">
        <f>SUMIF(LoansC!$B$12:$B$187,Loans!$B35,LoansC!AB$12:AB$187)+SUMIF(LoansR!$B$12:$B$187,Loans!$B35,LoansR!AB$12:AB$187)</f>
        <v>0</v>
      </c>
      <c r="AC35" s="37">
        <f>SUMIF(LoansC!$B$12:$B$187,Loans!$B35,LoansC!AC$12:AC$187)+SUMIF(LoansR!$B$12:$B$187,Loans!$B35,LoansR!AC$12:AC$187)</f>
        <v>327</v>
      </c>
      <c r="AD35" s="37">
        <f>SUMIF(LoansC!$B$12:$B$187,Loans!$B35,LoansC!AD$12:AD$187)+SUMIF(LoansR!$B$12:$B$187,Loans!$B35,LoansR!AD$12:AD$187)</f>
        <v>0</v>
      </c>
      <c r="AE35" s="56">
        <f>SUMIF(LoansC!$B$12:$B$187,Loans!$B35,LoansC!AE$12:AE$187)</f>
        <v>9.6699999999999994E-2</v>
      </c>
      <c r="AF35" s="37">
        <f>SUMIF(LoansC!$B$12:$B$187,Loans!$B35,LoansC!AF$12:AF$187)+SUMIF(LoansR!$B$12:$B$187,Loans!$B35,LoansR!AF$12:AF$187)</f>
        <v>-3459.173304000004</v>
      </c>
      <c r="AG35" s="37">
        <f>SUMIF(LoansC!$B$12:$B$187,Loans!$B35,LoansC!AG$12:AG$187)+SUMIF(LoansR!$B$12:$B$187,Loans!$B35,LoansR!AG$12:AG$187)</f>
        <v>0</v>
      </c>
      <c r="AH35" s="37">
        <f>SUMIF(LoansC!$B$12:$B$187,Loans!$B35,LoansC!AH$12:AH$187)+SUMIF(LoansR!$B$12:$B$187,Loans!$B35,LoansR!AH$12:AH$187)</f>
        <v>0</v>
      </c>
      <c r="AI35" s="37">
        <f>SUMIF(LoansC!$B$12:$B$187,Loans!$B35,LoansC!AI$12:AI$187)+SUMIF(LoansR!$B$12:$B$187,Loans!$B35,LoansR!AI$12:AI$187)</f>
        <v>559</v>
      </c>
      <c r="AJ35" s="37">
        <f>SUMIF(LoansC!$B$12:$B$187,Loans!$B35,LoansC!AJ$12:AJ$187)+SUMIF(LoansR!$B$12:$B$187,Loans!$B35,LoansR!AJ$12:AJ$187)</f>
        <v>133042</v>
      </c>
      <c r="AK35" s="37">
        <f>SUMIF(LoansC!$B$12:$B$187,Loans!$B35,LoansC!AK$12:AK$187)+SUMIF(LoansR!$B$12:$B$187,Loans!$B35,LoansR!AK$12:AK$187)</f>
        <v>0</v>
      </c>
      <c r="AL35" s="37">
        <f>SUMIF(LoansC!$B$12:$B$187,Loans!$B35,LoansC!AL$12:AL$187)+SUMIF(LoansR!$B$12:$B$187,Loans!$B35,LoansR!AL$12:AL$187)</f>
        <v>0</v>
      </c>
      <c r="AM35" s="37">
        <f>SUMIF(LoansC!$B$12:$B$187,Loans!$B35,LoansC!AM$12:AM$187)+SUMIF(LoansR!$B$12:$B$187,Loans!$B35,LoansR!AM$12:AM$187)</f>
        <v>0</v>
      </c>
      <c r="AN35" s="37">
        <f>SUMIF(LoansC!$B$12:$B$187,Loans!$B35,LoansC!AN$12:AN$187)+SUMIF(LoansR!$B$12:$B$187,Loans!$B35,LoansR!AN$12:AN$187)</f>
        <v>0</v>
      </c>
      <c r="AP35" s="57"/>
    </row>
    <row r="36" spans="1:42" x14ac:dyDescent="0.2">
      <c r="A36" s="1">
        <f t="shared" si="2"/>
        <v>4</v>
      </c>
      <c r="B36" s="101">
        <f t="shared" si="3"/>
        <v>45412</v>
      </c>
      <c r="C36" s="37">
        <f>SUMIF(LoansC!$B$12:$B$187,Loans!$B36,LoansC!C$12:C$187)+SUMIF(LoansR!$B$12:$B$187,Loans!$B36,LoansR!C$12:C$187)</f>
        <v>1584193.5899999999</v>
      </c>
      <c r="D36" s="37">
        <f>SUMIF(LoansC!$B$12:$B$187,Loans!$B36,LoansC!D$12:D$187)+SUMIF(LoansR!$B$12:$B$187,Loans!$B36,LoansR!D$12:D$187)</f>
        <v>36639844.200000003</v>
      </c>
      <c r="E36" s="37">
        <f>SUMIF(LoansC!$B$12:$B$187,Loans!$B36,LoansC!E$12:E$187)+SUMIF(LoansR!$B$12:$B$187,Loans!$B36,LoansR!E$12:E$187)</f>
        <v>0</v>
      </c>
      <c r="F36" s="37">
        <f>SUMIF(LoansC!$B$12:$B$187,Loans!$B36,LoansC!F$12:F$187)+SUMIF(LoansR!$B$12:$B$187,Loans!$B36,LoansR!F$12:F$187)</f>
        <v>0</v>
      </c>
      <c r="G36" s="37">
        <f>SUMIF(LoansC!$B$12:$B$187,Loans!$B36,LoansC!G$12:G$187)+SUMIF(LoansR!$B$12:$B$187,Loans!$B36,LoansR!G$12:G$187)</f>
        <v>999</v>
      </c>
      <c r="H36" s="37">
        <f>SUMIF(LoansC!$B$12:$B$187,Loans!$B36,LoansC!H$12:H$187)+SUMIF(LoansR!$B$12:$B$187,Loans!$B36,LoansR!H$12:H$187)</f>
        <v>2643807.8000000003</v>
      </c>
      <c r="I36" s="37">
        <f>SUMIF(LoansC!$B$12:$B$187,Loans!$B36,LoansC!I$12:I$187)+SUMIF(LoansR!$B$12:$B$187,Loans!$B36,LoansR!I$12:I$187)</f>
        <v>0</v>
      </c>
      <c r="J36" s="37">
        <f>SUMIF(LoansC!$B$12:$B$187,Loans!$B36,LoansC!J$12:J$187)+SUMIF(LoansR!$B$12:$B$187,Loans!$B36,LoansR!J$12:J$187)</f>
        <v>2643807.8000000003</v>
      </c>
      <c r="K36" s="37">
        <f>SUMIF(LoansC!$B$12:$B$187,Loans!$B36,LoansC!K$12:K$187)+SUMIF(LoansR!$B$12:$B$187,Loans!$B36,LoansR!K$12:K$187)</f>
        <v>24477.15</v>
      </c>
      <c r="L36" s="37">
        <f>SUMIF(LoansC!$B$12:$B$187,Loans!$B36,LoansC!L$12:L$187)+SUMIF(LoansR!$B$12:$B$187,Loans!$B36,LoansR!L$12:L$187)</f>
        <v>24477.15</v>
      </c>
      <c r="M36" s="37">
        <f>SUMIF(LoansC!$B$12:$B$187,Loans!$B36,LoansC!M$12:M$187)+SUMIF(LoansR!$B$12:$B$187,Loans!$B36,LoansR!M$12:M$187)</f>
        <v>399079</v>
      </c>
      <c r="N36" s="37">
        <f>SUMIF(LoansC!$B$12:$B$187,Loans!$B36,LoansC!N$12:N$187)+SUMIF(LoansR!$B$12:$B$187,Loans!$B36,LoansR!N$12:N$187)</f>
        <v>0</v>
      </c>
      <c r="O36" s="37">
        <f>SUMIF(LoansC!$B$12:$B$187,Loans!$B36,LoansC!O$12:O$187)+SUMIF(LoansR!$B$12:$B$187,Loans!$B36,LoansR!O$12:O$187)</f>
        <v>323950</v>
      </c>
      <c r="P36" s="37">
        <f>SUMIF(LoansC!$B$12:$B$187,Loans!$B36,LoansC!P$12:P$187)+SUMIF(LoansR!$B$12:$B$187,Loans!$B36,LoansR!P$12:P$187)</f>
        <v>24477.15</v>
      </c>
      <c r="Q36" s="37">
        <f>SUMIF(LoansC!$B$12:$B$187,Loans!$B36,LoansC!Q$12:Q$187)+SUMIF(LoansR!$B$12:$B$187,Loans!$B36,LoansR!Q$12:Q$187)</f>
        <v>299472.85000000003</v>
      </c>
      <c r="R36" s="37">
        <f>SUMIF(LoansC!$B$12:$B$187,Loans!$B36,LoansC!R$12:R$187)+SUMIF(LoansR!$B$12:$B$187,Loans!$B36,LoansR!R$12:R$187)</f>
        <v>0</v>
      </c>
      <c r="S36" s="37">
        <f>SUMIF(LoansC!$B$12:$B$187,Loans!$B36,LoansC!S$12:S$187)+SUMIF(LoansR!$B$12:$B$187,Loans!$B36,LoansR!S$12:S$187)</f>
        <v>2344334.9499999997</v>
      </c>
      <c r="T36" s="37">
        <f>SUMIF(LoansC!$B$12:$B$187,Loans!$B36,LoansC!T$12:T$187)+SUMIF(LoansR!$B$12:$B$187,Loans!$B36,LoansR!T$12:T$187)</f>
        <v>2344334.9499999997</v>
      </c>
      <c r="U36" s="37">
        <f>(SUMIF(LoansC!$B$12:$B$187,Loans!$B36,LoansC!U$12:U$187)+SUMIF(LoansR!$B$12:$B$187,Loans!$B36,LoansR!U$12:U$187))/2</f>
        <v>1</v>
      </c>
      <c r="V36" s="37">
        <f>SUMIF(LoansC!$B$12:$B$187,Loans!$B36,LoansC!V$12:V$187)+SUMIF(LoansR!$B$12:$B$187,Loans!$B36,LoansR!V$12:V$187)</f>
        <v>21304.684521666666</v>
      </c>
      <c r="W36" s="37">
        <f>SUMIF(LoansC!$B$12:$B$187,Loans!$B36,LoansC!W$12:W$187)+SUMIF(LoansR!$B$12:$B$187,Loans!$B36,LoansR!W$12:W$187)</f>
        <v>0</v>
      </c>
      <c r="X36" s="50">
        <f>IF(MONTH($B36)&gt;=6,VLOOKUP(YEAR($B36)+1,SRECPrice!$B$5:$C$29,2,FALSE),VLOOKUP(YEAR($B36),SRECPrice!$B$5:$C$29,2,FALSE))</f>
        <v>237</v>
      </c>
      <c r="Y36" s="37">
        <f>SUMIF(LoansC!$B$12:$B$187,Loans!$B36,LoansC!Y$12:Y$187)+SUMIF(LoansR!$B$12:$B$187,Loans!$B36,LoansR!Y$12:Y$187)</f>
        <v>0</v>
      </c>
      <c r="Z36" s="37">
        <f>SUMIF(LoansC!$B$12:$B$187,Loans!$B36,LoansC!Z$12:Z$187)+SUMIF(LoansR!$B$12:$B$187,Loans!$B36,LoansR!Z$12:Z$187)</f>
        <v>0</v>
      </c>
      <c r="AA36" s="37">
        <f>SUMIF(LoansC!$B$12:$B$187,Loans!$B36,LoansC!AA$12:AA$187)+SUMIF(LoansR!$B$12:$B$187,Loans!$B36,LoansR!AA$12:AA$187)</f>
        <v>0</v>
      </c>
      <c r="AB36" s="37">
        <f>SUMIF(LoansC!$B$12:$B$187,Loans!$B36,LoansC!AB$12:AB$187)+SUMIF(LoansR!$B$12:$B$187,Loans!$B36,LoansR!AB$12:AB$187)</f>
        <v>0</v>
      </c>
      <c r="AC36" s="37">
        <f>SUMIF(LoansC!$B$12:$B$187,Loans!$B36,LoansC!AC$12:AC$187)+SUMIF(LoansR!$B$12:$B$187,Loans!$B36,LoansR!AC$12:AC$187)</f>
        <v>317</v>
      </c>
      <c r="AD36" s="37">
        <f>SUMIF(LoansC!$B$12:$B$187,Loans!$B36,LoansC!AD$12:AD$187)+SUMIF(LoansR!$B$12:$B$187,Loans!$B36,LoansR!AD$12:AD$187)</f>
        <v>0</v>
      </c>
      <c r="AE36" s="56">
        <f>SUMIF(LoansC!$B$12:$B$187,Loans!$B36,LoansC!AE$12:AE$187)</f>
        <v>9.6699999999999994E-2</v>
      </c>
      <c r="AF36" s="37">
        <f>SUMIF(LoansC!$B$12:$B$187,Loans!$B36,LoansC!AF$12:AF$187)+SUMIF(LoansR!$B$12:$B$187,Loans!$B36,LoansR!AF$12:AF$187)</f>
        <v>-3172.5693600000041</v>
      </c>
      <c r="AG36" s="37">
        <f>SUMIF(LoansC!$B$12:$B$187,Loans!$B36,LoansC!AG$12:AG$187)+SUMIF(LoansR!$B$12:$B$187,Loans!$B36,LoansR!AG$12:AG$187)</f>
        <v>0</v>
      </c>
      <c r="AH36" s="37">
        <f>SUMIF(LoansC!$B$12:$B$187,Loans!$B36,LoansC!AH$12:AH$187)+SUMIF(LoansR!$B$12:$B$187,Loans!$B36,LoansR!AH$12:AH$187)</f>
        <v>0</v>
      </c>
      <c r="AI36" s="37">
        <f>SUMIF(LoansC!$B$12:$B$187,Loans!$B36,LoansC!AI$12:AI$187)+SUMIF(LoansR!$B$12:$B$187,Loans!$B36,LoansR!AI$12:AI$187)</f>
        <v>682</v>
      </c>
      <c r="AJ36" s="37">
        <f>SUMIF(LoansC!$B$12:$B$187,Loans!$B36,LoansC!AJ$12:AJ$187)+SUMIF(LoansR!$B$12:$B$187,Loans!$B36,LoansR!AJ$12:AJ$187)</f>
        <v>162316</v>
      </c>
      <c r="AK36" s="37">
        <f>SUMIF(LoansC!$B$12:$B$187,Loans!$B36,LoansC!AK$12:AK$187)+SUMIF(LoansR!$B$12:$B$187,Loans!$B36,LoansR!AK$12:AK$187)</f>
        <v>0</v>
      </c>
      <c r="AL36" s="37">
        <f>SUMIF(LoansC!$B$12:$B$187,Loans!$B36,LoansC!AL$12:AL$187)+SUMIF(LoansR!$B$12:$B$187,Loans!$B36,LoansR!AL$12:AL$187)</f>
        <v>0</v>
      </c>
      <c r="AM36" s="37">
        <f>SUMIF(LoansC!$B$12:$B$187,Loans!$B36,LoansC!AM$12:AM$187)+SUMIF(LoansR!$B$12:$B$187,Loans!$B36,LoansR!AM$12:AM$187)</f>
        <v>0</v>
      </c>
      <c r="AN36" s="37">
        <f>SUMIF(LoansC!$B$12:$B$187,Loans!$B36,LoansC!AN$12:AN$187)+SUMIF(LoansR!$B$12:$B$187,Loans!$B36,LoansR!AN$12:AN$187)</f>
        <v>0</v>
      </c>
      <c r="AP36" s="57"/>
    </row>
    <row r="37" spans="1:42" x14ac:dyDescent="0.2">
      <c r="A37" s="1">
        <f t="shared" si="2"/>
        <v>5</v>
      </c>
      <c r="B37" s="101">
        <f t="shared" si="3"/>
        <v>45443</v>
      </c>
      <c r="C37" s="37">
        <f>SUMIF(LoansC!$B$12:$B$187,Loans!$B37,LoansC!C$12:C$187)+SUMIF(LoansR!$B$12:$B$187,Loans!$B37,LoansR!C$12:C$187)</f>
        <v>1831730.1500000001</v>
      </c>
      <c r="D37" s="37">
        <f>SUMIF(LoansC!$B$12:$B$187,Loans!$B37,LoansC!D$12:D$187)+SUMIF(LoansR!$B$12:$B$187,Loans!$B37,LoansR!D$12:D$187)</f>
        <v>38471574.350000001</v>
      </c>
      <c r="E37" s="37">
        <f>SUMIF(LoansC!$B$12:$B$187,Loans!$B37,LoansC!E$12:E$187)+SUMIF(LoansR!$B$12:$B$187,Loans!$B37,LoansR!E$12:E$187)</f>
        <v>0</v>
      </c>
      <c r="F37" s="37">
        <f>SUMIF(LoansC!$B$12:$B$187,Loans!$B37,LoansC!F$12:F$187)+SUMIF(LoansR!$B$12:$B$187,Loans!$B37,LoansR!F$12:F$187)</f>
        <v>0</v>
      </c>
      <c r="G37" s="37">
        <f>SUMIF(LoansC!$B$12:$B$187,Loans!$B37,LoansC!G$12:G$187)+SUMIF(LoansR!$B$12:$B$187,Loans!$B37,LoansR!G$12:G$187)</f>
        <v>1358</v>
      </c>
      <c r="H37" s="37">
        <f>SUMIF(LoansC!$B$12:$B$187,Loans!$B37,LoansC!H$12:H$187)+SUMIF(LoansR!$B$12:$B$187,Loans!$B37,LoansR!H$12:H$187)</f>
        <v>2344334.9500000002</v>
      </c>
      <c r="I37" s="37">
        <f>SUMIF(LoansC!$B$12:$B$187,Loans!$B37,LoansC!I$12:I$187)+SUMIF(LoansR!$B$12:$B$187,Loans!$B37,LoansR!I$12:I$187)</f>
        <v>0</v>
      </c>
      <c r="J37" s="37">
        <f>SUMIF(LoansC!$B$12:$B$187,Loans!$B37,LoansC!J$12:J$187)+SUMIF(LoansR!$B$12:$B$187,Loans!$B37,LoansR!J$12:J$187)</f>
        <v>2344334.9499999997</v>
      </c>
      <c r="K37" s="37">
        <f>SUMIF(LoansC!$B$12:$B$187,Loans!$B37,LoansC!K$12:K$187)+SUMIF(LoansR!$B$12:$B$187,Loans!$B37,LoansR!K$12:K$187)</f>
        <v>21704.57</v>
      </c>
      <c r="L37" s="37">
        <f>SUMIF(LoansC!$B$12:$B$187,Loans!$B37,LoansC!L$12:L$187)+SUMIF(LoansR!$B$12:$B$187,Loans!$B37,LoansR!L$12:L$187)</f>
        <v>21704.57</v>
      </c>
      <c r="M37" s="37">
        <f>SUMIF(LoansC!$B$12:$B$187,Loans!$B37,LoansC!M$12:M$187)+SUMIF(LoansR!$B$12:$B$187,Loans!$B37,LoansR!M$12:M$187)</f>
        <v>548422</v>
      </c>
      <c r="N37" s="37">
        <f>SUMIF(LoansC!$B$12:$B$187,Loans!$B37,LoansC!N$12:N$187)+SUMIF(LoansR!$B$12:$B$187,Loans!$B37,LoansR!N$12:N$187)</f>
        <v>0</v>
      </c>
      <c r="O37" s="37">
        <f>SUMIF(LoansC!$B$12:$B$187,Loans!$B37,LoansC!O$12:O$187)+SUMIF(LoansR!$B$12:$B$187,Loans!$B37,LoansR!O$12:O$187)</f>
        <v>424738.00999999995</v>
      </c>
      <c r="P37" s="37">
        <f>SUMIF(LoansC!$B$12:$B$187,Loans!$B37,LoansC!P$12:P$187)+SUMIF(LoansR!$B$12:$B$187,Loans!$B37,LoansR!P$12:P$187)</f>
        <v>21704.57</v>
      </c>
      <c r="Q37" s="37">
        <f>SUMIF(LoansC!$B$12:$B$187,Loans!$B37,LoansC!Q$12:Q$187)+SUMIF(LoansR!$B$12:$B$187,Loans!$B37,LoansR!Q$12:Q$187)</f>
        <v>403033.44</v>
      </c>
      <c r="R37" s="37">
        <f>SUMIF(LoansC!$B$12:$B$187,Loans!$B37,LoansC!R$12:R$187)+SUMIF(LoansR!$B$12:$B$187,Loans!$B37,LoansR!R$12:R$187)</f>
        <v>0</v>
      </c>
      <c r="S37" s="37">
        <f>SUMIF(LoansC!$B$12:$B$187,Loans!$B37,LoansC!S$12:S$187)+SUMIF(LoansR!$B$12:$B$187,Loans!$B37,LoansR!S$12:S$187)</f>
        <v>1941301.51</v>
      </c>
      <c r="T37" s="37">
        <f>SUMIF(LoansC!$B$12:$B$187,Loans!$B37,LoansC!T$12:T$187)+SUMIF(LoansR!$B$12:$B$187,Loans!$B37,LoansR!T$12:T$187)</f>
        <v>1941301.51</v>
      </c>
      <c r="U37" s="37">
        <f>(SUMIF(LoansC!$B$12:$B$187,Loans!$B37,LoansC!U$12:U$187)+SUMIF(LoansR!$B$12:$B$187,Loans!$B37,LoansR!U$12:U$187))/2</f>
        <v>1</v>
      </c>
      <c r="V37" s="37">
        <f>SUMIF(LoansC!$B$12:$B$187,Loans!$B37,LoansC!V$12:V$187)+SUMIF(LoansR!$B$12:$B$187,Loans!$B37,LoansR!V$12:V$187)</f>
        <v>18891.432472083328</v>
      </c>
      <c r="W37" s="37">
        <f>SUMIF(LoansC!$B$12:$B$187,Loans!$B37,LoansC!W$12:W$187)+SUMIF(LoansR!$B$12:$B$187,Loans!$B37,LoansR!W$12:W$187)</f>
        <v>0</v>
      </c>
      <c r="X37" s="50">
        <f>IF(MONTH($B37)&gt;=6,VLOOKUP(YEAR($B37)+1,SRECPrice!$B$5:$C$29,2,FALSE),VLOOKUP(YEAR($B37),SRECPrice!$B$5:$C$29,2,FALSE))</f>
        <v>237</v>
      </c>
      <c r="Y37" s="37">
        <f>SUMIF(LoansC!$B$12:$B$187,Loans!$B37,LoansC!Y$12:Y$187)+SUMIF(LoansR!$B$12:$B$187,Loans!$B37,LoansR!Y$12:Y$187)</f>
        <v>0</v>
      </c>
      <c r="Z37" s="37">
        <f>SUMIF(LoansC!$B$12:$B$187,Loans!$B37,LoansC!Z$12:Z$187)+SUMIF(LoansR!$B$12:$B$187,Loans!$B37,LoansR!Z$12:Z$187)</f>
        <v>0</v>
      </c>
      <c r="AA37" s="37">
        <f>SUMIF(LoansC!$B$12:$B$187,Loans!$B37,LoansC!AA$12:AA$187)+SUMIF(LoansR!$B$12:$B$187,Loans!$B37,LoansR!AA$12:AA$187)</f>
        <v>0</v>
      </c>
      <c r="AB37" s="37">
        <f>SUMIF(LoansC!$B$12:$B$187,Loans!$B37,LoansC!AB$12:AB$187)+SUMIF(LoansR!$B$12:$B$187,Loans!$B37,LoansR!AB$12:AB$187)</f>
        <v>0</v>
      </c>
      <c r="AC37" s="37">
        <f>SUMIF(LoansC!$B$12:$B$187,Loans!$B37,LoansC!AC$12:AC$187)+SUMIF(LoansR!$B$12:$B$187,Loans!$B37,LoansR!AC$12:AC$187)</f>
        <v>463</v>
      </c>
      <c r="AD37" s="37">
        <f>SUMIF(LoansC!$B$12:$B$187,Loans!$B37,LoansC!AD$12:AD$187)+SUMIF(LoansR!$B$12:$B$187,Loans!$B37,LoansR!AD$12:AD$187)</f>
        <v>0</v>
      </c>
      <c r="AE37" s="56">
        <f>SUMIF(LoansC!$B$12:$B$187,Loans!$B37,LoansC!AE$12:AE$187)</f>
        <v>9.6699999999999994E-2</v>
      </c>
      <c r="AF37" s="37">
        <f>SUMIF(LoansC!$B$12:$B$187,Loans!$B37,LoansC!AF$12:AF$187)+SUMIF(LoansR!$B$12:$B$187,Loans!$B37,LoansR!AF$12:AF$187)</f>
        <v>-2813.2019400000031</v>
      </c>
      <c r="AG37" s="37">
        <f>SUMIF(LoansC!$B$12:$B$187,Loans!$B37,LoansC!AG$12:AG$187)+SUMIF(LoansR!$B$12:$B$187,Loans!$B37,LoansR!AG$12:AG$187)</f>
        <v>0</v>
      </c>
      <c r="AH37" s="37">
        <f>SUMIF(LoansC!$B$12:$B$187,Loans!$B37,LoansC!AH$12:AH$187)+SUMIF(LoansR!$B$12:$B$187,Loans!$B37,LoansR!AH$12:AH$187)</f>
        <v>0</v>
      </c>
      <c r="AI37" s="37">
        <f>SUMIF(LoansC!$B$12:$B$187,Loans!$B37,LoansC!AI$12:AI$187)+SUMIF(LoansR!$B$12:$B$187,Loans!$B37,LoansR!AI$12:AI$187)</f>
        <v>895</v>
      </c>
      <c r="AJ37" s="37">
        <f>SUMIF(LoansC!$B$12:$B$187,Loans!$B37,LoansC!AJ$12:AJ$187)+SUMIF(LoansR!$B$12:$B$187,Loans!$B37,LoansR!AJ$12:AJ$187)</f>
        <v>212623.01</v>
      </c>
      <c r="AK37" s="37">
        <f>SUMIF(LoansC!$B$12:$B$187,Loans!$B37,LoansC!AK$12:AK$187)+SUMIF(LoansR!$B$12:$B$187,Loans!$B37,LoansR!AK$12:AK$187)</f>
        <v>0</v>
      </c>
      <c r="AL37" s="37">
        <f>SUMIF(LoansC!$B$12:$B$187,Loans!$B37,LoansC!AL$12:AL$187)+SUMIF(LoansR!$B$12:$B$187,Loans!$B37,LoansR!AL$12:AL$187)</f>
        <v>0</v>
      </c>
      <c r="AM37" s="37">
        <f>SUMIF(LoansC!$B$12:$B$187,Loans!$B37,LoansC!AM$12:AM$187)+SUMIF(LoansR!$B$12:$B$187,Loans!$B37,LoansR!AM$12:AM$187)</f>
        <v>0</v>
      </c>
      <c r="AN37" s="37">
        <f>SUMIF(LoansC!$B$12:$B$187,Loans!$B37,LoansC!AN$12:AN$187)+SUMIF(LoansR!$B$12:$B$187,Loans!$B37,LoansR!AN$12:AN$187)</f>
        <v>0</v>
      </c>
      <c r="AP37" s="57"/>
    </row>
    <row r="38" spans="1:42" x14ac:dyDescent="0.2">
      <c r="A38" s="1">
        <f t="shared" si="2"/>
        <v>6</v>
      </c>
      <c r="B38" s="101">
        <f t="shared" si="3"/>
        <v>45473</v>
      </c>
      <c r="C38" s="37">
        <f>SUMIF(LoansC!$B$12:$B$187,Loans!$B38,LoansC!C$12:C$187)+SUMIF(LoansR!$B$12:$B$187,Loans!$B38,LoansR!C$12:C$187)</f>
        <v>1741544.49</v>
      </c>
      <c r="D38" s="37">
        <f>SUMIF(LoansC!$B$12:$B$187,Loans!$B38,LoansC!D$12:D$187)+SUMIF(LoansR!$B$12:$B$187,Loans!$B38,LoansR!D$12:D$187)</f>
        <v>40213118.840000004</v>
      </c>
      <c r="E38" s="37">
        <f>SUMIF(LoansC!$B$12:$B$187,Loans!$B38,LoansC!E$12:E$187)+SUMIF(LoansR!$B$12:$B$187,Loans!$B38,LoansR!E$12:E$187)</f>
        <v>0</v>
      </c>
      <c r="F38" s="37">
        <f>SUMIF(LoansC!$B$12:$B$187,Loans!$B38,LoansC!F$12:F$187)+SUMIF(LoansR!$B$12:$B$187,Loans!$B38,LoansR!F$12:F$187)</f>
        <v>0</v>
      </c>
      <c r="G38" s="37">
        <f>SUMIF(LoansC!$B$12:$B$187,Loans!$B38,LoansC!G$12:G$187)+SUMIF(LoansR!$B$12:$B$187,Loans!$B38,LoansR!G$12:G$187)</f>
        <v>1469</v>
      </c>
      <c r="H38" s="37">
        <f>SUMIF(LoansC!$B$12:$B$187,Loans!$B38,LoansC!H$12:H$187)+SUMIF(LoansR!$B$12:$B$187,Loans!$B38,LoansR!H$12:H$187)</f>
        <v>1941301.51</v>
      </c>
      <c r="I38" s="37">
        <f>SUMIF(LoansC!$B$12:$B$187,Loans!$B38,LoansC!I$12:I$187)+SUMIF(LoansR!$B$12:$B$187,Loans!$B38,LoansR!I$12:I$187)</f>
        <v>0</v>
      </c>
      <c r="J38" s="37">
        <f>SUMIF(LoansC!$B$12:$B$187,Loans!$B38,LoansC!J$12:J$187)+SUMIF(LoansR!$B$12:$B$187,Loans!$B38,LoansR!J$12:J$187)</f>
        <v>1941301.51</v>
      </c>
      <c r="K38" s="37">
        <f>SUMIF(LoansC!$B$12:$B$187,Loans!$B38,LoansC!K$12:K$187)+SUMIF(LoansR!$B$12:$B$187,Loans!$B38,LoansR!K$12:K$187)</f>
        <v>17973.149999999998</v>
      </c>
      <c r="L38" s="37">
        <f>SUMIF(LoansC!$B$12:$B$187,Loans!$B38,LoansC!L$12:L$187)+SUMIF(LoansR!$B$12:$B$187,Loans!$B38,LoansR!L$12:L$187)</f>
        <v>17973.149999999998</v>
      </c>
      <c r="M38" s="37">
        <f>SUMIF(LoansC!$B$12:$B$187,Loans!$B38,LoansC!M$12:M$187)+SUMIF(LoansR!$B$12:$B$187,Loans!$B38,LoansR!M$12:M$187)</f>
        <v>584963</v>
      </c>
      <c r="N38" s="37">
        <f>SUMIF(LoansC!$B$12:$B$187,Loans!$B38,LoansC!N$12:N$187)+SUMIF(LoansR!$B$12:$B$187,Loans!$B38,LoansR!N$12:N$187)</f>
        <v>0</v>
      </c>
      <c r="O38" s="37">
        <f>SUMIF(LoansC!$B$12:$B$187,Loans!$B38,LoansC!O$12:O$187)+SUMIF(LoansR!$B$12:$B$187,Loans!$B38,LoansR!O$12:O$187)</f>
        <v>430546.42</v>
      </c>
      <c r="P38" s="37">
        <f>SUMIF(LoansC!$B$12:$B$187,Loans!$B38,LoansC!P$12:P$187)+SUMIF(LoansR!$B$12:$B$187,Loans!$B38,LoansR!P$12:P$187)</f>
        <v>17973.149999999998</v>
      </c>
      <c r="Q38" s="37">
        <f>SUMIF(LoansC!$B$12:$B$187,Loans!$B38,LoansC!Q$12:Q$187)+SUMIF(LoansR!$B$12:$B$187,Loans!$B38,LoansR!Q$12:Q$187)</f>
        <v>412573.27000000008</v>
      </c>
      <c r="R38" s="37">
        <f>SUMIF(LoansC!$B$12:$B$187,Loans!$B38,LoansC!R$12:R$187)+SUMIF(LoansR!$B$12:$B$187,Loans!$B38,LoansR!R$12:R$187)</f>
        <v>0</v>
      </c>
      <c r="S38" s="37">
        <f>SUMIF(LoansC!$B$12:$B$187,Loans!$B38,LoansC!S$12:S$187)+SUMIF(LoansR!$B$12:$B$187,Loans!$B38,LoansR!S$12:S$187)</f>
        <v>1528728.24</v>
      </c>
      <c r="T38" s="37">
        <f>SUMIF(LoansC!$B$12:$B$187,Loans!$B38,LoansC!T$12:T$187)+SUMIF(LoansR!$B$12:$B$187,Loans!$B38,LoansR!T$12:T$187)</f>
        <v>1528728.24</v>
      </c>
      <c r="U38" s="37">
        <f>(SUMIF(LoansC!$B$12:$B$187,Loans!$B38,LoansC!U$12:U$187)+SUMIF(LoansR!$B$12:$B$187,Loans!$B38,LoansR!U$12:U$187))/2</f>
        <v>1</v>
      </c>
      <c r="V38" s="37">
        <f>SUMIF(LoansC!$B$12:$B$187,Loans!$B38,LoansC!V$12:V$187)+SUMIF(LoansR!$B$12:$B$187,Loans!$B38,LoansR!V$12:V$187)</f>
        <v>15643.654668083331</v>
      </c>
      <c r="W38" s="37">
        <f>SUMIF(LoansC!$B$12:$B$187,Loans!$B38,LoansC!W$12:W$187)+SUMIF(LoansR!$B$12:$B$187,Loans!$B38,LoansR!W$12:W$187)</f>
        <v>0</v>
      </c>
      <c r="X38" s="50">
        <f>IF(MONTH($B38)&gt;=6,VLOOKUP(YEAR($B38)+1,SRECPrice!$B$5:$C$29,2,FALSE),VLOOKUP(YEAR($B38),SRECPrice!$B$5:$C$29,2,FALSE))</f>
        <v>237</v>
      </c>
      <c r="Y38" s="37">
        <f>SUMIF(LoansC!$B$12:$B$187,Loans!$B38,LoansC!Y$12:Y$187)+SUMIF(LoansR!$B$12:$B$187,Loans!$B38,LoansR!Y$12:Y$187)</f>
        <v>0</v>
      </c>
      <c r="Z38" s="37">
        <f>SUMIF(LoansC!$B$12:$B$187,Loans!$B38,LoansC!Z$12:Z$187)+SUMIF(LoansR!$B$12:$B$187,Loans!$B38,LoansR!Z$12:Z$187)</f>
        <v>0</v>
      </c>
      <c r="AA38" s="37">
        <f>SUMIF(LoansC!$B$12:$B$187,Loans!$B38,LoansC!AA$12:AA$187)+SUMIF(LoansR!$B$12:$B$187,Loans!$B38,LoansR!AA$12:AA$187)</f>
        <v>0</v>
      </c>
      <c r="AB38" s="37">
        <f>SUMIF(LoansC!$B$12:$B$187,Loans!$B38,LoansC!AB$12:AB$187)+SUMIF(LoansR!$B$12:$B$187,Loans!$B38,LoansR!AB$12:AB$187)</f>
        <v>0</v>
      </c>
      <c r="AC38" s="37">
        <f>SUMIF(LoansC!$B$12:$B$187,Loans!$B38,LoansC!AC$12:AC$187)+SUMIF(LoansR!$B$12:$B$187,Loans!$B38,LoansR!AC$12:AC$187)</f>
        <v>563</v>
      </c>
      <c r="AD38" s="37">
        <f>SUMIF(LoansC!$B$12:$B$187,Loans!$B38,LoansC!AD$12:AD$187)+SUMIF(LoansR!$B$12:$B$187,Loans!$B38,LoansR!AD$12:AD$187)</f>
        <v>0</v>
      </c>
      <c r="AE38" s="56">
        <f>SUMIF(LoansC!$B$12:$B$187,Loans!$B38,LoansC!AE$12:AE$187)</f>
        <v>9.6699999999999994E-2</v>
      </c>
      <c r="AF38" s="37">
        <f>SUMIF(LoansC!$B$12:$B$187,Loans!$B38,LoansC!AF$12:AF$187)+SUMIF(LoansR!$B$12:$B$187,Loans!$B38,LoansR!AF$12:AF$187)</f>
        <v>-2329.5618120000026</v>
      </c>
      <c r="AG38" s="37">
        <f>SUMIF(LoansC!$B$12:$B$187,Loans!$B38,LoansC!AG$12:AG$187)+SUMIF(LoansR!$B$12:$B$187,Loans!$B38,LoansR!AG$12:AG$187)</f>
        <v>0</v>
      </c>
      <c r="AH38" s="37">
        <f>SUMIF(LoansC!$B$12:$B$187,Loans!$B38,LoansC!AH$12:AH$187)+SUMIF(LoansR!$B$12:$B$187,Loans!$B38,LoansR!AH$12:AH$187)</f>
        <v>0</v>
      </c>
      <c r="AI38" s="37">
        <f>SUMIF(LoansC!$B$12:$B$187,Loans!$B38,LoansC!AI$12:AI$187)+SUMIF(LoansR!$B$12:$B$187,Loans!$B38,LoansR!AI$12:AI$187)</f>
        <v>906</v>
      </c>
      <c r="AJ38" s="37">
        <f>SUMIF(LoansC!$B$12:$B$187,Loans!$B38,LoansC!AJ$12:AJ$187)+SUMIF(LoansR!$B$12:$B$187,Loans!$B38,LoansR!AJ$12:AJ$187)</f>
        <v>215628</v>
      </c>
      <c r="AK38" s="37">
        <f>SUMIF(LoansC!$B$12:$B$187,Loans!$B38,LoansC!AK$12:AK$187)+SUMIF(LoansR!$B$12:$B$187,Loans!$B38,LoansR!AK$12:AK$187)</f>
        <v>0</v>
      </c>
      <c r="AL38" s="37">
        <f>SUMIF(LoansC!$B$12:$B$187,Loans!$B38,LoansC!AL$12:AL$187)+SUMIF(LoansR!$B$12:$B$187,Loans!$B38,LoansR!AL$12:AL$187)</f>
        <v>0</v>
      </c>
      <c r="AM38" s="37">
        <f>SUMIF(LoansC!$B$12:$B$187,Loans!$B38,LoansC!AM$12:AM$187)+SUMIF(LoansR!$B$12:$B$187,Loans!$B38,LoansR!AM$12:AM$187)</f>
        <v>0</v>
      </c>
      <c r="AN38" s="37">
        <f>SUMIF(LoansC!$B$12:$B$187,Loans!$B38,LoansC!AN$12:AN$187)+SUMIF(LoansR!$B$12:$B$187,Loans!$B38,LoansR!AN$12:AN$187)</f>
        <v>0</v>
      </c>
      <c r="AP38" s="57"/>
    </row>
    <row r="39" spans="1:42" x14ac:dyDescent="0.2">
      <c r="A39" s="1">
        <f t="shared" si="2"/>
        <v>7</v>
      </c>
      <c r="B39" s="101">
        <f t="shared" si="3"/>
        <v>45504</v>
      </c>
      <c r="C39" s="37">
        <f>SUMIF(LoansC!$B$12:$B$187,Loans!$B39,LoansC!C$12:C$187)+SUMIF(LoansR!$B$12:$B$187,Loans!$B39,LoansR!C$12:C$187)</f>
        <v>1643314.53</v>
      </c>
      <c r="D39" s="37">
        <f>SUMIF(LoansC!$B$12:$B$187,Loans!$B39,LoansC!D$12:D$187)+SUMIF(LoansR!$B$12:$B$187,Loans!$B39,LoansR!D$12:D$187)</f>
        <v>41856433.370000005</v>
      </c>
      <c r="E39" s="37">
        <f>SUMIF(LoansC!$B$12:$B$187,Loans!$B39,LoansC!E$12:E$187)+SUMIF(LoansR!$B$12:$B$187,Loans!$B39,LoansR!E$12:E$187)</f>
        <v>0</v>
      </c>
      <c r="F39" s="37">
        <f>SUMIF(LoansC!$B$12:$B$187,Loans!$B39,LoansC!F$12:F$187)+SUMIF(LoansR!$B$12:$B$187,Loans!$B39,LoansR!F$12:F$187)</f>
        <v>0</v>
      </c>
      <c r="G39" s="37">
        <f>SUMIF(LoansC!$B$12:$B$187,Loans!$B39,LoansC!G$12:G$187)+SUMIF(LoansR!$B$12:$B$187,Loans!$B39,LoansR!G$12:G$187)</f>
        <v>1692</v>
      </c>
      <c r="H39" s="37">
        <f>SUMIF(LoansC!$B$12:$B$187,Loans!$B39,LoansC!H$12:H$187)+SUMIF(LoansR!$B$12:$B$187,Loans!$B39,LoansR!H$12:H$187)</f>
        <v>1528728.24</v>
      </c>
      <c r="I39" s="37">
        <f>SUMIF(LoansC!$B$12:$B$187,Loans!$B39,LoansC!I$12:I$187)+SUMIF(LoansR!$B$12:$B$187,Loans!$B39,LoansR!I$12:I$187)</f>
        <v>0</v>
      </c>
      <c r="J39" s="37">
        <f>SUMIF(LoansC!$B$12:$B$187,Loans!$B39,LoansC!J$12:J$187)+SUMIF(LoansR!$B$12:$B$187,Loans!$B39,LoansR!J$12:J$187)</f>
        <v>1528728.24</v>
      </c>
      <c r="K39" s="37">
        <f>SUMIF(LoansC!$B$12:$B$187,Loans!$B39,LoansC!K$12:K$187)+SUMIF(LoansR!$B$12:$B$187,Loans!$B39,LoansR!K$12:K$187)</f>
        <v>14153.43</v>
      </c>
      <c r="L39" s="37">
        <f>SUMIF(LoansC!$B$12:$B$187,Loans!$B39,LoansC!L$12:L$187)+SUMIF(LoansR!$B$12:$B$187,Loans!$B39,LoansR!L$12:L$187)</f>
        <v>14153.43</v>
      </c>
      <c r="M39" s="37">
        <f>SUMIF(LoansC!$B$12:$B$187,Loans!$B39,LoansC!M$12:M$187)+SUMIF(LoansR!$B$12:$B$187,Loans!$B39,LoansR!M$12:M$187)</f>
        <v>644478</v>
      </c>
      <c r="N39" s="37">
        <f>SUMIF(LoansC!$B$12:$B$187,Loans!$B39,LoansC!N$12:N$187)+SUMIF(LoansR!$B$12:$B$187,Loans!$B39,LoansR!N$12:N$187)</f>
        <v>0</v>
      </c>
      <c r="O39" s="37">
        <f>SUMIF(LoansC!$B$12:$B$187,Loans!$B39,LoansC!O$12:O$187)+SUMIF(LoansR!$B$12:$B$187,Loans!$B39,LoansR!O$12:O$187)</f>
        <v>304651.02</v>
      </c>
      <c r="P39" s="37">
        <f>SUMIF(LoansC!$B$12:$B$187,Loans!$B39,LoansC!P$12:P$187)+SUMIF(LoansR!$B$12:$B$187,Loans!$B39,LoansR!P$12:P$187)</f>
        <v>14153.43</v>
      </c>
      <c r="Q39" s="37">
        <f>SUMIF(LoansC!$B$12:$B$187,Loans!$B39,LoansC!Q$12:Q$187)+SUMIF(LoansR!$B$12:$B$187,Loans!$B39,LoansR!Q$12:Q$187)</f>
        <v>290497.59000000003</v>
      </c>
      <c r="R39" s="37">
        <f>SUMIF(LoansC!$B$12:$B$187,Loans!$B39,LoansC!R$12:R$187)+SUMIF(LoansR!$B$12:$B$187,Loans!$B39,LoansR!R$12:R$187)</f>
        <v>0</v>
      </c>
      <c r="S39" s="37">
        <f>SUMIF(LoansC!$B$12:$B$187,Loans!$B39,LoansC!S$12:S$187)+SUMIF(LoansR!$B$12:$B$187,Loans!$B39,LoansR!S$12:S$187)</f>
        <v>1238230.6500000001</v>
      </c>
      <c r="T39" s="37">
        <f>SUMIF(LoansC!$B$12:$B$187,Loans!$B39,LoansC!T$12:T$187)+SUMIF(LoansR!$B$12:$B$187,Loans!$B39,LoansR!T$12:T$187)</f>
        <v>1238230.6500000001</v>
      </c>
      <c r="U39" s="37">
        <f>(SUMIF(LoansC!$B$12:$B$187,Loans!$B39,LoansC!U$12:U$187)+SUMIF(LoansR!$B$12:$B$187,Loans!$B39,LoansR!U$12:U$187))/2</f>
        <v>1</v>
      </c>
      <c r="V39" s="37">
        <f>SUMIF(LoansC!$B$12:$B$187,Loans!$B39,LoansC!V$12:V$187)+SUMIF(LoansR!$B$12:$B$187,Loans!$B39,LoansR!V$12:V$187)</f>
        <v>12319.001733999998</v>
      </c>
      <c r="W39" s="37">
        <f>SUMIF(LoansC!$B$12:$B$187,Loans!$B39,LoansC!W$12:W$187)+SUMIF(LoansR!$B$12:$B$187,Loans!$B39,LoansR!W$12:W$187)</f>
        <v>0</v>
      </c>
      <c r="X39" s="50">
        <f>IF(MONTH($B39)&gt;=6,VLOOKUP(YEAR($B39)+1,SRECPrice!$B$5:$C$29,2,FALSE),VLOOKUP(YEAR($B39),SRECPrice!$B$5:$C$29,2,FALSE))</f>
        <v>237</v>
      </c>
      <c r="Y39" s="37">
        <f>SUMIF(LoansC!$B$12:$B$187,Loans!$B39,LoansC!Y$12:Y$187)+SUMIF(LoansR!$B$12:$B$187,Loans!$B39,LoansR!Y$12:Y$187)</f>
        <v>0</v>
      </c>
      <c r="Z39" s="37">
        <f>SUMIF(LoansC!$B$12:$B$187,Loans!$B39,LoansC!Z$12:Z$187)+SUMIF(LoansR!$B$12:$B$187,Loans!$B39,LoansR!Z$12:Z$187)</f>
        <v>0</v>
      </c>
      <c r="AA39" s="37">
        <f>SUMIF(LoansC!$B$12:$B$187,Loans!$B39,LoansC!AA$12:AA$187)+SUMIF(LoansR!$B$12:$B$187,Loans!$B39,LoansR!AA$12:AA$187)</f>
        <v>0</v>
      </c>
      <c r="AB39" s="37">
        <f>SUMIF(LoansC!$B$12:$B$187,Loans!$B39,LoansC!AB$12:AB$187)+SUMIF(LoansR!$B$12:$B$187,Loans!$B39,LoansR!AB$12:AB$187)</f>
        <v>0</v>
      </c>
      <c r="AC39" s="37">
        <f>SUMIF(LoansC!$B$12:$B$187,Loans!$B39,LoansC!AC$12:AC$187)+SUMIF(LoansR!$B$12:$B$187,Loans!$B39,LoansR!AC$12:AC$187)</f>
        <v>1052</v>
      </c>
      <c r="AD39" s="37">
        <f>SUMIF(LoansC!$B$12:$B$187,Loans!$B39,LoansC!AD$12:AD$187)+SUMIF(LoansR!$B$12:$B$187,Loans!$B39,LoansR!AD$12:AD$187)</f>
        <v>0</v>
      </c>
      <c r="AE39" s="56">
        <f>SUMIF(LoansC!$B$12:$B$187,Loans!$B39,LoansC!AE$12:AE$187)</f>
        <v>9.6699999999999994E-2</v>
      </c>
      <c r="AF39" s="37">
        <f>SUMIF(LoansC!$B$12:$B$187,Loans!$B39,LoansC!AF$12:AF$187)+SUMIF(LoansR!$B$12:$B$187,Loans!$B39,LoansR!AF$12:AF$187)</f>
        <v>-1834.4738880000023</v>
      </c>
      <c r="AG39" s="37">
        <f>SUMIF(LoansC!$B$12:$B$187,Loans!$B39,LoansC!AG$12:AG$187)+SUMIF(LoansR!$B$12:$B$187,Loans!$B39,LoansR!AG$12:AG$187)</f>
        <v>0</v>
      </c>
      <c r="AH39" s="37">
        <f>SUMIF(LoansC!$B$12:$B$187,Loans!$B39,LoansC!AH$12:AH$187)+SUMIF(LoansR!$B$12:$B$187,Loans!$B39,LoansR!AH$12:AH$187)</f>
        <v>0</v>
      </c>
      <c r="AI39" s="37">
        <f>SUMIF(LoansC!$B$12:$B$187,Loans!$B39,LoansC!AI$12:AI$187)+SUMIF(LoansR!$B$12:$B$187,Loans!$B39,LoansR!AI$12:AI$187)</f>
        <v>640</v>
      </c>
      <c r="AJ39" s="37">
        <f>SUMIF(LoansC!$B$12:$B$187,Loans!$B39,LoansC!AJ$12:AJ$187)+SUMIF(LoansR!$B$12:$B$187,Loans!$B39,LoansR!AJ$12:AJ$187)</f>
        <v>152320</v>
      </c>
      <c r="AK39" s="37">
        <f>SUMIF(LoansC!$B$12:$B$187,Loans!$B39,LoansC!AK$12:AK$187)+SUMIF(LoansR!$B$12:$B$187,Loans!$B39,LoansR!AK$12:AK$187)</f>
        <v>0</v>
      </c>
      <c r="AL39" s="37">
        <f>SUMIF(LoansC!$B$12:$B$187,Loans!$B39,LoansC!AL$12:AL$187)+SUMIF(LoansR!$B$12:$B$187,Loans!$B39,LoansR!AL$12:AL$187)</f>
        <v>0</v>
      </c>
      <c r="AM39" s="37">
        <f>SUMIF(LoansC!$B$12:$B$187,Loans!$B39,LoansC!AM$12:AM$187)+SUMIF(LoansR!$B$12:$B$187,Loans!$B39,LoansR!AM$12:AM$187)</f>
        <v>0</v>
      </c>
      <c r="AN39" s="37">
        <f>SUMIF(LoansC!$B$12:$B$187,Loans!$B39,LoansC!AN$12:AN$187)+SUMIF(LoansR!$B$12:$B$187,Loans!$B39,LoansR!AN$12:AN$187)</f>
        <v>0</v>
      </c>
      <c r="AP39" s="57"/>
    </row>
    <row r="40" spans="1:42" x14ac:dyDescent="0.2">
      <c r="A40" s="1">
        <f t="shared" si="2"/>
        <v>8</v>
      </c>
      <c r="B40" s="101">
        <f t="shared" si="3"/>
        <v>45535</v>
      </c>
      <c r="C40" s="37">
        <f>SUMIF(LoansC!$B$12:$B$187,Loans!$B40,LoansC!C$12:C$187)+SUMIF(LoansR!$B$12:$B$187,Loans!$B40,LoansR!C$12:C$187)</f>
        <v>1514047.8199999998</v>
      </c>
      <c r="D40" s="37">
        <f>SUMIF(LoansC!$B$12:$B$187,Loans!$B40,LoansC!D$12:D$187)+SUMIF(LoansR!$B$12:$B$187,Loans!$B40,LoansR!D$12:D$187)</f>
        <v>43370481.190000005</v>
      </c>
      <c r="E40" s="37">
        <f>SUMIF(LoansC!$B$12:$B$187,Loans!$B40,LoansC!E$12:E$187)+SUMIF(LoansR!$B$12:$B$187,Loans!$B40,LoansR!E$12:E$187)</f>
        <v>0</v>
      </c>
      <c r="F40" s="37">
        <f>SUMIF(LoansC!$B$12:$B$187,Loans!$B40,LoansC!F$12:F$187)+SUMIF(LoansR!$B$12:$B$187,Loans!$B40,LoansR!F$12:F$187)</f>
        <v>0</v>
      </c>
      <c r="G40" s="37">
        <f>SUMIF(LoansC!$B$12:$B$187,Loans!$B40,LoansC!G$12:G$187)+SUMIF(LoansR!$B$12:$B$187,Loans!$B40,LoansR!G$12:G$187)</f>
        <v>1658</v>
      </c>
      <c r="H40" s="37">
        <f>SUMIF(LoansC!$B$12:$B$187,Loans!$B40,LoansC!H$12:H$187)+SUMIF(LoansR!$B$12:$B$187,Loans!$B40,LoansR!H$12:H$187)</f>
        <v>1238230.6500000001</v>
      </c>
      <c r="I40" s="37">
        <f>SUMIF(LoansC!$B$12:$B$187,Loans!$B40,LoansC!I$12:I$187)+SUMIF(LoansR!$B$12:$B$187,Loans!$B40,LoansR!I$12:I$187)</f>
        <v>0</v>
      </c>
      <c r="J40" s="37">
        <f>SUMIF(LoansC!$B$12:$B$187,Loans!$B40,LoansC!J$12:J$187)+SUMIF(LoansR!$B$12:$B$187,Loans!$B40,LoansR!J$12:J$187)</f>
        <v>1238230.6500000001</v>
      </c>
      <c r="K40" s="37">
        <f>SUMIF(LoansC!$B$12:$B$187,Loans!$B40,LoansC!K$12:K$187)+SUMIF(LoansR!$B$12:$B$187,Loans!$B40,LoansR!K$12:K$187)</f>
        <v>11463.91</v>
      </c>
      <c r="L40" s="37">
        <f>SUMIF(LoansC!$B$12:$B$187,Loans!$B40,LoansC!L$12:L$187)+SUMIF(LoansR!$B$12:$B$187,Loans!$B40,LoansR!L$12:L$187)</f>
        <v>11463.91</v>
      </c>
      <c r="M40" s="37">
        <f>SUMIF(LoansC!$B$12:$B$187,Loans!$B40,LoansC!M$12:M$187)+SUMIF(LoansR!$B$12:$B$187,Loans!$B40,LoansR!M$12:M$187)</f>
        <v>502188</v>
      </c>
      <c r="N40" s="37">
        <f>SUMIF(LoansC!$B$12:$B$187,Loans!$B40,LoansC!N$12:N$187)+SUMIF(LoansR!$B$12:$B$187,Loans!$B40,LoansR!N$12:N$187)</f>
        <v>0</v>
      </c>
      <c r="O40" s="37">
        <f>SUMIF(LoansC!$B$12:$B$187,Loans!$B40,LoansC!O$12:O$187)+SUMIF(LoansR!$B$12:$B$187,Loans!$B40,LoansR!O$12:O$187)</f>
        <v>218025</v>
      </c>
      <c r="P40" s="37">
        <f>SUMIF(LoansC!$B$12:$B$187,Loans!$B40,LoansC!P$12:P$187)+SUMIF(LoansR!$B$12:$B$187,Loans!$B40,LoansR!P$12:P$187)</f>
        <v>11463.91</v>
      </c>
      <c r="Q40" s="37">
        <f>SUMIF(LoansC!$B$12:$B$187,Loans!$B40,LoansC!Q$12:Q$187)+SUMIF(LoansR!$B$12:$B$187,Loans!$B40,LoansR!Q$12:Q$187)</f>
        <v>206561.09</v>
      </c>
      <c r="R40" s="37">
        <f>SUMIF(LoansC!$B$12:$B$187,Loans!$B40,LoansC!R$12:R$187)+SUMIF(LoansR!$B$12:$B$187,Loans!$B40,LoansR!R$12:R$187)</f>
        <v>0</v>
      </c>
      <c r="S40" s="37">
        <f>SUMIF(LoansC!$B$12:$B$187,Loans!$B40,LoansC!S$12:S$187)+SUMIF(LoansR!$B$12:$B$187,Loans!$B40,LoansR!S$12:S$187)</f>
        <v>1031669.5599999999</v>
      </c>
      <c r="T40" s="37">
        <f>SUMIF(LoansC!$B$12:$B$187,Loans!$B40,LoansC!T$12:T$187)+SUMIF(LoansR!$B$12:$B$187,Loans!$B40,LoansR!T$12:T$187)</f>
        <v>1031669.5599999999</v>
      </c>
      <c r="U40" s="37">
        <f>(SUMIF(LoansC!$B$12:$B$187,Loans!$B40,LoansC!U$12:U$187)+SUMIF(LoansR!$B$12:$B$187,Loans!$B40,LoansR!U$12:U$187))/2</f>
        <v>1</v>
      </c>
      <c r="V40" s="37">
        <f>SUMIF(LoansC!$B$12:$B$187,Loans!$B40,LoansC!V$12:V$187)+SUMIF(LoansR!$B$12:$B$187,Loans!$B40,LoansR!V$12:V$187)</f>
        <v>9978.0753212500003</v>
      </c>
      <c r="W40" s="37">
        <f>SUMIF(LoansC!$B$12:$B$187,Loans!$B40,LoansC!W$12:W$187)+SUMIF(LoansR!$B$12:$B$187,Loans!$B40,LoansR!W$12:W$187)</f>
        <v>0</v>
      </c>
      <c r="X40" s="50">
        <f>IF(MONTH($B40)&gt;=6,VLOOKUP(YEAR($B40)+1,SRECPrice!$B$5:$C$29,2,FALSE),VLOOKUP(YEAR($B40),SRECPrice!$B$5:$C$29,2,FALSE))</f>
        <v>237</v>
      </c>
      <c r="Y40" s="37">
        <f>SUMIF(LoansC!$B$12:$B$187,Loans!$B40,LoansC!Y$12:Y$187)+SUMIF(LoansR!$B$12:$B$187,Loans!$B40,LoansR!Y$12:Y$187)</f>
        <v>0</v>
      </c>
      <c r="Z40" s="37">
        <f>SUMIF(LoansC!$B$12:$B$187,Loans!$B40,LoansC!Z$12:Z$187)+SUMIF(LoansR!$B$12:$B$187,Loans!$B40,LoansR!Z$12:Z$187)</f>
        <v>0</v>
      </c>
      <c r="AA40" s="37">
        <f>SUMIF(LoansC!$B$12:$B$187,Loans!$B40,LoansC!AA$12:AA$187)+SUMIF(LoansR!$B$12:$B$187,Loans!$B40,LoansR!AA$12:AA$187)</f>
        <v>0</v>
      </c>
      <c r="AB40" s="37">
        <f>SUMIF(LoansC!$B$12:$B$187,Loans!$B40,LoansC!AB$12:AB$187)+SUMIF(LoansR!$B$12:$B$187,Loans!$B40,LoansR!AB$12:AB$187)</f>
        <v>0</v>
      </c>
      <c r="AC40" s="37">
        <f>SUMIF(LoansC!$B$12:$B$187,Loans!$B40,LoansC!AC$12:AC$187)+SUMIF(LoansR!$B$12:$B$187,Loans!$B40,LoansR!AC$12:AC$187)</f>
        <v>1199</v>
      </c>
      <c r="AD40" s="37">
        <f>SUMIF(LoansC!$B$12:$B$187,Loans!$B40,LoansC!AD$12:AD$187)+SUMIF(LoansR!$B$12:$B$187,Loans!$B40,LoansR!AD$12:AD$187)</f>
        <v>0</v>
      </c>
      <c r="AE40" s="56">
        <f>SUMIF(LoansC!$B$12:$B$187,Loans!$B40,LoansC!AE$12:AE$187)</f>
        <v>9.6699999999999994E-2</v>
      </c>
      <c r="AF40" s="37">
        <f>SUMIF(LoansC!$B$12:$B$187,Loans!$B40,LoansC!AF$12:AF$187)+SUMIF(LoansR!$B$12:$B$187,Loans!$B40,LoansR!AF$12:AF$187)</f>
        <v>-1485.8767800000019</v>
      </c>
      <c r="AG40" s="37">
        <f>SUMIF(LoansC!$B$12:$B$187,Loans!$B40,LoansC!AG$12:AG$187)+SUMIF(LoansR!$B$12:$B$187,Loans!$B40,LoansR!AG$12:AG$187)</f>
        <v>0</v>
      </c>
      <c r="AH40" s="37">
        <f>SUMIF(LoansC!$B$12:$B$187,Loans!$B40,LoansC!AH$12:AH$187)+SUMIF(LoansR!$B$12:$B$187,Loans!$B40,LoansR!AH$12:AH$187)</f>
        <v>0</v>
      </c>
      <c r="AI40" s="37">
        <f>SUMIF(LoansC!$B$12:$B$187,Loans!$B40,LoansC!AI$12:AI$187)+SUMIF(LoansR!$B$12:$B$187,Loans!$B40,LoansR!AI$12:AI$187)</f>
        <v>459</v>
      </c>
      <c r="AJ40" s="37">
        <f>SUMIF(LoansC!$B$12:$B$187,Loans!$B40,LoansC!AJ$12:AJ$187)+SUMIF(LoansR!$B$12:$B$187,Loans!$B40,LoansR!AJ$12:AJ$187)</f>
        <v>109242</v>
      </c>
      <c r="AK40" s="37">
        <f>SUMIF(LoansC!$B$12:$B$187,Loans!$B40,LoansC!AK$12:AK$187)+SUMIF(LoansR!$B$12:$B$187,Loans!$B40,LoansR!AK$12:AK$187)</f>
        <v>0</v>
      </c>
      <c r="AL40" s="37">
        <f>SUMIF(LoansC!$B$12:$B$187,Loans!$B40,LoansC!AL$12:AL$187)+SUMIF(LoansR!$B$12:$B$187,Loans!$B40,LoansR!AL$12:AL$187)</f>
        <v>0</v>
      </c>
      <c r="AM40" s="37">
        <f>SUMIF(LoansC!$B$12:$B$187,Loans!$B40,LoansC!AM$12:AM$187)+SUMIF(LoansR!$B$12:$B$187,Loans!$B40,LoansR!AM$12:AM$187)</f>
        <v>0</v>
      </c>
      <c r="AN40" s="37">
        <f>SUMIF(LoansC!$B$12:$B$187,Loans!$B40,LoansC!AN$12:AN$187)+SUMIF(LoansR!$B$12:$B$187,Loans!$B40,LoansR!AN$12:AN$187)</f>
        <v>0</v>
      </c>
      <c r="AP40" s="57"/>
    </row>
    <row r="41" spans="1:42" x14ac:dyDescent="0.2">
      <c r="A41" s="1">
        <f t="shared" si="2"/>
        <v>9</v>
      </c>
      <c r="B41" s="101">
        <f t="shared" si="3"/>
        <v>45565</v>
      </c>
      <c r="C41" s="37">
        <f>SUMIF(LoansC!$B$12:$B$187,Loans!$B41,LoansC!C$12:C$187)+SUMIF(LoansR!$B$12:$B$187,Loans!$B41,LoansR!C$12:C$187)</f>
        <v>1089917.8599999999</v>
      </c>
      <c r="D41" s="37">
        <f>SUMIF(LoansC!$B$12:$B$187,Loans!$B41,LoansC!D$12:D$187)+SUMIF(LoansR!$B$12:$B$187,Loans!$B41,LoansR!D$12:D$187)</f>
        <v>44460399.050000004</v>
      </c>
      <c r="E41" s="37">
        <f>SUMIF(LoansC!$B$12:$B$187,Loans!$B41,LoansC!E$12:E$187)+SUMIF(LoansR!$B$12:$B$187,Loans!$B41,LoansR!E$12:E$187)</f>
        <v>0</v>
      </c>
      <c r="F41" s="37">
        <f>SUMIF(LoansC!$B$12:$B$187,Loans!$B41,LoansC!F$12:F$187)+SUMIF(LoansR!$B$12:$B$187,Loans!$B41,LoansR!F$12:F$187)</f>
        <v>0</v>
      </c>
      <c r="G41" s="37">
        <f>SUMIF(LoansC!$B$12:$B$187,Loans!$B41,LoansC!G$12:G$187)+SUMIF(LoansR!$B$12:$B$187,Loans!$B41,LoansR!G$12:G$187)</f>
        <v>1381</v>
      </c>
      <c r="H41" s="37">
        <f>SUMIF(LoansC!$B$12:$B$187,Loans!$B41,LoansC!H$12:H$187)+SUMIF(LoansR!$B$12:$B$187,Loans!$B41,LoansR!H$12:H$187)</f>
        <v>1031669.5599999999</v>
      </c>
      <c r="I41" s="37">
        <f>SUMIF(LoansC!$B$12:$B$187,Loans!$B41,LoansC!I$12:I$187)+SUMIF(LoansR!$B$12:$B$187,Loans!$B41,LoansR!I$12:I$187)</f>
        <v>0</v>
      </c>
      <c r="J41" s="37">
        <f>SUMIF(LoansC!$B$12:$B$187,Loans!$B41,LoansC!J$12:J$187)+SUMIF(LoansR!$B$12:$B$187,Loans!$B41,LoansR!J$12:J$187)</f>
        <v>1031669.5599999999</v>
      </c>
      <c r="K41" s="37">
        <f>SUMIF(LoansC!$B$12:$B$187,Loans!$B41,LoansC!K$12:K$187)+SUMIF(LoansR!$B$12:$B$187,Loans!$B41,LoansR!K$12:K$187)</f>
        <v>9551.5199999999986</v>
      </c>
      <c r="L41" s="37">
        <f>SUMIF(LoansC!$B$12:$B$187,Loans!$B41,LoansC!L$12:L$187)+SUMIF(LoansR!$B$12:$B$187,Loans!$B41,LoansR!L$12:L$187)</f>
        <v>9551.5199999999986</v>
      </c>
      <c r="M41" s="37">
        <f>SUMIF(LoansC!$B$12:$B$187,Loans!$B41,LoansC!M$12:M$187)+SUMIF(LoansR!$B$12:$B$187,Loans!$B41,LoansR!M$12:M$187)</f>
        <v>435587</v>
      </c>
      <c r="N41" s="37">
        <f>SUMIF(LoansC!$B$12:$B$187,Loans!$B41,LoansC!N$12:N$187)+SUMIF(LoansR!$B$12:$B$187,Loans!$B41,LoansR!N$12:N$187)</f>
        <v>0</v>
      </c>
      <c r="O41" s="37">
        <f>SUMIF(LoansC!$B$12:$B$187,Loans!$B41,LoansC!O$12:O$187)+SUMIF(LoansR!$B$12:$B$187,Loans!$B41,LoansR!O$12:O$187)</f>
        <v>196382.96</v>
      </c>
      <c r="P41" s="37">
        <f>SUMIF(LoansC!$B$12:$B$187,Loans!$B41,LoansC!P$12:P$187)+SUMIF(LoansR!$B$12:$B$187,Loans!$B41,LoansR!P$12:P$187)</f>
        <v>9551.5199999999986</v>
      </c>
      <c r="Q41" s="37">
        <f>SUMIF(LoansC!$B$12:$B$187,Loans!$B41,LoansC!Q$12:Q$187)+SUMIF(LoansR!$B$12:$B$187,Loans!$B41,LoansR!Q$12:Q$187)</f>
        <v>186831.44</v>
      </c>
      <c r="R41" s="37">
        <f>SUMIF(LoansC!$B$12:$B$187,Loans!$B41,LoansC!R$12:R$187)+SUMIF(LoansR!$B$12:$B$187,Loans!$B41,LoansR!R$12:R$187)</f>
        <v>0</v>
      </c>
      <c r="S41" s="37">
        <f>SUMIF(LoansC!$B$12:$B$187,Loans!$B41,LoansC!S$12:S$187)+SUMIF(LoansR!$B$12:$B$187,Loans!$B41,LoansR!S$12:S$187)</f>
        <v>844838.12</v>
      </c>
      <c r="T41" s="37">
        <f>SUMIF(LoansC!$B$12:$B$187,Loans!$B41,LoansC!T$12:T$187)+SUMIF(LoansR!$B$12:$B$187,Loans!$B41,LoansR!T$12:T$187)</f>
        <v>844838.12</v>
      </c>
      <c r="U41" s="37">
        <f>(SUMIF(LoansC!$B$12:$B$187,Loans!$B41,LoansC!U$12:U$187)+SUMIF(LoansR!$B$12:$B$187,Loans!$B41,LoansR!U$12:U$187))/2</f>
        <v>1</v>
      </c>
      <c r="V41" s="37">
        <f>SUMIF(LoansC!$B$12:$B$187,Loans!$B41,LoansC!V$12:V$187)+SUMIF(LoansR!$B$12:$B$187,Loans!$B41,LoansR!V$12:V$187)</f>
        <v>8313.5372043333318</v>
      </c>
      <c r="W41" s="37">
        <f>SUMIF(LoansC!$B$12:$B$187,Loans!$B41,LoansC!W$12:W$187)+SUMIF(LoansR!$B$12:$B$187,Loans!$B41,LoansR!W$12:W$187)</f>
        <v>0</v>
      </c>
      <c r="X41" s="50">
        <f>IF(MONTH($B41)&gt;=6,VLOOKUP(YEAR($B41)+1,SRECPrice!$B$5:$C$29,2,FALSE),VLOOKUP(YEAR($B41),SRECPrice!$B$5:$C$29,2,FALSE))</f>
        <v>237</v>
      </c>
      <c r="Y41" s="37">
        <f>SUMIF(LoansC!$B$12:$B$187,Loans!$B41,LoansC!Y$12:Y$187)+SUMIF(LoansR!$B$12:$B$187,Loans!$B41,LoansR!Y$12:Y$187)</f>
        <v>0</v>
      </c>
      <c r="Z41" s="37">
        <f>SUMIF(LoansC!$B$12:$B$187,Loans!$B41,LoansC!Z$12:Z$187)+SUMIF(LoansR!$B$12:$B$187,Loans!$B41,LoansR!Z$12:Z$187)</f>
        <v>0</v>
      </c>
      <c r="AA41" s="37">
        <f>SUMIF(LoansC!$B$12:$B$187,Loans!$B41,LoansC!AA$12:AA$187)+SUMIF(LoansR!$B$12:$B$187,Loans!$B41,LoansR!AA$12:AA$187)</f>
        <v>0</v>
      </c>
      <c r="AB41" s="37">
        <f>SUMIF(LoansC!$B$12:$B$187,Loans!$B41,LoansC!AB$12:AB$187)+SUMIF(LoansR!$B$12:$B$187,Loans!$B41,LoansR!AB$12:AB$187)</f>
        <v>0</v>
      </c>
      <c r="AC41" s="37">
        <f>SUMIF(LoansC!$B$12:$B$187,Loans!$B41,LoansC!AC$12:AC$187)+SUMIF(LoansR!$B$12:$B$187,Loans!$B41,LoansR!AC$12:AC$187)</f>
        <v>968</v>
      </c>
      <c r="AD41" s="37">
        <f>SUMIF(LoansC!$B$12:$B$187,Loans!$B41,LoansC!AD$12:AD$187)+SUMIF(LoansR!$B$12:$B$187,Loans!$B41,LoansR!AD$12:AD$187)</f>
        <v>0</v>
      </c>
      <c r="AE41" s="56">
        <f>SUMIF(LoansC!$B$12:$B$187,Loans!$B41,LoansC!AE$12:AE$187)</f>
        <v>9.6699999999999994E-2</v>
      </c>
      <c r="AF41" s="37">
        <f>SUMIF(LoansC!$B$12:$B$187,Loans!$B41,LoansC!AF$12:AF$187)+SUMIF(LoansR!$B$12:$B$187,Loans!$B41,LoansR!AF$12:AF$187)</f>
        <v>-1238.0034720000015</v>
      </c>
      <c r="AG41" s="37">
        <f>SUMIF(LoansC!$B$12:$B$187,Loans!$B41,LoansC!AG$12:AG$187)+SUMIF(LoansR!$B$12:$B$187,Loans!$B41,LoansR!AG$12:AG$187)</f>
        <v>0</v>
      </c>
      <c r="AH41" s="37">
        <f>SUMIF(LoansC!$B$12:$B$187,Loans!$B41,LoansC!AH$12:AH$187)+SUMIF(LoansR!$B$12:$B$187,Loans!$B41,LoansR!AH$12:AH$187)</f>
        <v>0</v>
      </c>
      <c r="AI41" s="37">
        <f>SUMIF(LoansC!$B$12:$B$187,Loans!$B41,LoansC!AI$12:AI$187)+SUMIF(LoansR!$B$12:$B$187,Loans!$B41,LoansR!AI$12:AI$187)</f>
        <v>413</v>
      </c>
      <c r="AJ41" s="37">
        <f>SUMIF(LoansC!$B$12:$B$187,Loans!$B41,LoansC!AJ$12:AJ$187)+SUMIF(LoansR!$B$12:$B$187,Loans!$B41,LoansR!AJ$12:AJ$187)</f>
        <v>98294</v>
      </c>
      <c r="AK41" s="37">
        <f>SUMIF(LoansC!$B$12:$B$187,Loans!$B41,LoansC!AK$12:AK$187)+SUMIF(LoansR!$B$12:$B$187,Loans!$B41,LoansR!AK$12:AK$187)</f>
        <v>0</v>
      </c>
      <c r="AL41" s="37">
        <f>SUMIF(LoansC!$B$12:$B$187,Loans!$B41,LoansC!AL$12:AL$187)+SUMIF(LoansR!$B$12:$B$187,Loans!$B41,LoansR!AL$12:AL$187)</f>
        <v>0</v>
      </c>
      <c r="AM41" s="37">
        <f>SUMIF(LoansC!$B$12:$B$187,Loans!$B41,LoansC!AM$12:AM$187)+SUMIF(LoansR!$B$12:$B$187,Loans!$B41,LoansR!AM$12:AM$187)</f>
        <v>0</v>
      </c>
      <c r="AN41" s="37">
        <f>SUMIF(LoansC!$B$12:$B$187,Loans!$B41,LoansC!AN$12:AN$187)+SUMIF(LoansR!$B$12:$B$187,Loans!$B41,LoansR!AN$12:AN$187)</f>
        <v>0</v>
      </c>
      <c r="AP41" s="57"/>
    </row>
    <row r="42" spans="1:42" x14ac:dyDescent="0.2">
      <c r="A42" s="1">
        <f t="shared" si="2"/>
        <v>10</v>
      </c>
      <c r="B42" s="101">
        <f t="shared" si="3"/>
        <v>45596</v>
      </c>
      <c r="C42" s="37">
        <f>SUMIF(LoansC!$B$12:$B$187,Loans!$B42,LoansC!C$12:C$187)+SUMIF(LoansR!$B$12:$B$187,Loans!$B42,LoansR!C$12:C$187)</f>
        <v>884263.21</v>
      </c>
      <c r="D42" s="37">
        <f>SUMIF(LoansC!$B$12:$B$187,Loans!$B42,LoansC!D$12:D$187)+SUMIF(LoansR!$B$12:$B$187,Loans!$B42,LoansR!D$12:D$187)</f>
        <v>45344662.260000005</v>
      </c>
      <c r="E42" s="37">
        <f>SUMIF(LoansC!$B$12:$B$187,Loans!$B42,LoansC!E$12:E$187)+SUMIF(LoansR!$B$12:$B$187,Loans!$B42,LoansR!E$12:E$187)</f>
        <v>0</v>
      </c>
      <c r="F42" s="37">
        <f>SUMIF(LoansC!$B$12:$B$187,Loans!$B42,LoansC!F$12:F$187)+SUMIF(LoansR!$B$12:$B$187,Loans!$B42,LoansR!F$12:F$187)</f>
        <v>0</v>
      </c>
      <c r="G42" s="37">
        <f>SUMIF(LoansC!$B$12:$B$187,Loans!$B42,LoansC!G$12:G$187)+SUMIF(LoansR!$B$12:$B$187,Loans!$B42,LoansR!G$12:G$187)</f>
        <v>1277</v>
      </c>
      <c r="H42" s="37">
        <f>SUMIF(LoansC!$B$12:$B$187,Loans!$B42,LoansC!H$12:H$187)+SUMIF(LoansR!$B$12:$B$187,Loans!$B42,LoansR!H$12:H$187)</f>
        <v>844838.11999999988</v>
      </c>
      <c r="I42" s="37">
        <f>SUMIF(LoansC!$B$12:$B$187,Loans!$B42,LoansC!I$12:I$187)+SUMIF(LoansR!$B$12:$B$187,Loans!$B42,LoansR!I$12:I$187)</f>
        <v>0</v>
      </c>
      <c r="J42" s="37">
        <f>SUMIF(LoansC!$B$12:$B$187,Loans!$B42,LoansC!J$12:J$187)+SUMIF(LoansR!$B$12:$B$187,Loans!$B42,LoansR!J$12:J$187)</f>
        <v>844838.12</v>
      </c>
      <c r="K42" s="37">
        <f>SUMIF(LoansC!$B$12:$B$187,Loans!$B42,LoansC!K$12:K$187)+SUMIF(LoansR!$B$12:$B$187,Loans!$B42,LoansR!K$12:K$187)</f>
        <v>7821.77</v>
      </c>
      <c r="L42" s="37">
        <f>SUMIF(LoansC!$B$12:$B$187,Loans!$B42,LoansC!L$12:L$187)+SUMIF(LoansR!$B$12:$B$187,Loans!$B42,LoansR!L$12:L$187)</f>
        <v>7821.77</v>
      </c>
      <c r="M42" s="37">
        <f>SUMIF(LoansC!$B$12:$B$187,Loans!$B42,LoansC!M$12:M$187)+SUMIF(LoansR!$B$12:$B$187,Loans!$B42,LoansR!M$12:M$187)</f>
        <v>375477</v>
      </c>
      <c r="N42" s="37">
        <f>SUMIF(LoansC!$B$12:$B$187,Loans!$B42,LoansC!N$12:N$187)+SUMIF(LoansR!$B$12:$B$187,Loans!$B42,LoansR!N$12:N$187)</f>
        <v>0</v>
      </c>
      <c r="O42" s="37">
        <f>SUMIF(LoansC!$B$12:$B$187,Loans!$B42,LoansC!O$12:O$187)+SUMIF(LoansR!$B$12:$B$187,Loans!$B42,LoansR!O$12:O$187)</f>
        <v>140308.78</v>
      </c>
      <c r="P42" s="37">
        <f>SUMIF(LoansC!$B$12:$B$187,Loans!$B42,LoansC!P$12:P$187)+SUMIF(LoansR!$B$12:$B$187,Loans!$B42,LoansR!P$12:P$187)</f>
        <v>7821.77</v>
      </c>
      <c r="Q42" s="37">
        <f>SUMIF(LoansC!$B$12:$B$187,Loans!$B42,LoansC!Q$12:Q$187)+SUMIF(LoansR!$B$12:$B$187,Loans!$B42,LoansR!Q$12:Q$187)</f>
        <v>132487.01</v>
      </c>
      <c r="R42" s="37">
        <f>SUMIF(LoansC!$B$12:$B$187,Loans!$B42,LoansC!R$12:R$187)+SUMIF(LoansR!$B$12:$B$187,Loans!$B42,LoansR!R$12:R$187)</f>
        <v>0</v>
      </c>
      <c r="S42" s="37">
        <f>SUMIF(LoansC!$B$12:$B$187,Loans!$B42,LoansC!S$12:S$187)+SUMIF(LoansR!$B$12:$B$187,Loans!$B42,LoansR!S$12:S$187)</f>
        <v>712351.11</v>
      </c>
      <c r="T42" s="37">
        <f>SUMIF(LoansC!$B$12:$B$187,Loans!$B42,LoansC!T$12:T$187)+SUMIF(LoansR!$B$12:$B$187,Loans!$B42,LoansR!T$12:T$187)</f>
        <v>712351.11</v>
      </c>
      <c r="U42" s="37">
        <f>(SUMIF(LoansC!$B$12:$B$187,Loans!$B42,LoansC!U$12:U$187)+SUMIF(LoansR!$B$12:$B$187,Loans!$B42,LoansR!U$12:U$187))/2</f>
        <v>1</v>
      </c>
      <c r="V42" s="37">
        <f>SUMIF(LoansC!$B$12:$B$187,Loans!$B42,LoansC!V$12:V$187)+SUMIF(LoansR!$B$12:$B$187,Loans!$B42,LoansR!V$12:V$187)</f>
        <v>6807.9871836666662</v>
      </c>
      <c r="W42" s="37">
        <f>SUMIF(LoansC!$B$12:$B$187,Loans!$B42,LoansC!W$12:W$187)+SUMIF(LoansR!$B$12:$B$187,Loans!$B42,LoansR!W$12:W$187)</f>
        <v>0</v>
      </c>
      <c r="X42" s="50">
        <f>IF(MONTH($B42)&gt;=6,VLOOKUP(YEAR($B42)+1,SRECPrice!$B$5:$C$29,2,FALSE),VLOOKUP(YEAR($B42),SRECPrice!$B$5:$C$29,2,FALSE))</f>
        <v>237</v>
      </c>
      <c r="Y42" s="37">
        <f>SUMIF(LoansC!$B$12:$B$187,Loans!$B42,LoansC!Y$12:Y$187)+SUMIF(LoansR!$B$12:$B$187,Loans!$B42,LoansR!Y$12:Y$187)</f>
        <v>0</v>
      </c>
      <c r="Z42" s="37">
        <f>SUMIF(LoansC!$B$12:$B$187,Loans!$B42,LoansC!Z$12:Z$187)+SUMIF(LoansR!$B$12:$B$187,Loans!$B42,LoansR!Z$12:Z$187)</f>
        <v>0</v>
      </c>
      <c r="AA42" s="37">
        <f>SUMIF(LoansC!$B$12:$B$187,Loans!$B42,LoansC!AA$12:AA$187)+SUMIF(LoansR!$B$12:$B$187,Loans!$B42,LoansR!AA$12:AA$187)</f>
        <v>0</v>
      </c>
      <c r="AB42" s="37">
        <f>SUMIF(LoansC!$B$12:$B$187,Loans!$B42,LoansC!AB$12:AB$187)+SUMIF(LoansR!$B$12:$B$187,Loans!$B42,LoansR!AB$12:AB$187)</f>
        <v>0</v>
      </c>
      <c r="AC42" s="37">
        <f>SUMIF(LoansC!$B$12:$B$187,Loans!$B42,LoansC!AC$12:AC$187)+SUMIF(LoansR!$B$12:$B$187,Loans!$B42,LoansR!AC$12:AC$187)</f>
        <v>982</v>
      </c>
      <c r="AD42" s="37">
        <f>SUMIF(LoansC!$B$12:$B$187,Loans!$B42,LoansC!AD$12:AD$187)+SUMIF(LoansR!$B$12:$B$187,Loans!$B42,LoansR!AD$12:AD$187)</f>
        <v>0</v>
      </c>
      <c r="AE42" s="56">
        <f>SUMIF(LoansC!$B$12:$B$187,Loans!$B42,LoansC!AE$12:AE$187)</f>
        <v>9.6699999999999994E-2</v>
      </c>
      <c r="AF42" s="37">
        <f>SUMIF(LoansC!$B$12:$B$187,Loans!$B42,LoansC!AF$12:AF$187)+SUMIF(LoansR!$B$12:$B$187,Loans!$B42,LoansR!AF$12:AF$187)</f>
        <v>-1013.8057440000011</v>
      </c>
      <c r="AG42" s="37">
        <f>SUMIF(LoansC!$B$12:$B$187,Loans!$B42,LoansC!AG$12:AG$187)+SUMIF(LoansR!$B$12:$B$187,Loans!$B42,LoansR!AG$12:AG$187)</f>
        <v>0</v>
      </c>
      <c r="AH42" s="37">
        <f>SUMIF(LoansC!$B$12:$B$187,Loans!$B42,LoansC!AH$12:AH$187)+SUMIF(LoansR!$B$12:$B$187,Loans!$B42,LoansR!AH$12:AH$187)</f>
        <v>0</v>
      </c>
      <c r="AI42" s="37">
        <f>SUMIF(LoansC!$B$12:$B$187,Loans!$B42,LoansC!AI$12:AI$187)+SUMIF(LoansR!$B$12:$B$187,Loans!$B42,LoansR!AI$12:AI$187)</f>
        <v>295</v>
      </c>
      <c r="AJ42" s="37">
        <f>SUMIF(LoansC!$B$12:$B$187,Loans!$B42,LoansC!AJ$12:AJ$187)+SUMIF(LoansR!$B$12:$B$187,Loans!$B42,LoansR!AJ$12:AJ$187)</f>
        <v>70210</v>
      </c>
      <c r="AK42" s="37">
        <f>SUMIF(LoansC!$B$12:$B$187,Loans!$B42,LoansC!AK$12:AK$187)+SUMIF(LoansR!$B$12:$B$187,Loans!$B42,LoansR!AK$12:AK$187)</f>
        <v>0</v>
      </c>
      <c r="AL42" s="37">
        <f>SUMIF(LoansC!$B$12:$B$187,Loans!$B42,LoansC!AL$12:AL$187)+SUMIF(LoansR!$B$12:$B$187,Loans!$B42,LoansR!AL$12:AL$187)</f>
        <v>0</v>
      </c>
      <c r="AM42" s="37">
        <f>SUMIF(LoansC!$B$12:$B$187,Loans!$B42,LoansC!AM$12:AM$187)+SUMIF(LoansR!$B$12:$B$187,Loans!$B42,LoansR!AM$12:AM$187)</f>
        <v>0</v>
      </c>
      <c r="AN42" s="37">
        <f>SUMIF(LoansC!$B$12:$B$187,Loans!$B42,LoansC!AN$12:AN$187)+SUMIF(LoansR!$B$12:$B$187,Loans!$B42,LoansR!AN$12:AN$187)</f>
        <v>0</v>
      </c>
      <c r="AP42" s="57"/>
    </row>
    <row r="43" spans="1:42" x14ac:dyDescent="0.2">
      <c r="A43" s="1">
        <f t="shared" si="2"/>
        <v>11</v>
      </c>
      <c r="B43" s="101">
        <f t="shared" si="3"/>
        <v>45626</v>
      </c>
      <c r="C43" s="37">
        <f>SUMIF(LoansC!$B$12:$B$187,Loans!$B43,LoansC!C$12:C$187)+SUMIF(LoansR!$B$12:$B$187,Loans!$B43,LoansR!C$12:C$187)</f>
        <v>559898.12000000011</v>
      </c>
      <c r="D43" s="37">
        <f>SUMIF(LoansC!$B$12:$B$187,Loans!$B43,LoansC!D$12:D$187)+SUMIF(LoansR!$B$12:$B$187,Loans!$B43,LoansR!D$12:D$187)</f>
        <v>45904560.380000003</v>
      </c>
      <c r="E43" s="37">
        <f>SUMIF(LoansC!$B$12:$B$187,Loans!$B43,LoansC!E$12:E$187)+SUMIF(LoansR!$B$12:$B$187,Loans!$B43,LoansR!E$12:E$187)</f>
        <v>0</v>
      </c>
      <c r="F43" s="37">
        <f>SUMIF(LoansC!$B$12:$B$187,Loans!$B43,LoansC!F$12:F$187)+SUMIF(LoansR!$B$12:$B$187,Loans!$B43,LoansR!F$12:F$187)</f>
        <v>0</v>
      </c>
      <c r="G43" s="37">
        <f>SUMIF(LoansC!$B$12:$B$187,Loans!$B43,LoansC!G$12:G$187)+SUMIF(LoansR!$B$12:$B$187,Loans!$B43,LoansR!G$12:G$187)</f>
        <v>1088</v>
      </c>
      <c r="H43" s="37">
        <f>SUMIF(LoansC!$B$12:$B$187,Loans!$B43,LoansC!H$12:H$187)+SUMIF(LoansR!$B$12:$B$187,Loans!$B43,LoansR!H$12:H$187)</f>
        <v>712351.11</v>
      </c>
      <c r="I43" s="37">
        <f>SUMIF(LoansC!$B$12:$B$187,Loans!$B43,LoansC!I$12:I$187)+SUMIF(LoansR!$B$12:$B$187,Loans!$B43,LoansR!I$12:I$187)</f>
        <v>0</v>
      </c>
      <c r="J43" s="37">
        <f>SUMIF(LoansC!$B$12:$B$187,Loans!$B43,LoansC!J$12:J$187)+SUMIF(LoansR!$B$12:$B$187,Loans!$B43,LoansR!J$12:J$187)</f>
        <v>712351.11</v>
      </c>
      <c r="K43" s="37">
        <f>SUMIF(LoansC!$B$12:$B$187,Loans!$B43,LoansC!K$12:K$187)+SUMIF(LoansR!$B$12:$B$187,Loans!$B43,LoansR!K$12:K$187)</f>
        <v>6595.16</v>
      </c>
      <c r="L43" s="37">
        <f>SUMIF(LoansC!$B$12:$B$187,Loans!$B43,LoansC!L$12:L$187)+SUMIF(LoansR!$B$12:$B$187,Loans!$B43,LoansR!L$12:L$187)</f>
        <v>6595.16</v>
      </c>
      <c r="M43" s="37">
        <f>SUMIF(LoansC!$B$12:$B$187,Loans!$B43,LoansC!M$12:M$187)+SUMIF(LoansR!$B$12:$B$187,Loans!$B43,LoansR!M$12:M$187)</f>
        <v>302362</v>
      </c>
      <c r="N43" s="37">
        <f>SUMIF(LoansC!$B$12:$B$187,Loans!$B43,LoansC!N$12:N$187)+SUMIF(LoansR!$B$12:$B$187,Loans!$B43,LoansR!N$12:N$187)</f>
        <v>0</v>
      </c>
      <c r="O43" s="37">
        <f>SUMIF(LoansC!$B$12:$B$187,Loans!$B43,LoansC!O$12:O$187)+SUMIF(LoansR!$B$12:$B$187,Loans!$B43,LoansR!O$12:O$187)</f>
        <v>83628.639999999999</v>
      </c>
      <c r="P43" s="37">
        <f>SUMIF(LoansC!$B$12:$B$187,Loans!$B43,LoansC!P$12:P$187)+SUMIF(LoansR!$B$12:$B$187,Loans!$B43,LoansR!P$12:P$187)</f>
        <v>6595.16</v>
      </c>
      <c r="Q43" s="37">
        <f>SUMIF(LoansC!$B$12:$B$187,Loans!$B43,LoansC!Q$12:Q$187)+SUMIF(LoansR!$B$12:$B$187,Loans!$B43,LoansR!Q$12:Q$187)</f>
        <v>77033.48000000001</v>
      </c>
      <c r="R43" s="37">
        <f>SUMIF(LoansC!$B$12:$B$187,Loans!$B43,LoansC!R$12:R$187)+SUMIF(LoansR!$B$12:$B$187,Loans!$B43,LoansR!R$12:R$187)</f>
        <v>0</v>
      </c>
      <c r="S43" s="37">
        <f>SUMIF(LoansC!$B$12:$B$187,Loans!$B43,LoansC!S$12:S$187)+SUMIF(LoansR!$B$12:$B$187,Loans!$B43,LoansR!S$12:S$187)</f>
        <v>635317.63</v>
      </c>
      <c r="T43" s="37">
        <f>SUMIF(LoansC!$B$12:$B$187,Loans!$B43,LoansC!T$12:T$187)+SUMIF(LoansR!$B$12:$B$187,Loans!$B43,LoansR!T$12:T$187)</f>
        <v>635317.63</v>
      </c>
      <c r="U43" s="37">
        <f>(SUMIF(LoansC!$B$12:$B$187,Loans!$B43,LoansC!U$12:U$187)+SUMIF(LoansR!$B$12:$B$187,Loans!$B43,LoansR!U$12:U$187))/2</f>
        <v>1</v>
      </c>
      <c r="V43" s="37">
        <f>SUMIF(LoansC!$B$12:$B$187,Loans!$B43,LoansC!V$12:V$187)+SUMIF(LoansR!$B$12:$B$187,Loans!$B43,LoansR!V$12:V$187)</f>
        <v>5740.3626947499988</v>
      </c>
      <c r="W43" s="37">
        <f>SUMIF(LoansC!$B$12:$B$187,Loans!$B43,LoansC!W$12:W$187)+SUMIF(LoansR!$B$12:$B$187,Loans!$B43,LoansR!W$12:W$187)</f>
        <v>0</v>
      </c>
      <c r="X43" s="50">
        <f>IF(MONTH($B43)&gt;=6,VLOOKUP(YEAR($B43)+1,SRECPrice!$B$5:$C$29,2,FALSE),VLOOKUP(YEAR($B43),SRECPrice!$B$5:$C$29,2,FALSE))</f>
        <v>237</v>
      </c>
      <c r="Y43" s="37">
        <f>SUMIF(LoansC!$B$12:$B$187,Loans!$B43,LoansC!Y$12:Y$187)+SUMIF(LoansR!$B$12:$B$187,Loans!$B43,LoansR!Y$12:Y$187)</f>
        <v>0</v>
      </c>
      <c r="Z43" s="37">
        <f>SUMIF(LoansC!$B$12:$B$187,Loans!$B43,LoansC!Z$12:Z$187)+SUMIF(LoansR!$B$12:$B$187,Loans!$B43,LoansR!Z$12:Z$187)</f>
        <v>0</v>
      </c>
      <c r="AA43" s="37">
        <f>SUMIF(LoansC!$B$12:$B$187,Loans!$B43,LoansC!AA$12:AA$187)+SUMIF(LoansR!$B$12:$B$187,Loans!$B43,LoansR!AA$12:AA$187)</f>
        <v>0</v>
      </c>
      <c r="AB43" s="37">
        <f>SUMIF(LoansC!$B$12:$B$187,Loans!$B43,LoansC!AB$12:AB$187)+SUMIF(LoansR!$B$12:$B$187,Loans!$B43,LoansR!AB$12:AB$187)</f>
        <v>0</v>
      </c>
      <c r="AC43" s="37">
        <f>SUMIF(LoansC!$B$12:$B$187,Loans!$B43,LoansC!AC$12:AC$187)+SUMIF(LoansR!$B$12:$B$187,Loans!$B43,LoansR!AC$12:AC$187)</f>
        <v>912</v>
      </c>
      <c r="AD43" s="37">
        <f>SUMIF(LoansC!$B$12:$B$187,Loans!$B43,LoansC!AD$12:AD$187)+SUMIF(LoansR!$B$12:$B$187,Loans!$B43,LoansR!AD$12:AD$187)</f>
        <v>0</v>
      </c>
      <c r="AE43" s="56">
        <f>SUMIF(LoansC!$B$12:$B$187,Loans!$B43,LoansC!AE$12:AE$187)</f>
        <v>9.6699999999999994E-2</v>
      </c>
      <c r="AF43" s="37">
        <f>SUMIF(LoansC!$B$12:$B$187,Loans!$B43,LoansC!AF$12:AF$187)+SUMIF(LoansR!$B$12:$B$187,Loans!$B43,LoansR!AF$12:AF$187)</f>
        <v>-854.82133200000101</v>
      </c>
      <c r="AG43" s="37">
        <f>SUMIF(LoansC!$B$12:$B$187,Loans!$B43,LoansC!AG$12:AG$187)+SUMIF(LoansR!$B$12:$B$187,Loans!$B43,LoansR!AG$12:AG$187)</f>
        <v>0</v>
      </c>
      <c r="AH43" s="37">
        <f>SUMIF(LoansC!$B$12:$B$187,Loans!$B43,LoansC!AH$12:AH$187)+SUMIF(LoansR!$B$12:$B$187,Loans!$B43,LoansR!AH$12:AH$187)</f>
        <v>0</v>
      </c>
      <c r="AI43" s="37">
        <f>SUMIF(LoansC!$B$12:$B$187,Loans!$B43,LoansC!AI$12:AI$187)+SUMIF(LoansR!$B$12:$B$187,Loans!$B43,LoansR!AI$12:AI$187)</f>
        <v>176</v>
      </c>
      <c r="AJ43" s="37">
        <f>SUMIF(LoansC!$B$12:$B$187,Loans!$B43,LoansC!AJ$12:AJ$187)+SUMIF(LoansR!$B$12:$B$187,Loans!$B43,LoansR!AJ$12:AJ$187)</f>
        <v>41888</v>
      </c>
      <c r="AK43" s="37">
        <f>SUMIF(LoansC!$B$12:$B$187,Loans!$B43,LoansC!AK$12:AK$187)+SUMIF(LoansR!$B$12:$B$187,Loans!$B43,LoansR!AK$12:AK$187)</f>
        <v>0</v>
      </c>
      <c r="AL43" s="37">
        <f>SUMIF(LoansC!$B$12:$B$187,Loans!$B43,LoansC!AL$12:AL$187)+SUMIF(LoansR!$B$12:$B$187,Loans!$B43,LoansR!AL$12:AL$187)</f>
        <v>0</v>
      </c>
      <c r="AM43" s="37">
        <f>SUMIF(LoansC!$B$12:$B$187,Loans!$B43,LoansC!AM$12:AM$187)+SUMIF(LoansR!$B$12:$B$187,Loans!$B43,LoansR!AM$12:AM$187)</f>
        <v>0</v>
      </c>
      <c r="AN43" s="37">
        <f>SUMIF(LoansC!$B$12:$B$187,Loans!$B43,LoansC!AN$12:AN$187)+SUMIF(LoansR!$B$12:$B$187,Loans!$B43,LoansR!AN$12:AN$187)</f>
        <v>0</v>
      </c>
      <c r="AP43" s="57"/>
    </row>
    <row r="44" spans="1:42" x14ac:dyDescent="0.2">
      <c r="A44" s="1">
        <f t="shared" si="2"/>
        <v>12</v>
      </c>
      <c r="B44" s="101">
        <f t="shared" si="3"/>
        <v>45657</v>
      </c>
      <c r="C44" s="37">
        <f>SUMIF(LoansC!$B$12:$B$187,Loans!$B44,LoansC!C$12:C$187)+SUMIF(LoansR!$B$12:$B$187,Loans!$B44,LoansR!C$12:C$187)</f>
        <v>496282.39000000007</v>
      </c>
      <c r="D44" s="37">
        <f>SUMIF(LoansC!$B$12:$B$187,Loans!$B44,LoansC!D$12:D$187)+SUMIF(LoansR!$B$12:$B$187,Loans!$B44,LoansR!D$12:D$187)</f>
        <v>46400842.770000003</v>
      </c>
      <c r="E44" s="37">
        <f>SUMIF(LoansC!$B$12:$B$187,Loans!$B44,LoansC!E$12:E$187)+SUMIF(LoansR!$B$12:$B$187,Loans!$B44,LoansR!E$12:E$187)</f>
        <v>0</v>
      </c>
      <c r="F44" s="37">
        <f>SUMIF(LoansC!$B$12:$B$187,Loans!$B44,LoansC!F$12:F$187)+SUMIF(LoansR!$B$12:$B$187,Loans!$B44,LoansR!F$12:F$187)</f>
        <v>0</v>
      </c>
      <c r="G44" s="37">
        <f>SUMIF(LoansC!$B$12:$B$187,Loans!$B44,LoansC!G$12:G$187)+SUMIF(LoansR!$B$12:$B$187,Loans!$B44,LoansR!G$12:G$187)</f>
        <v>885</v>
      </c>
      <c r="H44" s="37">
        <f>SUMIF(LoansC!$B$12:$B$187,Loans!$B44,LoansC!H$12:H$187)+SUMIF(LoansR!$B$12:$B$187,Loans!$B44,LoansR!H$12:H$187)</f>
        <v>635317.63</v>
      </c>
      <c r="I44" s="37">
        <f>SUMIF(LoansC!$B$12:$B$187,Loans!$B44,LoansC!I$12:I$187)+SUMIF(LoansR!$B$12:$B$187,Loans!$B44,LoansR!I$12:I$187)</f>
        <v>0</v>
      </c>
      <c r="J44" s="37">
        <f>SUMIF(LoansC!$B$12:$B$187,Loans!$B44,LoansC!J$12:J$187)+SUMIF(LoansR!$B$12:$B$187,Loans!$B44,LoansR!J$12:J$187)</f>
        <v>635317.63</v>
      </c>
      <c r="K44" s="37">
        <f>SUMIF(LoansC!$B$12:$B$187,Loans!$B44,LoansC!K$12:K$187)+SUMIF(LoansR!$B$12:$B$187,Loans!$B44,LoansR!K$12:K$187)</f>
        <v>5881.97</v>
      </c>
      <c r="L44" s="37">
        <f>SUMIF(LoansC!$B$12:$B$187,Loans!$B44,LoansC!L$12:L$187)+SUMIF(LoansR!$B$12:$B$187,Loans!$B44,LoansR!L$12:L$187)</f>
        <v>5881.97</v>
      </c>
      <c r="M44" s="37">
        <f>SUMIF(LoansC!$B$12:$B$187,Loans!$B44,LoansC!M$12:M$187)+SUMIF(LoansR!$B$12:$B$187,Loans!$B44,LoansR!M$12:M$187)</f>
        <v>241875</v>
      </c>
      <c r="N44" s="37">
        <f>SUMIF(LoansC!$B$12:$B$187,Loans!$B44,LoansC!N$12:N$187)+SUMIF(LoansR!$B$12:$B$187,Loans!$B44,LoansR!N$12:N$187)</f>
        <v>0</v>
      </c>
      <c r="O44" s="37">
        <f>SUMIF(LoansC!$B$12:$B$187,Loans!$B44,LoansC!O$12:O$187)+SUMIF(LoansR!$B$12:$B$187,Loans!$B44,LoansR!O$12:O$187)</f>
        <v>64125</v>
      </c>
      <c r="P44" s="37">
        <f>SUMIF(LoansC!$B$12:$B$187,Loans!$B44,LoansC!P$12:P$187)+SUMIF(LoansR!$B$12:$B$187,Loans!$B44,LoansR!P$12:P$187)</f>
        <v>5881.97</v>
      </c>
      <c r="Q44" s="37">
        <f>SUMIF(LoansC!$B$12:$B$187,Loans!$B44,LoansC!Q$12:Q$187)+SUMIF(LoansR!$B$12:$B$187,Loans!$B44,LoansR!Q$12:Q$187)</f>
        <v>58243.03</v>
      </c>
      <c r="R44" s="37">
        <f>SUMIF(LoansC!$B$12:$B$187,Loans!$B44,LoansC!R$12:R$187)+SUMIF(LoansR!$B$12:$B$187,Loans!$B44,LoansR!R$12:R$187)</f>
        <v>0</v>
      </c>
      <c r="S44" s="37">
        <f>SUMIF(LoansC!$B$12:$B$187,Loans!$B44,LoansC!S$12:S$187)+SUMIF(LoansR!$B$12:$B$187,Loans!$B44,LoansR!S$12:S$187)</f>
        <v>577074.6</v>
      </c>
      <c r="T44" s="37">
        <f>SUMIF(LoansC!$B$12:$B$187,Loans!$B44,LoansC!T$12:T$187)+SUMIF(LoansR!$B$12:$B$187,Loans!$B44,LoansR!T$12:T$187)</f>
        <v>577074.6</v>
      </c>
      <c r="U44" s="37">
        <f>(SUMIF(LoansC!$B$12:$B$187,Loans!$B44,LoansC!U$12:U$187)+SUMIF(LoansR!$B$12:$B$187,Loans!$B44,LoansR!U$12:U$187))/2</f>
        <v>1</v>
      </c>
      <c r="V44" s="37">
        <f>SUMIF(LoansC!$B$12:$B$187,Loans!$B44,LoansC!V$12:V$187)+SUMIF(LoansR!$B$12:$B$187,Loans!$B44,LoansR!V$12:V$187)</f>
        <v>5119.6012350833325</v>
      </c>
      <c r="W44" s="37">
        <f>SUMIF(LoansC!$B$12:$B$187,Loans!$B44,LoansC!W$12:W$187)+SUMIF(LoansR!$B$12:$B$187,Loans!$B44,LoansR!W$12:W$187)</f>
        <v>0</v>
      </c>
      <c r="X44" s="50">
        <f>IF(MONTH($B44)&gt;=6,VLOOKUP(YEAR($B44)+1,SRECPrice!$B$5:$C$29,2,FALSE),VLOOKUP(YEAR($B44),SRECPrice!$B$5:$C$29,2,FALSE))</f>
        <v>237</v>
      </c>
      <c r="Y44" s="37">
        <f>SUMIF(LoansC!$B$12:$B$187,Loans!$B44,LoansC!Y$12:Y$187)+SUMIF(LoansR!$B$12:$B$187,Loans!$B44,LoansR!Y$12:Y$187)</f>
        <v>0</v>
      </c>
      <c r="Z44" s="37">
        <f>SUMIF(LoansC!$B$12:$B$187,Loans!$B44,LoansC!Z$12:Z$187)+SUMIF(LoansR!$B$12:$B$187,Loans!$B44,LoansR!Z$12:Z$187)</f>
        <v>0</v>
      </c>
      <c r="AA44" s="37">
        <f>SUMIF(LoansC!$B$12:$B$187,Loans!$B44,LoansC!AA$12:AA$187)+SUMIF(LoansR!$B$12:$B$187,Loans!$B44,LoansR!AA$12:AA$187)</f>
        <v>0</v>
      </c>
      <c r="AB44" s="37">
        <f>SUMIF(LoansC!$B$12:$B$187,Loans!$B44,LoansC!AB$12:AB$187)+SUMIF(LoansR!$B$12:$B$187,Loans!$B44,LoansR!AB$12:AB$187)</f>
        <v>0</v>
      </c>
      <c r="AC44" s="37">
        <f>SUMIF(LoansC!$B$12:$B$187,Loans!$B44,LoansC!AC$12:AC$187)+SUMIF(LoansR!$B$12:$B$187,Loans!$B44,LoansR!AC$12:AC$187)</f>
        <v>750</v>
      </c>
      <c r="AD44" s="37">
        <f>SUMIF(LoansC!$B$12:$B$187,Loans!$B44,LoansC!AD$12:AD$187)+SUMIF(LoansR!$B$12:$B$187,Loans!$B44,LoansR!AD$12:AD$187)</f>
        <v>0</v>
      </c>
      <c r="AE44" s="56">
        <f>SUMIF(LoansC!$B$12:$B$187,Loans!$B44,LoansC!AE$12:AE$187)</f>
        <v>9.6699999999999994E-2</v>
      </c>
      <c r="AF44" s="37">
        <f>SUMIF(LoansC!$B$12:$B$187,Loans!$B44,LoansC!AF$12:AF$187)+SUMIF(LoansR!$B$12:$B$187,Loans!$B44,LoansR!AF$12:AF$187)</f>
        <v>-762.38115600000094</v>
      </c>
      <c r="AG44" s="37">
        <f>SUMIF(LoansC!$B$12:$B$187,Loans!$B44,LoansC!AG$12:AG$187)+SUMIF(LoansR!$B$12:$B$187,Loans!$B44,LoansR!AG$12:AG$187)</f>
        <v>0</v>
      </c>
      <c r="AH44" s="37">
        <f>SUMIF(LoansC!$B$12:$B$187,Loans!$B44,LoansC!AH$12:AH$187)+SUMIF(LoansR!$B$12:$B$187,Loans!$B44,LoansR!AH$12:AH$187)</f>
        <v>0</v>
      </c>
      <c r="AI44" s="37">
        <f>SUMIF(LoansC!$B$12:$B$187,Loans!$B44,LoansC!AI$12:AI$187)+SUMIF(LoansR!$B$12:$B$187,Loans!$B44,LoansR!AI$12:AI$187)</f>
        <v>135</v>
      </c>
      <c r="AJ44" s="37">
        <f>SUMIF(LoansC!$B$12:$B$187,Loans!$B44,LoansC!AJ$12:AJ$187)+SUMIF(LoansR!$B$12:$B$187,Loans!$B44,LoansR!AJ$12:AJ$187)</f>
        <v>32130</v>
      </c>
      <c r="AK44" s="37">
        <f>SUMIF(LoansC!$B$12:$B$187,Loans!$B44,LoansC!AK$12:AK$187)+SUMIF(LoansR!$B$12:$B$187,Loans!$B44,LoansR!AK$12:AK$187)</f>
        <v>0</v>
      </c>
      <c r="AL44" s="37">
        <f>SUMIF(LoansC!$B$12:$B$187,Loans!$B44,LoansC!AL$12:AL$187)+SUMIF(LoansR!$B$12:$B$187,Loans!$B44,LoansR!AL$12:AL$187)</f>
        <v>0</v>
      </c>
      <c r="AM44" s="37">
        <f>SUMIF(LoansC!$B$12:$B$187,Loans!$B44,LoansC!AM$12:AM$187)+SUMIF(LoansR!$B$12:$B$187,Loans!$B44,LoansR!AM$12:AM$187)</f>
        <v>0</v>
      </c>
      <c r="AN44" s="37">
        <f>SUMIF(LoansC!$B$12:$B$187,Loans!$B44,LoansC!AN$12:AN$187)+SUMIF(LoansR!$B$12:$B$187,Loans!$B44,LoansR!AN$12:AN$187)</f>
        <v>0</v>
      </c>
      <c r="AP44" s="57"/>
    </row>
    <row r="45" spans="1:42" x14ac:dyDescent="0.2">
      <c r="A45" s="1">
        <f t="shared" si="2"/>
        <v>1</v>
      </c>
      <c r="B45" s="101">
        <f t="shared" ref="B45:B76" si="4">EOMONTH(B44,1)</f>
        <v>45688</v>
      </c>
      <c r="C45" s="37">
        <f>SUMIF(LoansC!$B$12:$B$187,Loans!$B45,LoansC!C$12:C$187)+SUMIF(LoansR!$B$12:$B$187,Loans!$B45,LoansR!C$12:C$187)</f>
        <v>453927.68000000005</v>
      </c>
      <c r="D45" s="37">
        <f>SUMIF(LoansC!$B$12:$B$187,Loans!$B45,LoansC!D$12:D$187)+SUMIF(LoansR!$B$12:$B$187,Loans!$B45,LoansR!D$12:D$187)</f>
        <v>46854770.450000003</v>
      </c>
      <c r="E45" s="37">
        <f>SUMIF(LoansC!$B$12:$B$187,Loans!$B45,LoansC!E$12:E$187)+SUMIF(LoansR!$B$12:$B$187,Loans!$B45,LoansR!E$12:E$187)</f>
        <v>0</v>
      </c>
      <c r="F45" s="37">
        <f>SUMIF(LoansC!$B$12:$B$187,Loans!$B45,LoansC!F$12:F$187)+SUMIF(LoansR!$B$12:$B$187,Loans!$B45,LoansR!F$12:F$187)</f>
        <v>0</v>
      </c>
      <c r="G45" s="37">
        <f>SUMIF(LoansC!$B$12:$B$187,Loans!$B45,LoansC!G$12:G$187)+SUMIF(LoansR!$B$12:$B$187,Loans!$B45,LoansR!G$12:G$187)</f>
        <v>420</v>
      </c>
      <c r="H45" s="37">
        <f>SUMIF(LoansC!$B$12:$B$187,Loans!$B45,LoansC!H$12:H$187)+SUMIF(LoansR!$B$12:$B$187,Loans!$B45,LoansR!H$12:H$187)</f>
        <v>388883.89</v>
      </c>
      <c r="I45" s="37">
        <f>SUMIF(LoansC!$B$12:$B$187,Loans!$B45,LoansC!I$12:I$187)+SUMIF(LoansR!$B$12:$B$187,Loans!$B45,LoansR!I$12:I$187)</f>
        <v>0</v>
      </c>
      <c r="J45" s="37">
        <f>SUMIF(LoansC!$B$12:$B$187,Loans!$B45,LoansC!J$12:J$187)+SUMIF(LoansR!$B$12:$B$187,Loans!$B45,LoansR!J$12:J$187)</f>
        <v>388883.89</v>
      </c>
      <c r="K45" s="37">
        <f>SUMIF(LoansC!$B$12:$B$187,Loans!$B45,LoansC!K$12:K$187)+SUMIF(LoansR!$B$12:$B$187,Loans!$B45,LoansR!K$12:K$187)</f>
        <v>3600.41</v>
      </c>
      <c r="L45" s="37">
        <f>SUMIF(LoansC!$B$12:$B$187,Loans!$B45,LoansC!L$12:L$187)+SUMIF(LoansR!$B$12:$B$187,Loans!$B45,LoansR!L$12:L$187)</f>
        <v>3600.41</v>
      </c>
      <c r="M45" s="37">
        <f>SUMIF(LoansC!$B$12:$B$187,Loans!$B45,LoansC!M$12:M$187)+SUMIF(LoansR!$B$12:$B$187,Loans!$B45,LoansR!M$12:M$187)</f>
        <v>108108</v>
      </c>
      <c r="N45" s="37">
        <f>SUMIF(LoansC!$B$12:$B$187,Loans!$B45,LoansC!N$12:N$187)+SUMIF(LoansR!$B$12:$B$187,Loans!$B45,LoansR!N$12:N$187)</f>
        <v>0</v>
      </c>
      <c r="O45" s="37">
        <f>SUMIF(LoansC!$B$12:$B$187,Loans!$B45,LoansC!O$12:O$187)+SUMIF(LoansR!$B$12:$B$187,Loans!$B45,LoansR!O$12:O$187)</f>
        <v>17100</v>
      </c>
      <c r="P45" s="37">
        <f>SUMIF(LoansC!$B$12:$B$187,Loans!$B45,LoansC!P$12:P$187)+SUMIF(LoansR!$B$12:$B$187,Loans!$B45,LoansR!P$12:P$187)</f>
        <v>3600.41</v>
      </c>
      <c r="Q45" s="37">
        <f>SUMIF(LoansC!$B$12:$B$187,Loans!$B45,LoansC!Q$12:Q$187)+SUMIF(LoansR!$B$12:$B$187,Loans!$B45,LoansR!Q$12:Q$187)</f>
        <v>13499.59</v>
      </c>
      <c r="R45" s="37">
        <f>SUMIF(LoansC!$B$12:$B$187,Loans!$B45,LoansC!R$12:R$187)+SUMIF(LoansR!$B$12:$B$187,Loans!$B45,LoansR!R$12:R$187)</f>
        <v>0</v>
      </c>
      <c r="S45" s="37">
        <f>SUMIF(LoansC!$B$12:$B$187,Loans!$B45,LoansC!S$12:S$187)+SUMIF(LoansR!$B$12:$B$187,Loans!$B45,LoansR!S$12:S$187)</f>
        <v>375384.3</v>
      </c>
      <c r="T45" s="37">
        <f>SUMIF(LoansC!$B$12:$B$187,Loans!$B45,LoansC!T$12:T$187)+SUMIF(LoansR!$B$12:$B$187,Loans!$B45,LoansR!T$12:T$187)</f>
        <v>375384.3</v>
      </c>
      <c r="U45" s="37">
        <f>(SUMIF(LoansC!$B$12:$B$187,Loans!$B45,LoansC!U$12:U$187)+SUMIF(LoansR!$B$12:$B$187,Loans!$B45,LoansR!U$12:U$187))/2</f>
        <v>1</v>
      </c>
      <c r="V45" s="37">
        <f>SUMIF(LoansC!$B$12:$B$187,Loans!$B45,LoansC!V$12:V$187)+SUMIF(LoansR!$B$12:$B$187,Loans!$B45,LoansR!V$12:V$187)</f>
        <v>3133.7560135833332</v>
      </c>
      <c r="W45" s="37">
        <f>SUMIF(LoansC!$B$12:$B$187,Loans!$B45,LoansC!W$12:W$187)+SUMIF(LoansR!$B$12:$B$187,Loans!$B45,LoansR!W$12:W$187)</f>
        <v>0</v>
      </c>
      <c r="X45" s="50">
        <f>IF(MONTH($B45)&gt;=6,VLOOKUP(YEAR($B45)+1,SRECPrice!$B$5:$C$29,2,FALSE),VLOOKUP(YEAR($B45),SRECPrice!$B$5:$C$29,2,FALSE))</f>
        <v>237</v>
      </c>
      <c r="Y45" s="37">
        <f>SUMIF(LoansC!$B$12:$B$187,Loans!$B45,LoansC!Y$12:Y$187)+SUMIF(LoansR!$B$12:$B$187,Loans!$B45,LoansR!Y$12:Y$187)</f>
        <v>0</v>
      </c>
      <c r="Z45" s="37">
        <f>SUMIF(LoansC!$B$12:$B$187,Loans!$B45,LoansC!Z$12:Z$187)+SUMIF(LoansR!$B$12:$B$187,Loans!$B45,LoansR!Z$12:Z$187)</f>
        <v>0</v>
      </c>
      <c r="AA45" s="37">
        <f>SUMIF(LoansC!$B$12:$B$187,Loans!$B45,LoansC!AA$12:AA$187)+SUMIF(LoansR!$B$12:$B$187,Loans!$B45,LoansR!AA$12:AA$187)</f>
        <v>0</v>
      </c>
      <c r="AB45" s="37">
        <f>SUMIF(LoansC!$B$12:$B$187,Loans!$B45,LoansC!AB$12:AB$187)+SUMIF(LoansR!$B$12:$B$187,Loans!$B45,LoansR!AB$12:AB$187)</f>
        <v>0</v>
      </c>
      <c r="AC45" s="37">
        <f>SUMIF(LoansC!$B$12:$B$187,Loans!$B45,LoansC!AC$12:AC$187)+SUMIF(LoansR!$B$12:$B$187,Loans!$B45,LoansR!AC$12:AC$187)</f>
        <v>384</v>
      </c>
      <c r="AD45" s="37">
        <f>SUMIF(LoansC!$B$12:$B$187,Loans!$B45,LoansC!AD$12:AD$187)+SUMIF(LoansR!$B$12:$B$187,Loans!$B45,LoansR!AD$12:AD$187)</f>
        <v>0</v>
      </c>
      <c r="AE45" s="56">
        <f>SUMIF(LoansC!$B$12:$B$187,Loans!$B45,LoansC!AE$12:AE$187)</f>
        <v>9.6699999999999994E-2</v>
      </c>
      <c r="AF45" s="37">
        <f>SUMIF(LoansC!$B$12:$B$187,Loans!$B45,LoansC!AF$12:AF$187)+SUMIF(LoansR!$B$12:$B$187,Loans!$B45,LoansR!AF$12:AF$187)</f>
        <v>-466.66066800000056</v>
      </c>
      <c r="AG45" s="37">
        <f>SUMIF(LoansC!$B$12:$B$187,Loans!$B45,LoansC!AG$12:AG$187)+SUMIF(LoansR!$B$12:$B$187,Loans!$B45,LoansR!AG$12:AG$187)</f>
        <v>0</v>
      </c>
      <c r="AH45" s="37">
        <f>SUMIF(LoansC!$B$12:$B$187,Loans!$B45,LoansC!AH$12:AH$187)+SUMIF(LoansR!$B$12:$B$187,Loans!$B45,LoansR!AH$12:AH$187)</f>
        <v>0</v>
      </c>
      <c r="AI45" s="37">
        <f>SUMIF(LoansC!$B$12:$B$187,Loans!$B45,LoansC!AI$12:AI$187)+SUMIF(LoansR!$B$12:$B$187,Loans!$B45,LoansR!AI$12:AI$187)</f>
        <v>36</v>
      </c>
      <c r="AJ45" s="37">
        <f>SUMIF(LoansC!$B$12:$B$187,Loans!$B45,LoansC!AJ$12:AJ$187)+SUMIF(LoansR!$B$12:$B$187,Loans!$B45,LoansR!AJ$12:AJ$187)</f>
        <v>8568</v>
      </c>
      <c r="AK45" s="37">
        <f>SUMIF(LoansC!$B$12:$B$187,Loans!$B45,LoansC!AK$12:AK$187)+SUMIF(LoansR!$B$12:$B$187,Loans!$B45,LoansR!AK$12:AK$187)</f>
        <v>0</v>
      </c>
      <c r="AL45" s="37">
        <f>SUMIF(LoansC!$B$12:$B$187,Loans!$B45,LoansC!AL$12:AL$187)+SUMIF(LoansR!$B$12:$B$187,Loans!$B45,LoansR!AL$12:AL$187)</f>
        <v>0</v>
      </c>
      <c r="AM45" s="37">
        <f>SUMIF(LoansC!$B$12:$B$187,Loans!$B45,LoansC!AM$12:AM$187)+SUMIF(LoansR!$B$12:$B$187,Loans!$B45,LoansR!AM$12:AM$187)</f>
        <v>0</v>
      </c>
      <c r="AN45" s="37">
        <f>SUMIF(LoansC!$B$12:$B$187,Loans!$B45,LoansC!AN$12:AN$187)+SUMIF(LoansR!$B$12:$B$187,Loans!$B45,LoansR!AN$12:AN$187)</f>
        <v>0</v>
      </c>
      <c r="AP45" s="57"/>
    </row>
    <row r="46" spans="1:42" x14ac:dyDescent="0.2">
      <c r="A46" s="1">
        <f t="shared" si="2"/>
        <v>2</v>
      </c>
      <c r="B46" s="101">
        <f t="shared" si="4"/>
        <v>45716</v>
      </c>
      <c r="C46" s="37">
        <f>SUMIF(LoansC!$B$12:$B$187,Loans!$B46,LoansC!C$12:C$187)+SUMIF(LoansR!$B$12:$B$187,Loans!$B46,LoansR!C$12:C$187)</f>
        <v>547351.16999999981</v>
      </c>
      <c r="D46" s="37">
        <f>SUMIF(LoansC!$B$12:$B$187,Loans!$B46,LoansC!D$12:D$187)+SUMIF(LoansR!$B$12:$B$187,Loans!$B46,LoansR!D$12:D$187)</f>
        <v>47402121.620000005</v>
      </c>
      <c r="E46" s="37">
        <f>SUMIF(LoansC!$B$12:$B$187,Loans!$B46,LoansC!E$12:E$187)+SUMIF(LoansR!$B$12:$B$187,Loans!$B46,LoansR!E$12:E$187)</f>
        <v>0</v>
      </c>
      <c r="F46" s="37">
        <f>SUMIF(LoansC!$B$12:$B$187,Loans!$B46,LoansC!F$12:F$187)+SUMIF(LoansR!$B$12:$B$187,Loans!$B46,LoansR!F$12:F$187)</f>
        <v>0</v>
      </c>
      <c r="G46" s="37">
        <f>SUMIF(LoansC!$B$12:$B$187,Loans!$B46,LoansC!G$12:G$187)+SUMIF(LoansR!$B$12:$B$187,Loans!$B46,LoansR!G$12:G$187)</f>
        <v>348</v>
      </c>
      <c r="H46" s="37">
        <f>SUMIF(LoansC!$B$12:$B$187,Loans!$B46,LoansC!H$12:H$187)+SUMIF(LoansR!$B$12:$B$187,Loans!$B46,LoansR!H$12:H$187)</f>
        <v>375384.3</v>
      </c>
      <c r="I46" s="37">
        <f>SUMIF(LoansC!$B$12:$B$187,Loans!$B46,LoansC!I$12:I$187)+SUMIF(LoansR!$B$12:$B$187,Loans!$B46,LoansR!I$12:I$187)</f>
        <v>0</v>
      </c>
      <c r="J46" s="37">
        <f>SUMIF(LoansC!$B$12:$B$187,Loans!$B46,LoansC!J$12:J$187)+SUMIF(LoansR!$B$12:$B$187,Loans!$B46,LoansR!J$12:J$187)</f>
        <v>375384.3</v>
      </c>
      <c r="K46" s="37">
        <f>SUMIF(LoansC!$B$12:$B$187,Loans!$B46,LoansC!K$12:K$187)+SUMIF(LoansR!$B$12:$B$187,Loans!$B46,LoansR!K$12:K$187)</f>
        <v>3475.42</v>
      </c>
      <c r="L46" s="37">
        <f>SUMIF(LoansC!$B$12:$B$187,Loans!$B46,LoansC!L$12:L$187)+SUMIF(LoansR!$B$12:$B$187,Loans!$B46,LoansR!L$12:L$187)</f>
        <v>3475.42</v>
      </c>
      <c r="M46" s="37">
        <f>SUMIF(LoansC!$B$12:$B$187,Loans!$B46,LoansC!M$12:M$187)+SUMIF(LoansR!$B$12:$B$187,Loans!$B46,LoansR!M$12:M$187)</f>
        <v>89854</v>
      </c>
      <c r="N46" s="37">
        <f>SUMIF(LoansC!$B$12:$B$187,Loans!$B46,LoansC!N$12:N$187)+SUMIF(LoansR!$B$12:$B$187,Loans!$B46,LoansR!N$12:N$187)</f>
        <v>0</v>
      </c>
      <c r="O46" s="37">
        <f>SUMIF(LoansC!$B$12:$B$187,Loans!$B46,LoansC!O$12:O$187)+SUMIF(LoansR!$B$12:$B$187,Loans!$B46,LoansR!O$12:O$187)</f>
        <v>14725</v>
      </c>
      <c r="P46" s="37">
        <f>SUMIF(LoansC!$B$12:$B$187,Loans!$B46,LoansC!P$12:P$187)+SUMIF(LoansR!$B$12:$B$187,Loans!$B46,LoansR!P$12:P$187)</f>
        <v>3475.42</v>
      </c>
      <c r="Q46" s="37">
        <f>SUMIF(LoansC!$B$12:$B$187,Loans!$B46,LoansC!Q$12:Q$187)+SUMIF(LoansR!$B$12:$B$187,Loans!$B46,LoansR!Q$12:Q$187)</f>
        <v>11249.58</v>
      </c>
      <c r="R46" s="37">
        <f>SUMIF(LoansC!$B$12:$B$187,Loans!$B46,LoansC!R$12:R$187)+SUMIF(LoansR!$B$12:$B$187,Loans!$B46,LoansR!R$12:R$187)</f>
        <v>0</v>
      </c>
      <c r="S46" s="37">
        <f>SUMIF(LoansC!$B$12:$B$187,Loans!$B46,LoansC!S$12:S$187)+SUMIF(LoansR!$B$12:$B$187,Loans!$B46,LoansR!S$12:S$187)</f>
        <v>364134.72000000003</v>
      </c>
      <c r="T46" s="37">
        <f>SUMIF(LoansC!$B$12:$B$187,Loans!$B46,LoansC!T$12:T$187)+SUMIF(LoansR!$B$12:$B$187,Loans!$B46,LoansR!T$12:T$187)</f>
        <v>364134.72000000003</v>
      </c>
      <c r="U46" s="37">
        <f>(SUMIF(LoansC!$B$12:$B$187,Loans!$B46,LoansC!U$12:U$187)+SUMIF(LoansR!$B$12:$B$187,Loans!$B46,LoansR!U$12:U$187))/2</f>
        <v>1</v>
      </c>
      <c r="V46" s="37">
        <f>SUMIF(LoansC!$B$12:$B$187,Loans!$B46,LoansC!V$12:V$187)+SUMIF(LoansR!$B$12:$B$187,Loans!$B46,LoansR!V$12:V$187)</f>
        <v>3024.9718174999994</v>
      </c>
      <c r="W46" s="37">
        <f>SUMIF(LoansC!$B$12:$B$187,Loans!$B46,LoansC!W$12:W$187)+SUMIF(LoansR!$B$12:$B$187,Loans!$B46,LoansR!W$12:W$187)</f>
        <v>0</v>
      </c>
      <c r="X46" s="50">
        <f>IF(MONTH($B46)&gt;=6,VLOOKUP(YEAR($B46)+1,SRECPrice!$B$5:$C$29,2,FALSE),VLOOKUP(YEAR($B46),SRECPrice!$B$5:$C$29,2,FALSE))</f>
        <v>237</v>
      </c>
      <c r="Y46" s="37">
        <f>SUMIF(LoansC!$B$12:$B$187,Loans!$B46,LoansC!Y$12:Y$187)+SUMIF(LoansR!$B$12:$B$187,Loans!$B46,LoansR!Y$12:Y$187)</f>
        <v>0</v>
      </c>
      <c r="Z46" s="37">
        <f>SUMIF(LoansC!$B$12:$B$187,Loans!$B46,LoansC!Z$12:Z$187)+SUMIF(LoansR!$B$12:$B$187,Loans!$B46,LoansR!Z$12:Z$187)</f>
        <v>0</v>
      </c>
      <c r="AA46" s="37">
        <f>SUMIF(LoansC!$B$12:$B$187,Loans!$B46,LoansC!AA$12:AA$187)+SUMIF(LoansR!$B$12:$B$187,Loans!$B46,LoansR!AA$12:AA$187)</f>
        <v>0</v>
      </c>
      <c r="AB46" s="37">
        <f>SUMIF(LoansC!$B$12:$B$187,Loans!$B46,LoansC!AB$12:AB$187)+SUMIF(LoansR!$B$12:$B$187,Loans!$B46,LoansR!AB$12:AB$187)</f>
        <v>0</v>
      </c>
      <c r="AC46" s="37">
        <f>SUMIF(LoansC!$B$12:$B$187,Loans!$B46,LoansC!AC$12:AC$187)+SUMIF(LoansR!$B$12:$B$187,Loans!$B46,LoansR!AC$12:AC$187)</f>
        <v>317</v>
      </c>
      <c r="AD46" s="37">
        <f>SUMIF(LoansC!$B$12:$B$187,Loans!$B46,LoansC!AD$12:AD$187)+SUMIF(LoansR!$B$12:$B$187,Loans!$B46,LoansR!AD$12:AD$187)</f>
        <v>0</v>
      </c>
      <c r="AE46" s="56">
        <f>SUMIF(LoansC!$B$12:$B$187,Loans!$B46,LoansC!AE$12:AE$187)</f>
        <v>9.6699999999999994E-2</v>
      </c>
      <c r="AF46" s="37">
        <f>SUMIF(LoansC!$B$12:$B$187,Loans!$B46,LoansC!AF$12:AF$187)+SUMIF(LoansR!$B$12:$B$187,Loans!$B46,LoansR!AF$12:AF$187)</f>
        <v>-450.46116000000052</v>
      </c>
      <c r="AG46" s="37">
        <f>SUMIF(LoansC!$B$12:$B$187,Loans!$B46,LoansC!AG$12:AG$187)+SUMIF(LoansR!$B$12:$B$187,Loans!$B46,LoansR!AG$12:AG$187)</f>
        <v>0</v>
      </c>
      <c r="AH46" s="37">
        <f>SUMIF(LoansC!$B$12:$B$187,Loans!$B46,LoansC!AH$12:AH$187)+SUMIF(LoansR!$B$12:$B$187,Loans!$B46,LoansR!AH$12:AH$187)</f>
        <v>0</v>
      </c>
      <c r="AI46" s="37">
        <f>SUMIF(LoansC!$B$12:$B$187,Loans!$B46,LoansC!AI$12:AI$187)+SUMIF(LoansR!$B$12:$B$187,Loans!$B46,LoansR!AI$12:AI$187)</f>
        <v>31</v>
      </c>
      <c r="AJ46" s="37">
        <f>SUMIF(LoansC!$B$12:$B$187,Loans!$B46,LoansC!AJ$12:AJ$187)+SUMIF(LoansR!$B$12:$B$187,Loans!$B46,LoansR!AJ$12:AJ$187)</f>
        <v>7378</v>
      </c>
      <c r="AK46" s="37">
        <f>SUMIF(LoansC!$B$12:$B$187,Loans!$B46,LoansC!AK$12:AK$187)+SUMIF(LoansR!$B$12:$B$187,Loans!$B46,LoansR!AK$12:AK$187)</f>
        <v>0</v>
      </c>
      <c r="AL46" s="37">
        <f>SUMIF(LoansC!$B$12:$B$187,Loans!$B46,LoansC!AL$12:AL$187)+SUMIF(LoansR!$B$12:$B$187,Loans!$B46,LoansR!AL$12:AL$187)</f>
        <v>0</v>
      </c>
      <c r="AM46" s="37">
        <f>SUMIF(LoansC!$B$12:$B$187,Loans!$B46,LoansC!AM$12:AM$187)+SUMIF(LoansR!$B$12:$B$187,Loans!$B46,LoansR!AM$12:AM$187)</f>
        <v>0</v>
      </c>
      <c r="AN46" s="37">
        <f>SUMIF(LoansC!$B$12:$B$187,Loans!$B46,LoansC!AN$12:AN$187)+SUMIF(LoansR!$B$12:$B$187,Loans!$B46,LoansR!AN$12:AN$187)</f>
        <v>0</v>
      </c>
      <c r="AP46" s="57"/>
    </row>
    <row r="47" spans="1:42" x14ac:dyDescent="0.2">
      <c r="A47" s="1">
        <f t="shared" si="2"/>
        <v>3</v>
      </c>
      <c r="B47" s="101">
        <f t="shared" si="4"/>
        <v>45747</v>
      </c>
      <c r="C47" s="37">
        <f>SUMIF(LoansC!$B$12:$B$187,Loans!$B47,LoansC!C$12:C$187)+SUMIF(LoansR!$B$12:$B$187,Loans!$B47,LoansR!C$12:C$187)</f>
        <v>766648.53</v>
      </c>
      <c r="D47" s="37">
        <f>SUMIF(LoansC!$B$12:$B$187,Loans!$B47,LoansC!D$12:D$187)+SUMIF(LoansR!$B$12:$B$187,Loans!$B47,LoansR!D$12:D$187)</f>
        <v>48168770.150000006</v>
      </c>
      <c r="E47" s="37">
        <f>SUMIF(LoansC!$B$12:$B$187,Loans!$B47,LoansC!E$12:E$187)+SUMIF(LoansR!$B$12:$B$187,Loans!$B47,LoansR!E$12:E$187)</f>
        <v>0</v>
      </c>
      <c r="F47" s="37">
        <f>SUMIF(LoansC!$B$12:$B$187,Loans!$B47,LoansC!F$12:F$187)+SUMIF(LoansR!$B$12:$B$187,Loans!$B47,LoansR!F$12:F$187)</f>
        <v>0</v>
      </c>
      <c r="G47" s="37">
        <f>SUMIF(LoansC!$B$12:$B$187,Loans!$B47,LoansC!G$12:G$187)+SUMIF(LoansR!$B$12:$B$187,Loans!$B47,LoansR!G$12:G$187)</f>
        <v>423</v>
      </c>
      <c r="H47" s="37">
        <f>SUMIF(LoansC!$B$12:$B$187,Loans!$B47,LoansC!H$12:H$187)+SUMIF(LoansR!$B$12:$B$187,Loans!$B47,LoansR!H$12:H$187)</f>
        <v>364134.72000000003</v>
      </c>
      <c r="I47" s="37">
        <f>SUMIF(LoansC!$B$12:$B$187,Loans!$B47,LoansC!I$12:I$187)+SUMIF(LoansR!$B$12:$B$187,Loans!$B47,LoansR!I$12:I$187)</f>
        <v>0</v>
      </c>
      <c r="J47" s="37">
        <f>SUMIF(LoansC!$B$12:$B$187,Loans!$B47,LoansC!J$12:J$187)+SUMIF(LoansR!$B$12:$B$187,Loans!$B47,LoansR!J$12:J$187)</f>
        <v>364134.72000000003</v>
      </c>
      <c r="K47" s="37">
        <f>SUMIF(LoansC!$B$12:$B$187,Loans!$B47,LoansC!K$12:K$187)+SUMIF(LoansR!$B$12:$B$187,Loans!$B47,LoansR!K$12:K$187)</f>
        <v>3371.2700000000004</v>
      </c>
      <c r="L47" s="37">
        <f>SUMIF(LoansC!$B$12:$B$187,Loans!$B47,LoansC!L$12:L$187)+SUMIF(LoansR!$B$12:$B$187,Loans!$B47,LoansR!L$12:L$187)</f>
        <v>3371.2700000000004</v>
      </c>
      <c r="M47" s="37">
        <f>SUMIF(LoansC!$B$12:$B$187,Loans!$B47,LoansC!M$12:M$187)+SUMIF(LoansR!$B$12:$B$187,Loans!$B47,LoansR!M$12:M$187)</f>
        <v>109295</v>
      </c>
      <c r="N47" s="37">
        <f>SUMIF(LoansC!$B$12:$B$187,Loans!$B47,LoansC!N$12:N$187)+SUMIF(LoansR!$B$12:$B$187,Loans!$B47,LoansR!N$12:N$187)</f>
        <v>0</v>
      </c>
      <c r="O47" s="37">
        <f>SUMIF(LoansC!$B$12:$B$187,Loans!$B47,LoansC!O$12:O$187)+SUMIF(LoansR!$B$12:$B$187,Loans!$B47,LoansR!O$12:O$187)</f>
        <v>18050</v>
      </c>
      <c r="P47" s="37">
        <f>SUMIF(LoansC!$B$12:$B$187,Loans!$B47,LoansC!P$12:P$187)+SUMIF(LoansR!$B$12:$B$187,Loans!$B47,LoansR!P$12:P$187)</f>
        <v>3371.2700000000004</v>
      </c>
      <c r="Q47" s="37">
        <f>SUMIF(LoansC!$B$12:$B$187,Loans!$B47,LoansC!Q$12:Q$187)+SUMIF(LoansR!$B$12:$B$187,Loans!$B47,LoansR!Q$12:Q$187)</f>
        <v>14678.730000000001</v>
      </c>
      <c r="R47" s="37">
        <f>SUMIF(LoansC!$B$12:$B$187,Loans!$B47,LoansC!R$12:R$187)+SUMIF(LoansR!$B$12:$B$187,Loans!$B47,LoansR!R$12:R$187)</f>
        <v>0</v>
      </c>
      <c r="S47" s="37">
        <f>SUMIF(LoansC!$B$12:$B$187,Loans!$B47,LoansC!S$12:S$187)+SUMIF(LoansR!$B$12:$B$187,Loans!$B47,LoansR!S$12:S$187)</f>
        <v>349455.99</v>
      </c>
      <c r="T47" s="37">
        <f>SUMIF(LoansC!$B$12:$B$187,Loans!$B47,LoansC!T$12:T$187)+SUMIF(LoansR!$B$12:$B$187,Loans!$B47,LoansR!T$12:T$187)</f>
        <v>349455.99</v>
      </c>
      <c r="U47" s="37">
        <f>(SUMIF(LoansC!$B$12:$B$187,Loans!$B47,LoansC!U$12:U$187)+SUMIF(LoansR!$B$12:$B$187,Loans!$B47,LoansR!U$12:U$187))/2</f>
        <v>1</v>
      </c>
      <c r="V47" s="37">
        <f>SUMIF(LoansC!$B$12:$B$187,Loans!$B47,LoansC!V$12:V$187)+SUMIF(LoansR!$B$12:$B$187,Loans!$B47,LoansR!V$12:V$187)</f>
        <v>2934.3189520000001</v>
      </c>
      <c r="W47" s="37">
        <f>SUMIF(LoansC!$B$12:$B$187,Loans!$B47,LoansC!W$12:W$187)+SUMIF(LoansR!$B$12:$B$187,Loans!$B47,LoansR!W$12:W$187)</f>
        <v>0</v>
      </c>
      <c r="X47" s="50">
        <f>IF(MONTH($B47)&gt;=6,VLOOKUP(YEAR($B47)+1,SRECPrice!$B$5:$C$29,2,FALSE),VLOOKUP(YEAR($B47),SRECPrice!$B$5:$C$29,2,FALSE))</f>
        <v>237</v>
      </c>
      <c r="Y47" s="37">
        <f>SUMIF(LoansC!$B$12:$B$187,Loans!$B47,LoansC!Y$12:Y$187)+SUMIF(LoansR!$B$12:$B$187,Loans!$B47,LoansR!Y$12:Y$187)</f>
        <v>0</v>
      </c>
      <c r="Z47" s="37">
        <f>SUMIF(LoansC!$B$12:$B$187,Loans!$B47,LoansC!Z$12:Z$187)+SUMIF(LoansR!$B$12:$B$187,Loans!$B47,LoansR!Z$12:Z$187)</f>
        <v>0</v>
      </c>
      <c r="AA47" s="37">
        <f>SUMIF(LoansC!$B$12:$B$187,Loans!$B47,LoansC!AA$12:AA$187)+SUMIF(LoansR!$B$12:$B$187,Loans!$B47,LoansR!AA$12:AA$187)</f>
        <v>0</v>
      </c>
      <c r="AB47" s="37">
        <f>SUMIF(LoansC!$B$12:$B$187,Loans!$B47,LoansC!AB$12:AB$187)+SUMIF(LoansR!$B$12:$B$187,Loans!$B47,LoansR!AB$12:AB$187)</f>
        <v>0</v>
      </c>
      <c r="AC47" s="37">
        <f>SUMIF(LoansC!$B$12:$B$187,Loans!$B47,LoansC!AC$12:AC$187)+SUMIF(LoansR!$B$12:$B$187,Loans!$B47,LoansR!AC$12:AC$187)</f>
        <v>385</v>
      </c>
      <c r="AD47" s="37">
        <f>SUMIF(LoansC!$B$12:$B$187,Loans!$B47,LoansC!AD$12:AD$187)+SUMIF(LoansR!$B$12:$B$187,Loans!$B47,LoansR!AD$12:AD$187)</f>
        <v>0</v>
      </c>
      <c r="AE47" s="56">
        <f>SUMIF(LoansC!$B$12:$B$187,Loans!$B47,LoansC!AE$12:AE$187)</f>
        <v>9.6699999999999994E-2</v>
      </c>
      <c r="AF47" s="37">
        <f>SUMIF(LoansC!$B$12:$B$187,Loans!$B47,LoansC!AF$12:AF$187)+SUMIF(LoansR!$B$12:$B$187,Loans!$B47,LoansR!AF$12:AF$187)</f>
        <v>-436.96166400000055</v>
      </c>
      <c r="AG47" s="37">
        <f>SUMIF(LoansC!$B$12:$B$187,Loans!$B47,LoansC!AG$12:AG$187)+SUMIF(LoansR!$B$12:$B$187,Loans!$B47,LoansR!AG$12:AG$187)</f>
        <v>0</v>
      </c>
      <c r="AH47" s="37">
        <f>SUMIF(LoansC!$B$12:$B$187,Loans!$B47,LoansC!AH$12:AH$187)+SUMIF(LoansR!$B$12:$B$187,Loans!$B47,LoansR!AH$12:AH$187)</f>
        <v>0</v>
      </c>
      <c r="AI47" s="37">
        <f>SUMIF(LoansC!$B$12:$B$187,Loans!$B47,LoansC!AI$12:AI$187)+SUMIF(LoansR!$B$12:$B$187,Loans!$B47,LoansR!AI$12:AI$187)</f>
        <v>38</v>
      </c>
      <c r="AJ47" s="37">
        <f>SUMIF(LoansC!$B$12:$B$187,Loans!$B47,LoansC!AJ$12:AJ$187)+SUMIF(LoansR!$B$12:$B$187,Loans!$B47,LoansR!AJ$12:AJ$187)</f>
        <v>9044</v>
      </c>
      <c r="AK47" s="37">
        <f>SUMIF(LoansC!$B$12:$B$187,Loans!$B47,LoansC!AK$12:AK$187)+SUMIF(LoansR!$B$12:$B$187,Loans!$B47,LoansR!AK$12:AK$187)</f>
        <v>0</v>
      </c>
      <c r="AL47" s="37">
        <f>SUMIF(LoansC!$B$12:$B$187,Loans!$B47,LoansC!AL$12:AL$187)+SUMIF(LoansR!$B$12:$B$187,Loans!$B47,LoansR!AL$12:AL$187)</f>
        <v>0</v>
      </c>
      <c r="AM47" s="37">
        <f>SUMIF(LoansC!$B$12:$B$187,Loans!$B47,LoansC!AM$12:AM$187)+SUMIF(LoansR!$B$12:$B$187,Loans!$B47,LoansR!AM$12:AM$187)</f>
        <v>0</v>
      </c>
      <c r="AN47" s="37">
        <f>SUMIF(LoansC!$B$12:$B$187,Loans!$B47,LoansC!AN$12:AN$187)+SUMIF(LoansR!$B$12:$B$187,Loans!$B47,LoansR!AN$12:AN$187)</f>
        <v>0</v>
      </c>
      <c r="AP47" s="57"/>
    </row>
    <row r="48" spans="1:42" x14ac:dyDescent="0.2">
      <c r="A48" s="1">
        <f t="shared" si="2"/>
        <v>4</v>
      </c>
      <c r="B48" s="101">
        <f t="shared" si="4"/>
        <v>45777</v>
      </c>
      <c r="C48" s="37">
        <f>SUMIF(LoansC!$B$12:$B$187,Loans!$B48,LoansC!C$12:C$187)+SUMIF(LoansR!$B$12:$B$187,Loans!$B48,LoansR!C$12:C$187)</f>
        <v>850086.24000000011</v>
      </c>
      <c r="D48" s="37">
        <f>SUMIF(LoansC!$B$12:$B$187,Loans!$B48,LoansC!D$12:D$187)+SUMIF(LoansR!$B$12:$B$187,Loans!$B48,LoansR!D$12:D$187)</f>
        <v>49018856.390000008</v>
      </c>
      <c r="E48" s="37">
        <f>SUMIF(LoansC!$B$12:$B$187,Loans!$B48,LoansC!E$12:E$187)+SUMIF(LoansR!$B$12:$B$187,Loans!$B48,LoansR!E$12:E$187)</f>
        <v>0</v>
      </c>
      <c r="F48" s="37">
        <f>SUMIF(LoansC!$B$12:$B$187,Loans!$B48,LoansC!F$12:F$187)+SUMIF(LoansR!$B$12:$B$187,Loans!$B48,LoansR!F$12:F$187)</f>
        <v>0</v>
      </c>
      <c r="G48" s="37">
        <f>SUMIF(LoansC!$B$12:$B$187,Loans!$B48,LoansC!G$12:G$187)+SUMIF(LoansR!$B$12:$B$187,Loans!$B48,LoansR!G$12:G$187)</f>
        <v>516</v>
      </c>
      <c r="H48" s="37">
        <f>SUMIF(LoansC!$B$12:$B$187,Loans!$B48,LoansC!H$12:H$187)+SUMIF(LoansR!$B$12:$B$187,Loans!$B48,LoansR!H$12:H$187)</f>
        <v>349455.99</v>
      </c>
      <c r="I48" s="37">
        <f>SUMIF(LoansC!$B$12:$B$187,Loans!$B48,LoansC!I$12:I$187)+SUMIF(LoansR!$B$12:$B$187,Loans!$B48,LoansR!I$12:I$187)</f>
        <v>0</v>
      </c>
      <c r="J48" s="37">
        <f>SUMIF(LoansC!$B$12:$B$187,Loans!$B48,LoansC!J$12:J$187)+SUMIF(LoansR!$B$12:$B$187,Loans!$B48,LoansR!J$12:J$187)</f>
        <v>349455.99</v>
      </c>
      <c r="K48" s="37">
        <f>SUMIF(LoansC!$B$12:$B$187,Loans!$B48,LoansC!K$12:K$187)+SUMIF(LoansR!$B$12:$B$187,Loans!$B48,LoansR!K$12:K$187)</f>
        <v>3235.37</v>
      </c>
      <c r="L48" s="37">
        <f>SUMIF(LoansC!$B$12:$B$187,Loans!$B48,LoansC!L$12:L$187)+SUMIF(LoansR!$B$12:$B$187,Loans!$B48,LoansR!L$12:L$187)</f>
        <v>3235.37</v>
      </c>
      <c r="M48" s="37">
        <f>SUMIF(LoansC!$B$12:$B$187,Loans!$B48,LoansC!M$12:M$187)+SUMIF(LoansR!$B$12:$B$187,Loans!$B48,LoansR!M$12:M$187)</f>
        <v>134430</v>
      </c>
      <c r="N48" s="37">
        <f>SUMIF(LoansC!$B$12:$B$187,Loans!$B48,LoansC!N$12:N$187)+SUMIF(LoansR!$B$12:$B$187,Loans!$B48,LoansR!N$12:N$187)</f>
        <v>0</v>
      </c>
      <c r="O48" s="37">
        <f>SUMIF(LoansC!$B$12:$B$187,Loans!$B48,LoansC!O$12:O$187)+SUMIF(LoansR!$B$12:$B$187,Loans!$B48,LoansR!O$12:O$187)</f>
        <v>24225</v>
      </c>
      <c r="P48" s="37">
        <f>SUMIF(LoansC!$B$12:$B$187,Loans!$B48,LoansC!P$12:P$187)+SUMIF(LoansR!$B$12:$B$187,Loans!$B48,LoansR!P$12:P$187)</f>
        <v>3235.37</v>
      </c>
      <c r="Q48" s="37">
        <f>SUMIF(LoansC!$B$12:$B$187,Loans!$B48,LoansC!Q$12:Q$187)+SUMIF(LoansR!$B$12:$B$187,Loans!$B48,LoansR!Q$12:Q$187)</f>
        <v>20989.63</v>
      </c>
      <c r="R48" s="37">
        <f>SUMIF(LoansC!$B$12:$B$187,Loans!$B48,LoansC!R$12:R$187)+SUMIF(LoansR!$B$12:$B$187,Loans!$B48,LoansR!R$12:R$187)</f>
        <v>0</v>
      </c>
      <c r="S48" s="37">
        <f>SUMIF(LoansC!$B$12:$B$187,Loans!$B48,LoansC!S$12:S$187)+SUMIF(LoansR!$B$12:$B$187,Loans!$B48,LoansR!S$12:S$187)</f>
        <v>328466.36</v>
      </c>
      <c r="T48" s="37">
        <f>SUMIF(LoansC!$B$12:$B$187,Loans!$B48,LoansC!T$12:T$187)+SUMIF(LoansR!$B$12:$B$187,Loans!$B48,LoansR!T$12:T$187)</f>
        <v>328466.36</v>
      </c>
      <c r="U48" s="37">
        <f>(SUMIF(LoansC!$B$12:$B$187,Loans!$B48,LoansC!U$12:U$187)+SUMIF(LoansR!$B$12:$B$187,Loans!$B48,LoansR!U$12:U$187))/2</f>
        <v>1</v>
      </c>
      <c r="V48" s="37">
        <f>SUMIF(LoansC!$B$12:$B$187,Loans!$B48,LoansC!V$12:V$187)+SUMIF(LoansR!$B$12:$B$187,Loans!$B48,LoansR!V$12:V$187)</f>
        <v>2816.0328527499996</v>
      </c>
      <c r="W48" s="37">
        <f>SUMIF(LoansC!$B$12:$B$187,Loans!$B48,LoansC!W$12:W$187)+SUMIF(LoansR!$B$12:$B$187,Loans!$B48,LoansR!W$12:W$187)</f>
        <v>0</v>
      </c>
      <c r="X48" s="50">
        <f>IF(MONTH($B48)&gt;=6,VLOOKUP(YEAR($B48)+1,SRECPrice!$B$5:$C$29,2,FALSE),VLOOKUP(YEAR($B48),SRECPrice!$B$5:$C$29,2,FALSE))</f>
        <v>237</v>
      </c>
      <c r="Y48" s="37">
        <f>SUMIF(LoansC!$B$12:$B$187,Loans!$B48,LoansC!Y$12:Y$187)+SUMIF(LoansR!$B$12:$B$187,Loans!$B48,LoansR!Y$12:Y$187)</f>
        <v>0</v>
      </c>
      <c r="Z48" s="37">
        <f>SUMIF(LoansC!$B$12:$B$187,Loans!$B48,LoansC!Z$12:Z$187)+SUMIF(LoansR!$B$12:$B$187,Loans!$B48,LoansR!Z$12:Z$187)</f>
        <v>0</v>
      </c>
      <c r="AA48" s="37">
        <f>SUMIF(LoansC!$B$12:$B$187,Loans!$B48,LoansC!AA$12:AA$187)+SUMIF(LoansR!$B$12:$B$187,Loans!$B48,LoansR!AA$12:AA$187)</f>
        <v>0</v>
      </c>
      <c r="AB48" s="37">
        <f>SUMIF(LoansC!$B$12:$B$187,Loans!$B48,LoansC!AB$12:AB$187)+SUMIF(LoansR!$B$12:$B$187,Loans!$B48,LoansR!AB$12:AB$187)</f>
        <v>0</v>
      </c>
      <c r="AC48" s="37">
        <f>SUMIF(LoansC!$B$12:$B$187,Loans!$B48,LoansC!AC$12:AC$187)+SUMIF(LoansR!$B$12:$B$187,Loans!$B48,LoansR!AC$12:AC$187)</f>
        <v>465</v>
      </c>
      <c r="AD48" s="37">
        <f>SUMIF(LoansC!$B$12:$B$187,Loans!$B48,LoansC!AD$12:AD$187)+SUMIF(LoansR!$B$12:$B$187,Loans!$B48,LoansR!AD$12:AD$187)</f>
        <v>0</v>
      </c>
      <c r="AE48" s="56">
        <f>SUMIF(LoansC!$B$12:$B$187,Loans!$B48,LoansC!AE$12:AE$187)</f>
        <v>9.6699999999999994E-2</v>
      </c>
      <c r="AF48" s="37">
        <f>SUMIF(LoansC!$B$12:$B$187,Loans!$B48,LoansC!AF$12:AF$187)+SUMIF(LoansR!$B$12:$B$187,Loans!$B48,LoansR!AF$12:AF$187)</f>
        <v>-419.34718800000047</v>
      </c>
      <c r="AG48" s="37">
        <f>SUMIF(LoansC!$B$12:$B$187,Loans!$B48,LoansC!AG$12:AG$187)+SUMIF(LoansR!$B$12:$B$187,Loans!$B48,LoansR!AG$12:AG$187)</f>
        <v>0</v>
      </c>
      <c r="AH48" s="37">
        <f>SUMIF(LoansC!$B$12:$B$187,Loans!$B48,LoansC!AH$12:AH$187)+SUMIF(LoansR!$B$12:$B$187,Loans!$B48,LoansR!AH$12:AH$187)</f>
        <v>0</v>
      </c>
      <c r="AI48" s="37">
        <f>SUMIF(LoansC!$B$12:$B$187,Loans!$B48,LoansC!AI$12:AI$187)+SUMIF(LoansR!$B$12:$B$187,Loans!$B48,LoansR!AI$12:AI$187)</f>
        <v>51</v>
      </c>
      <c r="AJ48" s="37">
        <f>SUMIF(LoansC!$B$12:$B$187,Loans!$B48,LoansC!AJ$12:AJ$187)+SUMIF(LoansR!$B$12:$B$187,Loans!$B48,LoansR!AJ$12:AJ$187)</f>
        <v>12138</v>
      </c>
      <c r="AK48" s="37">
        <f>SUMIF(LoansC!$B$12:$B$187,Loans!$B48,LoansC!AK$12:AK$187)+SUMIF(LoansR!$B$12:$B$187,Loans!$B48,LoansR!AK$12:AK$187)</f>
        <v>0</v>
      </c>
      <c r="AL48" s="37">
        <f>SUMIF(LoansC!$B$12:$B$187,Loans!$B48,LoansC!AL$12:AL$187)+SUMIF(LoansR!$B$12:$B$187,Loans!$B48,LoansR!AL$12:AL$187)</f>
        <v>0</v>
      </c>
      <c r="AM48" s="37">
        <f>SUMIF(LoansC!$B$12:$B$187,Loans!$B48,LoansC!AM$12:AM$187)+SUMIF(LoansR!$B$12:$B$187,Loans!$B48,LoansR!AM$12:AM$187)</f>
        <v>0</v>
      </c>
      <c r="AN48" s="37">
        <f>SUMIF(LoansC!$B$12:$B$187,Loans!$B48,LoansC!AN$12:AN$187)+SUMIF(LoansR!$B$12:$B$187,Loans!$B48,LoansR!AN$12:AN$187)</f>
        <v>0</v>
      </c>
      <c r="AP48" s="57"/>
    </row>
    <row r="49" spans="1:42" x14ac:dyDescent="0.2">
      <c r="A49" s="1">
        <f t="shared" si="2"/>
        <v>5</v>
      </c>
      <c r="B49" s="101">
        <f t="shared" si="4"/>
        <v>45808</v>
      </c>
      <c r="C49" s="37">
        <f>SUMIF(LoansC!$B$12:$B$187,Loans!$B49,LoansC!C$12:C$187)+SUMIF(LoansR!$B$12:$B$187,Loans!$B49,LoansR!C$12:C$187)</f>
        <v>989235.13</v>
      </c>
      <c r="D49" s="37">
        <f>SUMIF(LoansC!$B$12:$B$187,Loans!$B49,LoansC!D$12:D$187)+SUMIF(LoansR!$B$12:$B$187,Loans!$B49,LoansR!D$12:D$187)</f>
        <v>50008091.520000011</v>
      </c>
      <c r="E49" s="37">
        <f>SUMIF(LoansC!$B$12:$B$187,Loans!$B49,LoansC!E$12:E$187)+SUMIF(LoansR!$B$12:$B$187,Loans!$B49,LoansR!E$12:E$187)</f>
        <v>0</v>
      </c>
      <c r="F49" s="37">
        <f>SUMIF(LoansC!$B$12:$B$187,Loans!$B49,LoansC!F$12:F$187)+SUMIF(LoansR!$B$12:$B$187,Loans!$B49,LoansR!F$12:F$187)</f>
        <v>0</v>
      </c>
      <c r="G49" s="37">
        <f>SUMIF(LoansC!$B$12:$B$187,Loans!$B49,LoansC!G$12:G$187)+SUMIF(LoansR!$B$12:$B$187,Loans!$B49,LoansR!G$12:G$187)</f>
        <v>720</v>
      </c>
      <c r="H49" s="37">
        <f>SUMIF(LoansC!$B$12:$B$187,Loans!$B49,LoansC!H$12:H$187)+SUMIF(LoansR!$B$12:$B$187,Loans!$B49,LoansR!H$12:H$187)</f>
        <v>328466.36000000004</v>
      </c>
      <c r="I49" s="37">
        <f>SUMIF(LoansC!$B$12:$B$187,Loans!$B49,LoansC!I$12:I$187)+SUMIF(LoansR!$B$12:$B$187,Loans!$B49,LoansR!I$12:I$187)</f>
        <v>0</v>
      </c>
      <c r="J49" s="37">
        <f>SUMIF(LoansC!$B$12:$B$187,Loans!$B49,LoansC!J$12:J$187)+SUMIF(LoansR!$B$12:$B$187,Loans!$B49,LoansR!J$12:J$187)</f>
        <v>328466.36</v>
      </c>
      <c r="K49" s="37">
        <f>SUMIF(LoansC!$B$12:$B$187,Loans!$B49,LoansC!K$12:K$187)+SUMIF(LoansR!$B$12:$B$187,Loans!$B49,LoansR!K$12:K$187)</f>
        <v>3041.04</v>
      </c>
      <c r="L49" s="37">
        <f>SUMIF(LoansC!$B$12:$B$187,Loans!$B49,LoansC!L$12:L$187)+SUMIF(LoansR!$B$12:$B$187,Loans!$B49,LoansR!L$12:L$187)</f>
        <v>3041.04</v>
      </c>
      <c r="M49" s="37">
        <f>SUMIF(LoansC!$B$12:$B$187,Loans!$B49,LoansC!M$12:M$187)+SUMIF(LoansR!$B$12:$B$187,Loans!$B49,LoansR!M$12:M$187)</f>
        <v>188490</v>
      </c>
      <c r="N49" s="37">
        <f>SUMIF(LoansC!$B$12:$B$187,Loans!$B49,LoansC!N$12:N$187)+SUMIF(LoansR!$B$12:$B$187,Loans!$B49,LoansR!N$12:N$187)</f>
        <v>0</v>
      </c>
      <c r="O49" s="37">
        <f>SUMIF(LoansC!$B$12:$B$187,Loans!$B49,LoansC!O$12:O$187)+SUMIF(LoansR!$B$12:$B$187,Loans!$B49,LoansR!O$12:O$187)</f>
        <v>35625</v>
      </c>
      <c r="P49" s="37">
        <f>SUMIF(LoansC!$B$12:$B$187,Loans!$B49,LoansC!P$12:P$187)+SUMIF(LoansR!$B$12:$B$187,Loans!$B49,LoansR!P$12:P$187)</f>
        <v>3041.04</v>
      </c>
      <c r="Q49" s="37">
        <f>SUMIF(LoansC!$B$12:$B$187,Loans!$B49,LoansC!Q$12:Q$187)+SUMIF(LoansR!$B$12:$B$187,Loans!$B49,LoansR!Q$12:Q$187)</f>
        <v>32583.96</v>
      </c>
      <c r="R49" s="37">
        <f>SUMIF(LoansC!$B$12:$B$187,Loans!$B49,LoansC!R$12:R$187)+SUMIF(LoansR!$B$12:$B$187,Loans!$B49,LoansR!R$12:R$187)</f>
        <v>0</v>
      </c>
      <c r="S49" s="37">
        <f>SUMIF(LoansC!$B$12:$B$187,Loans!$B49,LoansC!S$12:S$187)+SUMIF(LoansR!$B$12:$B$187,Loans!$B49,LoansR!S$12:S$187)</f>
        <v>295882.40000000002</v>
      </c>
      <c r="T49" s="37">
        <f>SUMIF(LoansC!$B$12:$B$187,Loans!$B49,LoansC!T$12:T$187)+SUMIF(LoansR!$B$12:$B$187,Loans!$B49,LoansR!T$12:T$187)</f>
        <v>295882.40000000002</v>
      </c>
      <c r="U49" s="37">
        <f>(SUMIF(LoansC!$B$12:$B$187,Loans!$B49,LoansC!U$12:U$187)+SUMIF(LoansR!$B$12:$B$187,Loans!$B49,LoansR!U$12:U$187))/2</f>
        <v>1</v>
      </c>
      <c r="V49" s="37">
        <f>SUMIF(LoansC!$B$12:$B$187,Loans!$B49,LoansC!V$12:V$187)+SUMIF(LoansR!$B$12:$B$187,Loans!$B49,LoansR!V$12:V$187)</f>
        <v>2646.8914176666663</v>
      </c>
      <c r="W49" s="37">
        <f>SUMIF(LoansC!$B$12:$B$187,Loans!$B49,LoansC!W$12:W$187)+SUMIF(LoansR!$B$12:$B$187,Loans!$B49,LoansR!W$12:W$187)</f>
        <v>0</v>
      </c>
      <c r="X49" s="50">
        <f>IF(MONTH($B49)&gt;=6,VLOOKUP(YEAR($B49)+1,SRECPrice!$B$5:$C$29,2,FALSE),VLOOKUP(YEAR($B49),SRECPrice!$B$5:$C$29,2,FALSE))</f>
        <v>237</v>
      </c>
      <c r="Y49" s="37">
        <f>SUMIF(LoansC!$B$12:$B$187,Loans!$B49,LoansC!Y$12:Y$187)+SUMIF(LoansR!$B$12:$B$187,Loans!$B49,LoansR!Y$12:Y$187)</f>
        <v>0</v>
      </c>
      <c r="Z49" s="37">
        <f>SUMIF(LoansC!$B$12:$B$187,Loans!$B49,LoansC!Z$12:Z$187)+SUMIF(LoansR!$B$12:$B$187,Loans!$B49,LoansR!Z$12:Z$187)</f>
        <v>0</v>
      </c>
      <c r="AA49" s="37">
        <f>SUMIF(LoansC!$B$12:$B$187,Loans!$B49,LoansC!AA$12:AA$187)+SUMIF(LoansR!$B$12:$B$187,Loans!$B49,LoansR!AA$12:AA$187)</f>
        <v>0</v>
      </c>
      <c r="AB49" s="37">
        <f>SUMIF(LoansC!$B$12:$B$187,Loans!$B49,LoansC!AB$12:AB$187)+SUMIF(LoansR!$B$12:$B$187,Loans!$B49,LoansR!AB$12:AB$187)</f>
        <v>0</v>
      </c>
      <c r="AC49" s="37">
        <f>SUMIF(LoansC!$B$12:$B$187,Loans!$B49,LoansC!AC$12:AC$187)+SUMIF(LoansR!$B$12:$B$187,Loans!$B49,LoansR!AC$12:AC$187)</f>
        <v>645</v>
      </c>
      <c r="AD49" s="37">
        <f>SUMIF(LoansC!$B$12:$B$187,Loans!$B49,LoansC!AD$12:AD$187)+SUMIF(LoansR!$B$12:$B$187,Loans!$B49,LoansR!AD$12:AD$187)</f>
        <v>0</v>
      </c>
      <c r="AE49" s="56">
        <f>SUMIF(LoansC!$B$12:$B$187,Loans!$B49,LoansC!AE$12:AE$187)</f>
        <v>9.6699999999999994E-2</v>
      </c>
      <c r="AF49" s="37">
        <f>SUMIF(LoansC!$B$12:$B$187,Loans!$B49,LoansC!AF$12:AF$187)+SUMIF(LoansR!$B$12:$B$187,Loans!$B49,LoansR!AF$12:AF$187)</f>
        <v>-394.15963200000044</v>
      </c>
      <c r="AG49" s="37">
        <f>SUMIF(LoansC!$B$12:$B$187,Loans!$B49,LoansC!AG$12:AG$187)+SUMIF(LoansR!$B$12:$B$187,Loans!$B49,LoansR!AG$12:AG$187)</f>
        <v>0</v>
      </c>
      <c r="AH49" s="37">
        <f>SUMIF(LoansC!$B$12:$B$187,Loans!$B49,LoansC!AH$12:AH$187)+SUMIF(LoansR!$B$12:$B$187,Loans!$B49,LoansR!AH$12:AH$187)</f>
        <v>0</v>
      </c>
      <c r="AI49" s="37">
        <f>SUMIF(LoansC!$B$12:$B$187,Loans!$B49,LoansC!AI$12:AI$187)+SUMIF(LoansR!$B$12:$B$187,Loans!$B49,LoansR!AI$12:AI$187)</f>
        <v>75</v>
      </c>
      <c r="AJ49" s="37">
        <f>SUMIF(LoansC!$B$12:$B$187,Loans!$B49,LoansC!AJ$12:AJ$187)+SUMIF(LoansR!$B$12:$B$187,Loans!$B49,LoansR!AJ$12:AJ$187)</f>
        <v>17850</v>
      </c>
      <c r="AK49" s="37">
        <f>SUMIF(LoansC!$B$12:$B$187,Loans!$B49,LoansC!AK$12:AK$187)+SUMIF(LoansR!$B$12:$B$187,Loans!$B49,LoansR!AK$12:AK$187)</f>
        <v>0</v>
      </c>
      <c r="AL49" s="37">
        <f>SUMIF(LoansC!$B$12:$B$187,Loans!$B49,LoansC!AL$12:AL$187)+SUMIF(LoansR!$B$12:$B$187,Loans!$B49,LoansR!AL$12:AL$187)</f>
        <v>0</v>
      </c>
      <c r="AM49" s="37">
        <f>SUMIF(LoansC!$B$12:$B$187,Loans!$B49,LoansC!AM$12:AM$187)+SUMIF(LoansR!$B$12:$B$187,Loans!$B49,LoansR!AM$12:AM$187)</f>
        <v>0</v>
      </c>
      <c r="AN49" s="37">
        <f>SUMIF(LoansC!$B$12:$B$187,Loans!$B49,LoansC!AN$12:AN$187)+SUMIF(LoansR!$B$12:$B$187,Loans!$B49,LoansR!AN$12:AN$187)</f>
        <v>0</v>
      </c>
      <c r="AP49" s="57"/>
    </row>
    <row r="50" spans="1:42" x14ac:dyDescent="0.2">
      <c r="A50" s="1">
        <f t="shared" si="2"/>
        <v>6</v>
      </c>
      <c r="B50" s="101">
        <f t="shared" si="4"/>
        <v>45838</v>
      </c>
      <c r="C50" s="37">
        <f>SUMIF(LoansC!$B$12:$B$187,Loans!$B50,LoansC!C$12:C$187)+SUMIF(LoansR!$B$12:$B$187,Loans!$B50,LoansR!C$12:C$187)</f>
        <v>915877.54999999993</v>
      </c>
      <c r="D50" s="37">
        <f>SUMIF(LoansC!$B$12:$B$187,Loans!$B50,LoansC!D$12:D$187)+SUMIF(LoansR!$B$12:$B$187,Loans!$B50,LoansR!D$12:D$187)</f>
        <v>50923969.070000008</v>
      </c>
      <c r="E50" s="37">
        <f>SUMIF(LoansC!$B$12:$B$187,Loans!$B50,LoansC!E$12:E$187)+SUMIF(LoansR!$B$12:$B$187,Loans!$B50,LoansR!E$12:E$187)</f>
        <v>0</v>
      </c>
      <c r="F50" s="37">
        <f>SUMIF(LoansC!$B$12:$B$187,Loans!$B50,LoansC!F$12:F$187)+SUMIF(LoansR!$B$12:$B$187,Loans!$B50,LoansR!F$12:F$187)</f>
        <v>0</v>
      </c>
      <c r="G50" s="37">
        <f>SUMIF(LoansC!$B$12:$B$187,Loans!$B50,LoansC!G$12:G$187)+SUMIF(LoansR!$B$12:$B$187,Loans!$B50,LoansR!G$12:G$187)</f>
        <v>773</v>
      </c>
      <c r="H50" s="37">
        <f>SUMIF(LoansC!$B$12:$B$187,Loans!$B50,LoansC!H$12:H$187)+SUMIF(LoansR!$B$12:$B$187,Loans!$B50,LoansR!H$12:H$187)</f>
        <v>295882.40000000002</v>
      </c>
      <c r="I50" s="37">
        <f>SUMIF(LoansC!$B$12:$B$187,Loans!$B50,LoansC!I$12:I$187)+SUMIF(LoansR!$B$12:$B$187,Loans!$B50,LoansR!I$12:I$187)</f>
        <v>0</v>
      </c>
      <c r="J50" s="37">
        <f>SUMIF(LoansC!$B$12:$B$187,Loans!$B50,LoansC!J$12:J$187)+SUMIF(LoansR!$B$12:$B$187,Loans!$B50,LoansR!J$12:J$187)</f>
        <v>295882.40000000002</v>
      </c>
      <c r="K50" s="37">
        <f>SUMIF(LoansC!$B$12:$B$187,Loans!$B50,LoansC!K$12:K$187)+SUMIF(LoansR!$B$12:$B$187,Loans!$B50,LoansR!K$12:K$187)</f>
        <v>2739.36</v>
      </c>
      <c r="L50" s="37">
        <f>SUMIF(LoansC!$B$12:$B$187,Loans!$B50,LoansC!L$12:L$187)+SUMIF(LoansR!$B$12:$B$187,Loans!$B50,LoansR!L$12:L$187)</f>
        <v>2739.36</v>
      </c>
      <c r="M50" s="37">
        <f>SUMIF(LoansC!$B$12:$B$187,Loans!$B50,LoansC!M$12:M$187)+SUMIF(LoansR!$B$12:$B$187,Loans!$B50,LoansR!M$12:M$187)</f>
        <v>204145</v>
      </c>
      <c r="N50" s="37">
        <f>SUMIF(LoansC!$B$12:$B$187,Loans!$B50,LoansC!N$12:N$187)+SUMIF(LoansR!$B$12:$B$187,Loans!$B50,LoansR!N$12:N$187)</f>
        <v>0</v>
      </c>
      <c r="O50" s="37">
        <f>SUMIF(LoansC!$B$12:$B$187,Loans!$B50,LoansC!O$12:O$187)+SUMIF(LoansR!$B$12:$B$187,Loans!$B50,LoansR!O$12:O$187)</f>
        <v>41800</v>
      </c>
      <c r="P50" s="37">
        <f>SUMIF(LoansC!$B$12:$B$187,Loans!$B50,LoansC!P$12:P$187)+SUMIF(LoansR!$B$12:$B$187,Loans!$B50,LoansR!P$12:P$187)</f>
        <v>2739.36</v>
      </c>
      <c r="Q50" s="37">
        <f>SUMIF(LoansC!$B$12:$B$187,Loans!$B50,LoansC!Q$12:Q$187)+SUMIF(LoansR!$B$12:$B$187,Loans!$B50,LoansR!Q$12:Q$187)</f>
        <v>39060.639999999999</v>
      </c>
      <c r="R50" s="37">
        <f>SUMIF(LoansC!$B$12:$B$187,Loans!$B50,LoansC!R$12:R$187)+SUMIF(LoansR!$B$12:$B$187,Loans!$B50,LoansR!R$12:R$187)</f>
        <v>0</v>
      </c>
      <c r="S50" s="37">
        <f>SUMIF(LoansC!$B$12:$B$187,Loans!$B50,LoansC!S$12:S$187)+SUMIF(LoansR!$B$12:$B$187,Loans!$B50,LoansR!S$12:S$187)</f>
        <v>256821.76000000001</v>
      </c>
      <c r="T50" s="37">
        <f>SUMIF(LoansC!$B$12:$B$187,Loans!$B50,LoansC!T$12:T$187)+SUMIF(LoansR!$B$12:$B$187,Loans!$B50,LoansR!T$12:T$187)</f>
        <v>256821.76000000001</v>
      </c>
      <c r="U50" s="37">
        <f>(SUMIF(LoansC!$B$12:$B$187,Loans!$B50,LoansC!U$12:U$187)+SUMIF(LoansR!$B$12:$B$187,Loans!$B50,LoansR!U$12:U$187))/2</f>
        <v>1</v>
      </c>
      <c r="V50" s="37">
        <f>SUMIF(LoansC!$B$12:$B$187,Loans!$B50,LoansC!V$12:V$187)+SUMIF(LoansR!$B$12:$B$187,Loans!$B50,LoansR!V$12:V$187)</f>
        <v>2384.3190066666666</v>
      </c>
      <c r="W50" s="37">
        <f>SUMIF(LoansC!$B$12:$B$187,Loans!$B50,LoansC!W$12:W$187)+SUMIF(LoansR!$B$12:$B$187,Loans!$B50,LoansR!W$12:W$187)</f>
        <v>0</v>
      </c>
      <c r="X50" s="50">
        <f>IF(MONTH($B50)&gt;=6,VLOOKUP(YEAR($B50)+1,SRECPrice!$B$5:$C$29,2,FALSE),VLOOKUP(YEAR($B50),SRECPrice!$B$5:$C$29,2,FALSE))</f>
        <v>237</v>
      </c>
      <c r="Y50" s="37">
        <f>SUMIF(LoansC!$B$12:$B$187,Loans!$B50,LoansC!Y$12:Y$187)+SUMIF(LoansR!$B$12:$B$187,Loans!$B50,LoansR!Y$12:Y$187)</f>
        <v>0</v>
      </c>
      <c r="Z50" s="37">
        <f>SUMIF(LoansC!$B$12:$B$187,Loans!$B50,LoansC!Z$12:Z$187)+SUMIF(LoansR!$B$12:$B$187,Loans!$B50,LoansR!Z$12:Z$187)</f>
        <v>0</v>
      </c>
      <c r="AA50" s="37">
        <f>SUMIF(LoansC!$B$12:$B$187,Loans!$B50,LoansC!AA$12:AA$187)+SUMIF(LoansR!$B$12:$B$187,Loans!$B50,LoansR!AA$12:AA$187)</f>
        <v>0</v>
      </c>
      <c r="AB50" s="37">
        <f>SUMIF(LoansC!$B$12:$B$187,Loans!$B50,LoansC!AB$12:AB$187)+SUMIF(LoansR!$B$12:$B$187,Loans!$B50,LoansR!AB$12:AB$187)</f>
        <v>0</v>
      </c>
      <c r="AC50" s="37">
        <f>SUMIF(LoansC!$B$12:$B$187,Loans!$B50,LoansC!AC$12:AC$187)+SUMIF(LoansR!$B$12:$B$187,Loans!$B50,LoansR!AC$12:AC$187)</f>
        <v>685</v>
      </c>
      <c r="AD50" s="37">
        <f>SUMIF(LoansC!$B$12:$B$187,Loans!$B50,LoansC!AD$12:AD$187)+SUMIF(LoansR!$B$12:$B$187,Loans!$B50,LoansR!AD$12:AD$187)</f>
        <v>0</v>
      </c>
      <c r="AE50" s="56">
        <f>SUMIF(LoansC!$B$12:$B$187,Loans!$B50,LoansC!AE$12:AE$187)</f>
        <v>9.6699999999999994E-2</v>
      </c>
      <c r="AF50" s="37">
        <f>SUMIF(LoansC!$B$12:$B$187,Loans!$B50,LoansC!AF$12:AF$187)+SUMIF(LoansR!$B$12:$B$187,Loans!$B50,LoansR!AF$12:AF$187)</f>
        <v>-355.05888000000044</v>
      </c>
      <c r="AG50" s="37">
        <f>SUMIF(LoansC!$B$12:$B$187,Loans!$B50,LoansC!AG$12:AG$187)+SUMIF(LoansR!$B$12:$B$187,Loans!$B50,LoansR!AG$12:AG$187)</f>
        <v>0</v>
      </c>
      <c r="AH50" s="37">
        <f>SUMIF(LoansC!$B$12:$B$187,Loans!$B50,LoansC!AH$12:AH$187)+SUMIF(LoansR!$B$12:$B$187,Loans!$B50,LoansR!AH$12:AH$187)</f>
        <v>0</v>
      </c>
      <c r="AI50" s="37">
        <f>SUMIF(LoansC!$B$12:$B$187,Loans!$B50,LoansC!AI$12:AI$187)+SUMIF(LoansR!$B$12:$B$187,Loans!$B50,LoansR!AI$12:AI$187)</f>
        <v>88</v>
      </c>
      <c r="AJ50" s="37">
        <f>SUMIF(LoansC!$B$12:$B$187,Loans!$B50,LoansC!AJ$12:AJ$187)+SUMIF(LoansR!$B$12:$B$187,Loans!$B50,LoansR!AJ$12:AJ$187)</f>
        <v>20944</v>
      </c>
      <c r="AK50" s="37">
        <f>SUMIF(LoansC!$B$12:$B$187,Loans!$B50,LoansC!AK$12:AK$187)+SUMIF(LoansR!$B$12:$B$187,Loans!$B50,LoansR!AK$12:AK$187)</f>
        <v>0</v>
      </c>
      <c r="AL50" s="37">
        <f>SUMIF(LoansC!$B$12:$B$187,Loans!$B50,LoansC!AL$12:AL$187)+SUMIF(LoansR!$B$12:$B$187,Loans!$B50,LoansR!AL$12:AL$187)</f>
        <v>0</v>
      </c>
      <c r="AM50" s="37">
        <f>SUMIF(LoansC!$B$12:$B$187,Loans!$B50,LoansC!AM$12:AM$187)+SUMIF(LoansR!$B$12:$B$187,Loans!$B50,LoansR!AM$12:AM$187)</f>
        <v>0</v>
      </c>
      <c r="AN50" s="37">
        <f>SUMIF(LoansC!$B$12:$B$187,Loans!$B50,LoansC!AN$12:AN$187)+SUMIF(LoansR!$B$12:$B$187,Loans!$B50,LoansR!AN$12:AN$187)</f>
        <v>0</v>
      </c>
      <c r="AP50" s="57"/>
    </row>
    <row r="51" spans="1:42" x14ac:dyDescent="0.2">
      <c r="A51" s="1">
        <f t="shared" si="2"/>
        <v>7</v>
      </c>
      <c r="B51" s="101">
        <f t="shared" si="4"/>
        <v>45869</v>
      </c>
      <c r="C51" s="37">
        <f>SUMIF(LoansC!$B$12:$B$187,Loans!$B51,LoansC!C$12:C$187)+SUMIF(LoansR!$B$12:$B$187,Loans!$B51,LoansR!C$12:C$187)</f>
        <v>803886.59000000008</v>
      </c>
      <c r="D51" s="37">
        <f>SUMIF(LoansC!$B$12:$B$187,Loans!$B51,LoansC!D$12:D$187)+SUMIF(LoansR!$B$12:$B$187,Loans!$B51,LoansR!D$12:D$187)</f>
        <v>51727855.660000011</v>
      </c>
      <c r="E51" s="37">
        <f>SUMIF(LoansC!$B$12:$B$187,Loans!$B51,LoansC!E$12:E$187)+SUMIF(LoansR!$B$12:$B$187,Loans!$B51,LoansR!E$12:E$187)</f>
        <v>0</v>
      </c>
      <c r="F51" s="37">
        <f>SUMIF(LoansC!$B$12:$B$187,Loans!$B51,LoansC!F$12:F$187)+SUMIF(LoansR!$B$12:$B$187,Loans!$B51,LoansR!F$12:F$187)</f>
        <v>0</v>
      </c>
      <c r="G51" s="37">
        <f>SUMIF(LoansC!$B$12:$B$187,Loans!$B51,LoansC!G$12:G$187)+SUMIF(LoansR!$B$12:$B$187,Loans!$B51,LoansR!G$12:G$187)</f>
        <v>827</v>
      </c>
      <c r="H51" s="37">
        <f>SUMIF(LoansC!$B$12:$B$187,Loans!$B51,LoansC!H$12:H$187)+SUMIF(LoansR!$B$12:$B$187,Loans!$B51,LoansR!H$12:H$187)</f>
        <v>24251.260000000002</v>
      </c>
      <c r="I51" s="37">
        <f>SUMIF(LoansC!$B$12:$B$187,Loans!$B51,LoansC!I$12:I$187)+SUMIF(LoansR!$B$12:$B$187,Loans!$B51,LoansR!I$12:I$187)</f>
        <v>0</v>
      </c>
      <c r="J51" s="37">
        <f>SUMIF(LoansC!$B$12:$B$187,Loans!$B51,LoansC!J$12:J$187)+SUMIF(LoansR!$B$12:$B$187,Loans!$B51,LoansR!J$12:J$187)</f>
        <v>24251.26</v>
      </c>
      <c r="K51" s="37">
        <f>SUMIF(LoansC!$B$12:$B$187,Loans!$B51,LoansC!K$12:K$187)+SUMIF(LoansR!$B$12:$B$187,Loans!$B51,LoansR!K$12:K$187)</f>
        <v>224.53</v>
      </c>
      <c r="L51" s="37">
        <f>SUMIF(LoansC!$B$12:$B$187,Loans!$B51,LoansC!L$12:L$187)+SUMIF(LoansR!$B$12:$B$187,Loans!$B51,LoansR!L$12:L$187)</f>
        <v>224.53</v>
      </c>
      <c r="M51" s="37">
        <f>SUMIF(LoansC!$B$12:$B$187,Loans!$B51,LoansC!M$12:M$187)+SUMIF(LoansR!$B$12:$B$187,Loans!$B51,LoansR!M$12:M$187)</f>
        <v>199569</v>
      </c>
      <c r="N51" s="37">
        <f>SUMIF(LoansC!$B$12:$B$187,Loans!$B51,LoansC!N$12:N$187)+SUMIF(LoansR!$B$12:$B$187,Loans!$B51,LoansR!N$12:N$187)</f>
        <v>0</v>
      </c>
      <c r="O51" s="37">
        <f>SUMIF(LoansC!$B$12:$B$187,Loans!$B51,LoansC!O$12:O$187)+SUMIF(LoansR!$B$12:$B$187,Loans!$B51,LoansR!O$12:O$187)</f>
        <v>7125</v>
      </c>
      <c r="P51" s="37">
        <f>SUMIF(LoansC!$B$12:$B$187,Loans!$B51,LoansC!P$12:P$187)+SUMIF(LoansR!$B$12:$B$187,Loans!$B51,LoansR!P$12:P$187)</f>
        <v>224.53</v>
      </c>
      <c r="Q51" s="37">
        <f>SUMIF(LoansC!$B$12:$B$187,Loans!$B51,LoansC!Q$12:Q$187)+SUMIF(LoansR!$B$12:$B$187,Loans!$B51,LoansR!Q$12:Q$187)</f>
        <v>6900.47</v>
      </c>
      <c r="R51" s="37">
        <f>SUMIF(LoansC!$B$12:$B$187,Loans!$B51,LoansC!R$12:R$187)+SUMIF(LoansR!$B$12:$B$187,Loans!$B51,LoansR!R$12:R$187)</f>
        <v>0</v>
      </c>
      <c r="S51" s="37">
        <f>SUMIF(LoansC!$B$12:$B$187,Loans!$B51,LoansC!S$12:S$187)+SUMIF(LoansR!$B$12:$B$187,Loans!$B51,LoansR!S$12:S$187)</f>
        <v>17350.79</v>
      </c>
      <c r="T51" s="37">
        <f>SUMIF(LoansC!$B$12:$B$187,Loans!$B51,LoansC!T$12:T$187)+SUMIF(LoansR!$B$12:$B$187,Loans!$B51,LoansR!T$12:T$187)</f>
        <v>17350.79</v>
      </c>
      <c r="U51" s="37">
        <f>(SUMIF(LoansC!$B$12:$B$187,Loans!$B51,LoansC!U$12:U$187)+SUMIF(LoansR!$B$12:$B$187,Loans!$B51,LoansR!U$12:U$187))/2</f>
        <v>1</v>
      </c>
      <c r="V51" s="37">
        <f>SUMIF(LoansC!$B$12:$B$187,Loans!$B51,LoansC!V$12:V$187)+SUMIF(LoansR!$B$12:$B$187,Loans!$B51,LoansR!V$12:V$187)</f>
        <v>195.4247368333333</v>
      </c>
      <c r="W51" s="37">
        <f>SUMIF(LoansC!$B$12:$B$187,Loans!$B51,LoansC!W$12:W$187)+SUMIF(LoansR!$B$12:$B$187,Loans!$B51,LoansR!W$12:W$187)</f>
        <v>0</v>
      </c>
      <c r="X51" s="50">
        <f>IF(MONTH($B51)&gt;=6,VLOOKUP(YEAR($B51)+1,SRECPrice!$B$5:$C$29,2,FALSE),VLOOKUP(YEAR($B51),SRECPrice!$B$5:$C$29,2,FALSE))</f>
        <v>237</v>
      </c>
      <c r="Y51" s="37">
        <f>SUMIF(LoansC!$B$12:$B$187,Loans!$B51,LoansC!Y$12:Y$187)+SUMIF(LoansR!$B$12:$B$187,Loans!$B51,LoansR!Y$12:Y$187)</f>
        <v>0</v>
      </c>
      <c r="Z51" s="37">
        <f>SUMIF(LoansC!$B$12:$B$187,Loans!$B51,LoansC!Z$12:Z$187)+SUMIF(LoansR!$B$12:$B$187,Loans!$B51,LoansR!Z$12:Z$187)</f>
        <v>0</v>
      </c>
      <c r="AA51" s="37">
        <f>SUMIF(LoansC!$B$12:$B$187,Loans!$B51,LoansC!AA$12:AA$187)+SUMIF(LoansR!$B$12:$B$187,Loans!$B51,LoansR!AA$12:AA$187)</f>
        <v>0</v>
      </c>
      <c r="AB51" s="37">
        <f>SUMIF(LoansC!$B$12:$B$187,Loans!$B51,LoansC!AB$12:AB$187)+SUMIF(LoansR!$B$12:$B$187,Loans!$B51,LoansR!AB$12:AB$187)</f>
        <v>0</v>
      </c>
      <c r="AC51" s="37">
        <f>SUMIF(LoansC!$B$12:$B$187,Loans!$B51,LoansC!AC$12:AC$187)+SUMIF(LoansR!$B$12:$B$187,Loans!$B51,LoansR!AC$12:AC$187)</f>
        <v>812</v>
      </c>
      <c r="AD51" s="37">
        <f>SUMIF(LoansC!$B$12:$B$187,Loans!$B51,LoansC!AD$12:AD$187)+SUMIF(LoansR!$B$12:$B$187,Loans!$B51,LoansR!AD$12:AD$187)</f>
        <v>0</v>
      </c>
      <c r="AE51" s="56">
        <f>SUMIF(LoansC!$B$12:$B$187,Loans!$B51,LoansC!AE$12:AE$187)</f>
        <v>9.6699999999999994E-2</v>
      </c>
      <c r="AF51" s="37">
        <f>SUMIF(LoansC!$B$12:$B$187,Loans!$B51,LoansC!AF$12:AF$187)+SUMIF(LoansR!$B$12:$B$187,Loans!$B51,LoansR!AF$12:AF$187)</f>
        <v>-29.101512000000032</v>
      </c>
      <c r="AG51" s="37">
        <f>SUMIF(LoansC!$B$12:$B$187,Loans!$B51,LoansC!AG$12:AG$187)+SUMIF(LoansR!$B$12:$B$187,Loans!$B51,LoansR!AG$12:AG$187)</f>
        <v>0</v>
      </c>
      <c r="AH51" s="37">
        <f>SUMIF(LoansC!$B$12:$B$187,Loans!$B51,LoansC!AH$12:AH$187)+SUMIF(LoansR!$B$12:$B$187,Loans!$B51,LoansR!AH$12:AH$187)</f>
        <v>0</v>
      </c>
      <c r="AI51" s="37">
        <f>SUMIF(LoansC!$B$12:$B$187,Loans!$B51,LoansC!AI$12:AI$187)+SUMIF(LoansR!$B$12:$B$187,Loans!$B51,LoansR!AI$12:AI$187)</f>
        <v>15</v>
      </c>
      <c r="AJ51" s="37">
        <f>SUMIF(LoansC!$B$12:$B$187,Loans!$B51,LoansC!AJ$12:AJ$187)+SUMIF(LoansR!$B$12:$B$187,Loans!$B51,LoansR!AJ$12:AJ$187)</f>
        <v>3570</v>
      </c>
      <c r="AK51" s="37">
        <f>SUMIF(LoansC!$B$12:$B$187,Loans!$B51,LoansC!AK$12:AK$187)+SUMIF(LoansR!$B$12:$B$187,Loans!$B51,LoansR!AK$12:AK$187)</f>
        <v>0</v>
      </c>
      <c r="AL51" s="37">
        <f>SUMIF(LoansC!$B$12:$B$187,Loans!$B51,LoansC!AL$12:AL$187)+SUMIF(LoansR!$B$12:$B$187,Loans!$B51,LoansR!AL$12:AL$187)</f>
        <v>0</v>
      </c>
      <c r="AM51" s="37">
        <f>SUMIF(LoansC!$B$12:$B$187,Loans!$B51,LoansC!AM$12:AM$187)+SUMIF(LoansR!$B$12:$B$187,Loans!$B51,LoansR!AM$12:AM$187)</f>
        <v>0</v>
      </c>
      <c r="AN51" s="37">
        <f>SUMIF(LoansC!$B$12:$B$187,Loans!$B51,LoansC!AN$12:AN$187)+SUMIF(LoansR!$B$12:$B$187,Loans!$B51,LoansR!AN$12:AN$187)</f>
        <v>0</v>
      </c>
      <c r="AP51" s="57"/>
    </row>
    <row r="52" spans="1:42" x14ac:dyDescent="0.2">
      <c r="A52" s="1">
        <f t="shared" si="2"/>
        <v>8</v>
      </c>
      <c r="B52" s="101">
        <f t="shared" si="4"/>
        <v>45900</v>
      </c>
      <c r="C52" s="37">
        <f>SUMIF(LoansC!$B$12:$B$187,Loans!$B52,LoansC!C$12:C$187)+SUMIF(LoansR!$B$12:$B$187,Loans!$B52,LoansR!C$12:C$187)</f>
        <v>736132.40999999992</v>
      </c>
      <c r="D52" s="37">
        <f>SUMIF(LoansC!$B$12:$B$187,Loans!$B52,LoansC!D$12:D$187)+SUMIF(LoansR!$B$12:$B$187,Loans!$B52,LoansR!D$12:D$187)</f>
        <v>52463988.070000008</v>
      </c>
      <c r="E52" s="37">
        <f>SUMIF(LoansC!$B$12:$B$187,Loans!$B52,LoansC!E$12:E$187)+SUMIF(LoansR!$B$12:$B$187,Loans!$B52,LoansR!E$12:E$187)</f>
        <v>0</v>
      </c>
      <c r="F52" s="37">
        <f>SUMIF(LoansC!$B$12:$B$187,Loans!$B52,LoansC!F$12:F$187)+SUMIF(LoansR!$B$12:$B$187,Loans!$B52,LoansR!F$12:F$187)</f>
        <v>0</v>
      </c>
      <c r="G52" s="37">
        <f>SUMIF(LoansC!$B$12:$B$187,Loans!$B52,LoansC!G$12:G$187)+SUMIF(LoansR!$B$12:$B$187,Loans!$B52,LoansR!G$12:G$187)</f>
        <v>811</v>
      </c>
      <c r="H52" s="37">
        <f>SUMIF(LoansC!$B$12:$B$187,Loans!$B52,LoansC!H$12:H$187)+SUMIF(LoansR!$B$12:$B$187,Loans!$B52,LoansR!H$12:H$187)</f>
        <v>17350.79</v>
      </c>
      <c r="I52" s="37">
        <f>SUMIF(LoansC!$B$12:$B$187,Loans!$B52,LoansC!I$12:I$187)+SUMIF(LoansR!$B$12:$B$187,Loans!$B52,LoansR!I$12:I$187)</f>
        <v>0</v>
      </c>
      <c r="J52" s="37">
        <f>SUMIF(LoansC!$B$12:$B$187,Loans!$B52,LoansC!J$12:J$187)+SUMIF(LoansR!$B$12:$B$187,Loans!$B52,LoansR!J$12:J$187)</f>
        <v>17350.79</v>
      </c>
      <c r="K52" s="37">
        <f>SUMIF(LoansC!$B$12:$B$187,Loans!$B52,LoansC!K$12:K$187)+SUMIF(LoansR!$B$12:$B$187,Loans!$B52,LoansR!K$12:K$187)</f>
        <v>160.63999999999999</v>
      </c>
      <c r="L52" s="37">
        <f>SUMIF(LoansC!$B$12:$B$187,Loans!$B52,LoansC!L$12:L$187)+SUMIF(LoansR!$B$12:$B$187,Loans!$B52,LoansR!L$12:L$187)</f>
        <v>160.63999999999999</v>
      </c>
      <c r="M52" s="37">
        <f>SUMIF(LoansC!$B$12:$B$187,Loans!$B52,LoansC!M$12:M$187)+SUMIF(LoansR!$B$12:$B$187,Loans!$B52,LoansR!M$12:M$187)</f>
        <v>195539</v>
      </c>
      <c r="N52" s="37">
        <f>SUMIF(LoansC!$B$12:$B$187,Loans!$B52,LoansC!N$12:N$187)+SUMIF(LoansR!$B$12:$B$187,Loans!$B52,LoansR!N$12:N$187)</f>
        <v>0</v>
      </c>
      <c r="O52" s="37">
        <f>SUMIF(LoansC!$B$12:$B$187,Loans!$B52,LoansC!O$12:O$187)+SUMIF(LoansR!$B$12:$B$187,Loans!$B52,LoansR!O$12:O$187)</f>
        <v>6650</v>
      </c>
      <c r="P52" s="37">
        <f>SUMIF(LoansC!$B$12:$B$187,Loans!$B52,LoansC!P$12:P$187)+SUMIF(LoansR!$B$12:$B$187,Loans!$B52,LoansR!P$12:P$187)</f>
        <v>160.63999999999999</v>
      </c>
      <c r="Q52" s="37">
        <f>SUMIF(LoansC!$B$12:$B$187,Loans!$B52,LoansC!Q$12:Q$187)+SUMIF(LoansR!$B$12:$B$187,Loans!$B52,LoansR!Q$12:Q$187)</f>
        <v>6489.36</v>
      </c>
      <c r="R52" s="37">
        <f>SUMIF(LoansC!$B$12:$B$187,Loans!$B52,LoansC!R$12:R$187)+SUMIF(LoansR!$B$12:$B$187,Loans!$B52,LoansR!R$12:R$187)</f>
        <v>0</v>
      </c>
      <c r="S52" s="37">
        <f>SUMIF(LoansC!$B$12:$B$187,Loans!$B52,LoansC!S$12:S$187)+SUMIF(LoansR!$B$12:$B$187,Loans!$B52,LoansR!S$12:S$187)</f>
        <v>10861.43</v>
      </c>
      <c r="T52" s="37">
        <f>SUMIF(LoansC!$B$12:$B$187,Loans!$B52,LoansC!T$12:T$187)+SUMIF(LoansR!$B$12:$B$187,Loans!$B52,LoansR!T$12:T$187)</f>
        <v>10861.43</v>
      </c>
      <c r="U52" s="37">
        <f>(SUMIF(LoansC!$B$12:$B$187,Loans!$B52,LoansC!U$12:U$187)+SUMIF(LoansR!$B$12:$B$187,Loans!$B52,LoansR!U$12:U$187))/2</f>
        <v>1</v>
      </c>
      <c r="V52" s="37">
        <f>SUMIF(LoansC!$B$12:$B$187,Loans!$B52,LoansC!V$12:V$187)+SUMIF(LoansR!$B$12:$B$187,Loans!$B52,LoansR!V$12:V$187)</f>
        <v>139.81844941666665</v>
      </c>
      <c r="W52" s="37">
        <f>SUMIF(LoansC!$B$12:$B$187,Loans!$B52,LoansC!W$12:W$187)+SUMIF(LoansR!$B$12:$B$187,Loans!$B52,LoansR!W$12:W$187)</f>
        <v>0</v>
      </c>
      <c r="X52" s="50">
        <f>IF(MONTH($B52)&gt;=6,VLOOKUP(YEAR($B52)+1,SRECPrice!$B$5:$C$29,2,FALSE),VLOOKUP(YEAR($B52),SRECPrice!$B$5:$C$29,2,FALSE))</f>
        <v>237</v>
      </c>
      <c r="Y52" s="37">
        <f>SUMIF(LoansC!$B$12:$B$187,Loans!$B52,LoansC!Y$12:Y$187)+SUMIF(LoansR!$B$12:$B$187,Loans!$B52,LoansR!Y$12:Y$187)</f>
        <v>0</v>
      </c>
      <c r="Z52" s="37">
        <f>SUMIF(LoansC!$B$12:$B$187,Loans!$B52,LoansC!Z$12:Z$187)+SUMIF(LoansR!$B$12:$B$187,Loans!$B52,LoansR!Z$12:Z$187)</f>
        <v>0</v>
      </c>
      <c r="AA52" s="37">
        <f>SUMIF(LoansC!$B$12:$B$187,Loans!$B52,LoansC!AA$12:AA$187)+SUMIF(LoansR!$B$12:$B$187,Loans!$B52,LoansR!AA$12:AA$187)</f>
        <v>0</v>
      </c>
      <c r="AB52" s="37">
        <f>SUMIF(LoansC!$B$12:$B$187,Loans!$B52,LoansC!AB$12:AB$187)+SUMIF(LoansR!$B$12:$B$187,Loans!$B52,LoansR!AB$12:AB$187)</f>
        <v>0</v>
      </c>
      <c r="AC52" s="37">
        <f>SUMIF(LoansC!$B$12:$B$187,Loans!$B52,LoansC!AC$12:AC$187)+SUMIF(LoansR!$B$12:$B$187,Loans!$B52,LoansR!AC$12:AC$187)</f>
        <v>797</v>
      </c>
      <c r="AD52" s="37">
        <f>SUMIF(LoansC!$B$12:$B$187,Loans!$B52,LoansC!AD$12:AD$187)+SUMIF(LoansR!$B$12:$B$187,Loans!$B52,LoansR!AD$12:AD$187)</f>
        <v>0</v>
      </c>
      <c r="AE52" s="56">
        <f>SUMIF(LoansC!$B$12:$B$187,Loans!$B52,LoansC!AE$12:AE$187)</f>
        <v>9.6699999999999994E-2</v>
      </c>
      <c r="AF52" s="37">
        <f>SUMIF(LoansC!$B$12:$B$187,Loans!$B52,LoansC!AF$12:AF$187)+SUMIF(LoansR!$B$12:$B$187,Loans!$B52,LoansR!AF$12:AF$187)</f>
        <v>-20.820948000000026</v>
      </c>
      <c r="AG52" s="37">
        <f>SUMIF(LoansC!$B$12:$B$187,Loans!$B52,LoansC!AG$12:AG$187)+SUMIF(LoansR!$B$12:$B$187,Loans!$B52,LoansR!AG$12:AG$187)</f>
        <v>0</v>
      </c>
      <c r="AH52" s="37">
        <f>SUMIF(LoansC!$B$12:$B$187,Loans!$B52,LoansC!AH$12:AH$187)+SUMIF(LoansR!$B$12:$B$187,Loans!$B52,LoansR!AH$12:AH$187)</f>
        <v>0</v>
      </c>
      <c r="AI52" s="37">
        <f>SUMIF(LoansC!$B$12:$B$187,Loans!$B52,LoansC!AI$12:AI$187)+SUMIF(LoansR!$B$12:$B$187,Loans!$B52,LoansR!AI$12:AI$187)</f>
        <v>14</v>
      </c>
      <c r="AJ52" s="37">
        <f>SUMIF(LoansC!$B$12:$B$187,Loans!$B52,LoansC!AJ$12:AJ$187)+SUMIF(LoansR!$B$12:$B$187,Loans!$B52,LoansR!AJ$12:AJ$187)</f>
        <v>3332</v>
      </c>
      <c r="AK52" s="37">
        <f>SUMIF(LoansC!$B$12:$B$187,Loans!$B52,LoansC!AK$12:AK$187)+SUMIF(LoansR!$B$12:$B$187,Loans!$B52,LoansR!AK$12:AK$187)</f>
        <v>0</v>
      </c>
      <c r="AL52" s="37">
        <f>SUMIF(LoansC!$B$12:$B$187,Loans!$B52,LoansC!AL$12:AL$187)+SUMIF(LoansR!$B$12:$B$187,Loans!$B52,LoansR!AL$12:AL$187)</f>
        <v>0</v>
      </c>
      <c r="AM52" s="37">
        <f>SUMIF(LoansC!$B$12:$B$187,Loans!$B52,LoansC!AM$12:AM$187)+SUMIF(LoansR!$B$12:$B$187,Loans!$B52,LoansR!AM$12:AM$187)</f>
        <v>0</v>
      </c>
      <c r="AN52" s="37">
        <f>SUMIF(LoansC!$B$12:$B$187,Loans!$B52,LoansC!AN$12:AN$187)+SUMIF(LoansR!$B$12:$B$187,Loans!$B52,LoansR!AN$12:AN$187)</f>
        <v>0</v>
      </c>
      <c r="AP52" s="57"/>
    </row>
    <row r="53" spans="1:42" x14ac:dyDescent="0.2">
      <c r="A53" s="1">
        <f t="shared" si="2"/>
        <v>9</v>
      </c>
      <c r="B53" s="101">
        <f t="shared" si="4"/>
        <v>45930</v>
      </c>
      <c r="C53" s="37">
        <f>SUMIF(LoansC!$B$12:$B$187,Loans!$B53,LoansC!C$12:C$187)+SUMIF(LoansR!$B$12:$B$187,Loans!$B53,LoansR!C$12:C$187)</f>
        <v>620144.77</v>
      </c>
      <c r="D53" s="37">
        <f>SUMIF(LoansC!$B$12:$B$187,Loans!$B53,LoansC!D$12:D$187)+SUMIF(LoansR!$B$12:$B$187,Loans!$B53,LoansR!D$12:D$187)</f>
        <v>53084132.840000011</v>
      </c>
      <c r="E53" s="37">
        <f>SUMIF(LoansC!$B$12:$B$187,Loans!$B53,LoansC!E$12:E$187)+SUMIF(LoansR!$B$12:$B$187,Loans!$B53,LoansR!E$12:E$187)</f>
        <v>0</v>
      </c>
      <c r="F53" s="37">
        <f>SUMIF(LoansC!$B$12:$B$187,Loans!$B53,LoansC!F$12:F$187)+SUMIF(LoansR!$B$12:$B$187,Loans!$B53,LoansR!F$12:F$187)</f>
        <v>0</v>
      </c>
      <c r="G53" s="37">
        <f>SUMIF(LoansC!$B$12:$B$187,Loans!$B53,LoansC!G$12:G$187)+SUMIF(LoansR!$B$12:$B$187,Loans!$B53,LoansR!G$12:G$187)</f>
        <v>805</v>
      </c>
      <c r="H53" s="37">
        <f>SUMIF(LoansC!$B$12:$B$187,Loans!$B53,LoansC!H$12:H$187)+SUMIF(LoansR!$B$12:$B$187,Loans!$B53,LoansR!H$12:H$187)</f>
        <v>10861.43</v>
      </c>
      <c r="I53" s="37">
        <f>SUMIF(LoansC!$B$12:$B$187,Loans!$B53,LoansC!I$12:I$187)+SUMIF(LoansR!$B$12:$B$187,Loans!$B53,LoansR!I$12:I$187)</f>
        <v>0</v>
      </c>
      <c r="J53" s="37">
        <f>SUMIF(LoansC!$B$12:$B$187,Loans!$B53,LoansC!J$12:J$187)+SUMIF(LoansR!$B$12:$B$187,Loans!$B53,LoansR!J$12:J$187)</f>
        <v>10861.43</v>
      </c>
      <c r="K53" s="37">
        <f>SUMIF(LoansC!$B$12:$B$187,Loans!$B53,LoansC!K$12:K$187)+SUMIF(LoansR!$B$12:$B$187,Loans!$B53,LoansR!K$12:K$187)</f>
        <v>100.56</v>
      </c>
      <c r="L53" s="37">
        <f>SUMIF(LoansC!$B$12:$B$187,Loans!$B53,LoansC!L$12:L$187)+SUMIF(LoansR!$B$12:$B$187,Loans!$B53,LoansR!L$12:L$187)</f>
        <v>100.56</v>
      </c>
      <c r="M53" s="37">
        <f>SUMIF(LoansC!$B$12:$B$187,Loans!$B53,LoansC!M$12:M$187)+SUMIF(LoansR!$B$12:$B$187,Loans!$B53,LoansR!M$12:M$187)</f>
        <v>194117</v>
      </c>
      <c r="N53" s="37">
        <f>SUMIF(LoansC!$B$12:$B$187,Loans!$B53,LoansC!N$12:N$187)+SUMIF(LoansR!$B$12:$B$187,Loans!$B53,LoansR!N$12:N$187)</f>
        <v>0</v>
      </c>
      <c r="O53" s="37">
        <f>SUMIF(LoansC!$B$12:$B$187,Loans!$B53,LoansC!O$12:O$187)+SUMIF(LoansR!$B$12:$B$187,Loans!$B53,LoansR!O$12:O$187)</f>
        <v>6650</v>
      </c>
      <c r="P53" s="37">
        <f>SUMIF(LoansC!$B$12:$B$187,Loans!$B53,LoansC!P$12:P$187)+SUMIF(LoansR!$B$12:$B$187,Loans!$B53,LoansR!P$12:P$187)</f>
        <v>100.56</v>
      </c>
      <c r="Q53" s="37">
        <f>SUMIF(LoansC!$B$12:$B$187,Loans!$B53,LoansC!Q$12:Q$187)+SUMIF(LoansR!$B$12:$B$187,Loans!$B53,LoansR!Q$12:Q$187)</f>
        <v>6549.44</v>
      </c>
      <c r="R53" s="37">
        <f>SUMIF(LoansC!$B$12:$B$187,Loans!$B53,LoansC!R$12:R$187)+SUMIF(LoansR!$B$12:$B$187,Loans!$B53,LoansR!R$12:R$187)</f>
        <v>0</v>
      </c>
      <c r="S53" s="37">
        <f>SUMIF(LoansC!$B$12:$B$187,Loans!$B53,LoansC!S$12:S$187)+SUMIF(LoansR!$B$12:$B$187,Loans!$B53,LoansR!S$12:S$187)</f>
        <v>4311.99</v>
      </c>
      <c r="T53" s="37">
        <f>SUMIF(LoansC!$B$12:$B$187,Loans!$B53,LoansC!T$12:T$187)+SUMIF(LoansR!$B$12:$B$187,Loans!$B53,LoansR!T$12:T$187)</f>
        <v>4311.99</v>
      </c>
      <c r="U53" s="37">
        <f>(SUMIF(LoansC!$B$12:$B$187,Loans!$B53,LoansC!U$12:U$187)+SUMIF(LoansR!$B$12:$B$187,Loans!$B53,LoansR!U$12:U$187))/2</f>
        <v>1</v>
      </c>
      <c r="V53" s="37">
        <f>SUMIF(LoansC!$B$12:$B$187,Loans!$B53,LoansC!V$12:V$187)+SUMIF(LoansR!$B$12:$B$187,Loans!$B53,LoansR!V$12:V$187)</f>
        <v>87.525023416666656</v>
      </c>
      <c r="W53" s="37">
        <f>SUMIF(LoansC!$B$12:$B$187,Loans!$B53,LoansC!W$12:W$187)+SUMIF(LoansR!$B$12:$B$187,Loans!$B53,LoansR!W$12:W$187)</f>
        <v>0</v>
      </c>
      <c r="X53" s="50">
        <f>IF(MONTH($B53)&gt;=6,VLOOKUP(YEAR($B53)+1,SRECPrice!$B$5:$C$29,2,FALSE),VLOOKUP(YEAR($B53),SRECPrice!$B$5:$C$29,2,FALSE))</f>
        <v>237</v>
      </c>
      <c r="Y53" s="37">
        <f>SUMIF(LoansC!$B$12:$B$187,Loans!$B53,LoansC!Y$12:Y$187)+SUMIF(LoansR!$B$12:$B$187,Loans!$B53,LoansR!Y$12:Y$187)</f>
        <v>0</v>
      </c>
      <c r="Z53" s="37">
        <f>SUMIF(LoansC!$B$12:$B$187,Loans!$B53,LoansC!Z$12:Z$187)+SUMIF(LoansR!$B$12:$B$187,Loans!$B53,LoansR!Z$12:Z$187)</f>
        <v>0</v>
      </c>
      <c r="AA53" s="37">
        <f>SUMIF(LoansC!$B$12:$B$187,Loans!$B53,LoansC!AA$12:AA$187)+SUMIF(LoansR!$B$12:$B$187,Loans!$B53,LoansR!AA$12:AA$187)</f>
        <v>0</v>
      </c>
      <c r="AB53" s="37">
        <f>SUMIF(LoansC!$B$12:$B$187,Loans!$B53,LoansC!AB$12:AB$187)+SUMIF(LoansR!$B$12:$B$187,Loans!$B53,LoansR!AB$12:AB$187)</f>
        <v>0</v>
      </c>
      <c r="AC53" s="37">
        <f>SUMIF(LoansC!$B$12:$B$187,Loans!$B53,LoansC!AC$12:AC$187)+SUMIF(LoansR!$B$12:$B$187,Loans!$B53,LoansR!AC$12:AC$187)</f>
        <v>791</v>
      </c>
      <c r="AD53" s="37">
        <f>SUMIF(LoansC!$B$12:$B$187,Loans!$B53,LoansC!AD$12:AD$187)+SUMIF(LoansR!$B$12:$B$187,Loans!$B53,LoansR!AD$12:AD$187)</f>
        <v>0</v>
      </c>
      <c r="AE53" s="56">
        <f>SUMIF(LoansC!$B$12:$B$187,Loans!$B53,LoansC!AE$12:AE$187)</f>
        <v>9.6699999999999994E-2</v>
      </c>
      <c r="AF53" s="37">
        <f>SUMIF(LoansC!$B$12:$B$187,Loans!$B53,LoansC!AF$12:AF$187)+SUMIF(LoansR!$B$12:$B$187,Loans!$B53,LoansR!AF$12:AF$187)</f>
        <v>-13.033716000000016</v>
      </c>
      <c r="AG53" s="37">
        <f>SUMIF(LoansC!$B$12:$B$187,Loans!$B53,LoansC!AG$12:AG$187)+SUMIF(LoansR!$B$12:$B$187,Loans!$B53,LoansR!AG$12:AG$187)</f>
        <v>0</v>
      </c>
      <c r="AH53" s="37">
        <f>SUMIF(LoansC!$B$12:$B$187,Loans!$B53,LoansC!AH$12:AH$187)+SUMIF(LoansR!$B$12:$B$187,Loans!$B53,LoansR!AH$12:AH$187)</f>
        <v>0</v>
      </c>
      <c r="AI53" s="37">
        <f>SUMIF(LoansC!$B$12:$B$187,Loans!$B53,LoansC!AI$12:AI$187)+SUMIF(LoansR!$B$12:$B$187,Loans!$B53,LoansR!AI$12:AI$187)</f>
        <v>14</v>
      </c>
      <c r="AJ53" s="37">
        <f>SUMIF(LoansC!$B$12:$B$187,Loans!$B53,LoansC!AJ$12:AJ$187)+SUMIF(LoansR!$B$12:$B$187,Loans!$B53,LoansR!AJ$12:AJ$187)</f>
        <v>3332</v>
      </c>
      <c r="AK53" s="37">
        <f>SUMIF(LoansC!$B$12:$B$187,Loans!$B53,LoansC!AK$12:AK$187)+SUMIF(LoansR!$B$12:$B$187,Loans!$B53,LoansR!AK$12:AK$187)</f>
        <v>0</v>
      </c>
      <c r="AL53" s="37">
        <f>SUMIF(LoansC!$B$12:$B$187,Loans!$B53,LoansC!AL$12:AL$187)+SUMIF(LoansR!$B$12:$B$187,Loans!$B53,LoansR!AL$12:AL$187)</f>
        <v>0</v>
      </c>
      <c r="AM53" s="37">
        <f>SUMIF(LoansC!$B$12:$B$187,Loans!$B53,LoansC!AM$12:AM$187)+SUMIF(LoansR!$B$12:$B$187,Loans!$B53,LoansR!AM$12:AM$187)</f>
        <v>0</v>
      </c>
      <c r="AN53" s="37">
        <f>SUMIF(LoansC!$B$12:$B$187,Loans!$B53,LoansC!AN$12:AN$187)+SUMIF(LoansR!$B$12:$B$187,Loans!$B53,LoansR!AN$12:AN$187)</f>
        <v>0</v>
      </c>
      <c r="AP53" s="57"/>
    </row>
    <row r="54" spans="1:42" x14ac:dyDescent="0.2">
      <c r="A54" s="1">
        <f t="shared" si="2"/>
        <v>10</v>
      </c>
      <c r="B54" s="101">
        <f t="shared" si="4"/>
        <v>45961</v>
      </c>
      <c r="C54" s="37">
        <f>SUMIF(LoansC!$B$12:$B$187,Loans!$B54,LoansC!C$12:C$187)+SUMIF(LoansR!$B$12:$B$187,Loans!$B54,LoansR!C$12:C$187)</f>
        <v>492451.11000000004</v>
      </c>
      <c r="D54" s="37">
        <f>SUMIF(LoansC!$B$12:$B$187,Loans!$B54,LoansC!D$12:D$187)+SUMIF(LoansR!$B$12:$B$187,Loans!$B54,LoansR!D$12:D$187)</f>
        <v>53576583.95000001</v>
      </c>
      <c r="E54" s="37">
        <f>SUMIF(LoansC!$B$12:$B$187,Loans!$B54,LoansC!E$12:E$187)+SUMIF(LoansR!$B$12:$B$187,Loans!$B54,LoansR!E$12:E$187)</f>
        <v>0</v>
      </c>
      <c r="F54" s="37">
        <f>SUMIF(LoansC!$B$12:$B$187,Loans!$B54,LoansC!F$12:F$187)+SUMIF(LoansR!$B$12:$B$187,Loans!$B54,LoansR!F$12:F$187)</f>
        <v>0</v>
      </c>
      <c r="G54" s="37">
        <f>SUMIF(LoansC!$B$12:$B$187,Loans!$B54,LoansC!G$12:G$187)+SUMIF(LoansR!$B$12:$B$187,Loans!$B54,LoansR!G$12:G$187)</f>
        <v>736</v>
      </c>
      <c r="H54" s="37">
        <f>SUMIF(LoansC!$B$12:$B$187,Loans!$B54,LoansC!H$12:H$187)+SUMIF(LoansR!$B$12:$B$187,Loans!$B54,LoansR!H$12:H$187)</f>
        <v>4311.99</v>
      </c>
      <c r="I54" s="37">
        <f>SUMIF(LoansC!$B$12:$B$187,Loans!$B54,LoansC!I$12:I$187)+SUMIF(LoansR!$B$12:$B$187,Loans!$B54,LoansR!I$12:I$187)</f>
        <v>0</v>
      </c>
      <c r="J54" s="37">
        <f>SUMIF(LoansC!$B$12:$B$187,Loans!$B54,LoansC!J$12:J$187)+SUMIF(LoansR!$B$12:$B$187,Loans!$B54,LoansR!J$12:J$187)</f>
        <v>4311.99</v>
      </c>
      <c r="K54" s="37">
        <f>SUMIF(LoansC!$B$12:$B$187,Loans!$B54,LoansC!K$12:K$187)+SUMIF(LoansR!$B$12:$B$187,Loans!$B54,LoansR!K$12:K$187)</f>
        <v>39.92</v>
      </c>
      <c r="L54" s="37">
        <f>SUMIF(LoansC!$B$12:$B$187,Loans!$B54,LoansC!L$12:L$187)+SUMIF(LoansR!$B$12:$B$187,Loans!$B54,LoansR!L$12:L$187)</f>
        <v>39.92</v>
      </c>
      <c r="M54" s="37">
        <f>SUMIF(LoansC!$B$12:$B$187,Loans!$B54,LoansC!M$12:M$187)+SUMIF(LoansR!$B$12:$B$187,Loans!$B54,LoansR!M$12:M$187)</f>
        <v>177288</v>
      </c>
      <c r="N54" s="37">
        <f>SUMIF(LoansC!$B$12:$B$187,Loans!$B54,LoansC!N$12:N$187)+SUMIF(LoansR!$B$12:$B$187,Loans!$B54,LoansR!N$12:N$187)</f>
        <v>0</v>
      </c>
      <c r="O54" s="37">
        <f>SUMIF(LoansC!$B$12:$B$187,Loans!$B54,LoansC!O$12:O$187)+SUMIF(LoansR!$B$12:$B$187,Loans!$B54,LoansR!O$12:O$187)</f>
        <v>4351.91</v>
      </c>
      <c r="P54" s="37">
        <f>SUMIF(LoansC!$B$12:$B$187,Loans!$B54,LoansC!P$12:P$187)+SUMIF(LoansR!$B$12:$B$187,Loans!$B54,LoansR!P$12:P$187)</f>
        <v>39.92</v>
      </c>
      <c r="Q54" s="37">
        <f>SUMIF(LoansC!$B$12:$B$187,Loans!$B54,LoansC!Q$12:Q$187)+SUMIF(LoansR!$B$12:$B$187,Loans!$B54,LoansR!Q$12:Q$187)</f>
        <v>4311.99</v>
      </c>
      <c r="R54" s="37">
        <f>SUMIF(LoansC!$B$12:$B$187,Loans!$B54,LoansC!R$12:R$187)+SUMIF(LoansR!$B$12:$B$187,Loans!$B54,LoansR!R$12:R$187)</f>
        <v>0</v>
      </c>
      <c r="S54" s="37">
        <f>SUMIF(LoansC!$B$12:$B$187,Loans!$B54,LoansC!S$12:S$187)+SUMIF(LoansR!$B$12:$B$187,Loans!$B54,LoansR!S$12:S$187)</f>
        <v>0</v>
      </c>
      <c r="T54" s="37">
        <f>SUMIF(LoansC!$B$12:$B$187,Loans!$B54,LoansC!T$12:T$187)+SUMIF(LoansR!$B$12:$B$187,Loans!$B54,LoansR!T$12:T$187)</f>
        <v>0</v>
      </c>
      <c r="U54" s="37">
        <f>(SUMIF(LoansC!$B$12:$B$187,Loans!$B54,LoansC!U$12:U$187)+SUMIF(LoansR!$B$12:$B$187,Loans!$B54,LoansR!U$12:U$187))/2</f>
        <v>1</v>
      </c>
      <c r="V54" s="37">
        <f>SUMIF(LoansC!$B$12:$B$187,Loans!$B54,LoansC!V$12:V$187)+SUMIF(LoansR!$B$12:$B$187,Loans!$B54,LoansR!V$12:V$187)</f>
        <v>34.747452749999994</v>
      </c>
      <c r="W54" s="37">
        <f>SUMIF(LoansC!$B$12:$B$187,Loans!$B54,LoansC!W$12:W$187)+SUMIF(LoansR!$B$12:$B$187,Loans!$B54,LoansR!W$12:W$187)</f>
        <v>0</v>
      </c>
      <c r="X54" s="50">
        <f>IF(MONTH($B54)&gt;=6,VLOOKUP(YEAR($B54)+1,SRECPrice!$B$5:$C$29,2,FALSE),VLOOKUP(YEAR($B54),SRECPrice!$B$5:$C$29,2,FALSE))</f>
        <v>237</v>
      </c>
      <c r="Y54" s="37">
        <f>SUMIF(LoansC!$B$12:$B$187,Loans!$B54,LoansC!Y$12:Y$187)+SUMIF(LoansR!$B$12:$B$187,Loans!$B54,LoansR!Y$12:Y$187)</f>
        <v>0</v>
      </c>
      <c r="Z54" s="37">
        <f>SUMIF(LoansC!$B$12:$B$187,Loans!$B54,LoansC!Z$12:Z$187)+SUMIF(LoansR!$B$12:$B$187,Loans!$B54,LoansR!Z$12:Z$187)</f>
        <v>0</v>
      </c>
      <c r="AA54" s="37">
        <f>SUMIF(LoansC!$B$12:$B$187,Loans!$B54,LoansC!AA$12:AA$187)+SUMIF(LoansR!$B$12:$B$187,Loans!$B54,LoansR!AA$12:AA$187)</f>
        <v>0</v>
      </c>
      <c r="AB54" s="37">
        <f>SUMIF(LoansC!$B$12:$B$187,Loans!$B54,LoansC!AB$12:AB$187)+SUMIF(LoansR!$B$12:$B$187,Loans!$B54,LoansR!AB$12:AB$187)</f>
        <v>0</v>
      </c>
      <c r="AC54" s="37">
        <f>SUMIF(LoansC!$B$12:$B$187,Loans!$B54,LoansC!AC$12:AC$187)+SUMIF(LoansR!$B$12:$B$187,Loans!$B54,LoansR!AC$12:AC$187)</f>
        <v>726</v>
      </c>
      <c r="AD54" s="37">
        <f>SUMIF(LoansC!$B$12:$B$187,Loans!$B54,LoansC!AD$12:AD$187)+SUMIF(LoansR!$B$12:$B$187,Loans!$B54,LoansR!AD$12:AD$187)</f>
        <v>0</v>
      </c>
      <c r="AE54" s="56">
        <f>SUMIF(LoansC!$B$12:$B$187,Loans!$B54,LoansC!AE$12:AE$187)</f>
        <v>9.6699999999999994E-2</v>
      </c>
      <c r="AF54" s="37">
        <f>SUMIF(LoansC!$B$12:$B$187,Loans!$B54,LoansC!AF$12:AF$187)+SUMIF(LoansR!$B$12:$B$187,Loans!$B54,LoansR!AF$12:AF$187)</f>
        <v>-5.1743880000000058</v>
      </c>
      <c r="AG54" s="37">
        <f>SUMIF(LoansC!$B$12:$B$187,Loans!$B54,LoansC!AG$12:AG$187)+SUMIF(LoansR!$B$12:$B$187,Loans!$B54,LoansR!AG$12:AG$187)</f>
        <v>0</v>
      </c>
      <c r="AH54" s="37">
        <f>SUMIF(LoansC!$B$12:$B$187,Loans!$B54,LoansC!AH$12:AH$187)+SUMIF(LoansR!$B$12:$B$187,Loans!$B54,LoansR!AH$12:AH$187)</f>
        <v>0</v>
      </c>
      <c r="AI54" s="37">
        <f>SUMIF(LoansC!$B$12:$B$187,Loans!$B54,LoansC!AI$12:AI$187)+SUMIF(LoansR!$B$12:$B$187,Loans!$B54,LoansR!AI$12:AI$187)</f>
        <v>10</v>
      </c>
      <c r="AJ54" s="37">
        <f>SUMIF(LoansC!$B$12:$B$187,Loans!$B54,LoansC!AJ$12:AJ$187)+SUMIF(LoansR!$B$12:$B$187,Loans!$B54,LoansR!AJ$12:AJ$187)</f>
        <v>1981.9099999999999</v>
      </c>
      <c r="AK54" s="37">
        <f>SUMIF(LoansC!$B$12:$B$187,Loans!$B54,LoansC!AK$12:AK$187)+SUMIF(LoansR!$B$12:$B$187,Loans!$B54,LoansR!AK$12:AK$187)</f>
        <v>0</v>
      </c>
      <c r="AL54" s="37">
        <f>SUMIF(LoansC!$B$12:$B$187,Loans!$B54,LoansC!AL$12:AL$187)+SUMIF(LoansR!$B$12:$B$187,Loans!$B54,LoansR!AL$12:AL$187)</f>
        <v>0</v>
      </c>
      <c r="AM54" s="37">
        <f>SUMIF(LoansC!$B$12:$B$187,Loans!$B54,LoansC!AM$12:AM$187)+SUMIF(LoansR!$B$12:$B$187,Loans!$B54,LoansR!AM$12:AM$187)</f>
        <v>0</v>
      </c>
      <c r="AN54" s="37">
        <f>SUMIF(LoansC!$B$12:$B$187,Loans!$B54,LoansC!AN$12:AN$187)+SUMIF(LoansR!$B$12:$B$187,Loans!$B54,LoansR!AN$12:AN$187)</f>
        <v>0</v>
      </c>
      <c r="AP54" s="57"/>
    </row>
    <row r="55" spans="1:42" x14ac:dyDescent="0.2">
      <c r="A55" s="1">
        <f t="shared" si="2"/>
        <v>11</v>
      </c>
      <c r="B55" s="101">
        <f t="shared" si="4"/>
        <v>45991</v>
      </c>
      <c r="C55" s="37">
        <f>SUMIF(LoansC!$B$12:$B$187,Loans!$B55,LoansC!C$12:C$187)+SUMIF(LoansR!$B$12:$B$187,Loans!$B55,LoansR!C$12:C$187)</f>
        <v>304913.02</v>
      </c>
      <c r="D55" s="37">
        <f>SUMIF(LoansC!$B$12:$B$187,Loans!$B55,LoansC!D$12:D$187)+SUMIF(LoansR!$B$12:$B$187,Loans!$B55,LoansR!D$12:D$187)</f>
        <v>53881496.970000014</v>
      </c>
      <c r="E55" s="37">
        <f>SUMIF(LoansC!$B$12:$B$187,Loans!$B55,LoansC!E$12:E$187)+SUMIF(LoansR!$B$12:$B$187,Loans!$B55,LoansR!E$12:E$187)</f>
        <v>0</v>
      </c>
      <c r="F55" s="37">
        <f>SUMIF(LoansC!$B$12:$B$187,Loans!$B55,LoansC!F$12:F$187)+SUMIF(LoansR!$B$12:$B$187,Loans!$B55,LoansR!F$12:F$187)</f>
        <v>0</v>
      </c>
      <c r="G55" s="37">
        <f>SUMIF(LoansC!$B$12:$B$187,Loans!$B55,LoansC!G$12:G$187)+SUMIF(LoansR!$B$12:$B$187,Loans!$B55,LoansR!G$12:G$187)</f>
        <v>619</v>
      </c>
      <c r="H55" s="37">
        <f>SUMIF(LoansC!$B$12:$B$187,Loans!$B55,LoansC!H$12:H$187)+SUMIF(LoansR!$B$12:$B$187,Loans!$B55,LoansR!H$12:H$187)</f>
        <v>0</v>
      </c>
      <c r="I55" s="37">
        <f>SUMIF(LoansC!$B$12:$B$187,Loans!$B55,LoansC!I$12:I$187)+SUMIF(LoansR!$B$12:$B$187,Loans!$B55,LoansR!I$12:I$187)</f>
        <v>0</v>
      </c>
      <c r="J55" s="37">
        <f>SUMIF(LoansC!$B$12:$B$187,Loans!$B55,LoansC!J$12:J$187)+SUMIF(LoansR!$B$12:$B$187,Loans!$B55,LoansR!J$12:J$187)</f>
        <v>0</v>
      </c>
      <c r="K55" s="37">
        <f>SUMIF(LoansC!$B$12:$B$187,Loans!$B55,LoansC!K$12:K$187)+SUMIF(LoansR!$B$12:$B$187,Loans!$B55,LoansR!K$12:K$187)</f>
        <v>0</v>
      </c>
      <c r="L55" s="37">
        <f>SUMIF(LoansC!$B$12:$B$187,Loans!$B55,LoansC!L$12:L$187)+SUMIF(LoansR!$B$12:$B$187,Loans!$B55,LoansR!L$12:L$187)</f>
        <v>0</v>
      </c>
      <c r="M55" s="37">
        <f>SUMIF(LoansC!$B$12:$B$187,Loans!$B55,LoansC!M$12:M$187)+SUMIF(LoansR!$B$12:$B$187,Loans!$B55,LoansR!M$12:M$187)</f>
        <v>146703</v>
      </c>
      <c r="N55" s="37">
        <f>SUMIF(LoansC!$B$12:$B$187,Loans!$B55,LoansC!N$12:N$187)+SUMIF(LoansR!$B$12:$B$187,Loans!$B55,LoansR!N$12:N$187)</f>
        <v>0</v>
      </c>
      <c r="O55" s="37">
        <f>SUMIF(LoansC!$B$12:$B$187,Loans!$B55,LoansC!O$12:O$187)+SUMIF(LoansR!$B$12:$B$187,Loans!$B55,LoansR!O$12:O$187)</f>
        <v>0</v>
      </c>
      <c r="P55" s="37">
        <f>SUMIF(LoansC!$B$12:$B$187,Loans!$B55,LoansC!P$12:P$187)+SUMIF(LoansR!$B$12:$B$187,Loans!$B55,LoansR!P$12:P$187)</f>
        <v>0</v>
      </c>
      <c r="Q55" s="37">
        <f>SUMIF(LoansC!$B$12:$B$187,Loans!$B55,LoansC!Q$12:Q$187)+SUMIF(LoansR!$B$12:$B$187,Loans!$B55,LoansR!Q$12:Q$187)</f>
        <v>0</v>
      </c>
      <c r="R55" s="37">
        <f>SUMIF(LoansC!$B$12:$B$187,Loans!$B55,LoansC!R$12:R$187)+SUMIF(LoansR!$B$12:$B$187,Loans!$B55,LoansR!R$12:R$187)</f>
        <v>0</v>
      </c>
      <c r="S55" s="37">
        <f>SUMIF(LoansC!$B$12:$B$187,Loans!$B55,LoansC!S$12:S$187)+SUMIF(LoansR!$B$12:$B$187,Loans!$B55,LoansR!S$12:S$187)</f>
        <v>0</v>
      </c>
      <c r="T55" s="37">
        <f>SUMIF(LoansC!$B$12:$B$187,Loans!$B55,LoansC!T$12:T$187)+SUMIF(LoansR!$B$12:$B$187,Loans!$B55,LoansR!T$12:T$187)</f>
        <v>0</v>
      </c>
      <c r="U55" s="37">
        <f>(SUMIF(LoansC!$B$12:$B$187,Loans!$B55,LoansC!U$12:U$187)+SUMIF(LoansR!$B$12:$B$187,Loans!$B55,LoansR!U$12:U$187))/2</f>
        <v>1</v>
      </c>
      <c r="V55" s="37">
        <f>SUMIF(LoansC!$B$12:$B$187,Loans!$B55,LoansC!V$12:V$187)+SUMIF(LoansR!$B$12:$B$187,Loans!$B55,LoansR!V$12:V$187)</f>
        <v>0</v>
      </c>
      <c r="W55" s="37">
        <f>SUMIF(LoansC!$B$12:$B$187,Loans!$B55,LoansC!W$12:W$187)+SUMIF(LoansR!$B$12:$B$187,Loans!$B55,LoansR!W$12:W$187)</f>
        <v>0</v>
      </c>
      <c r="X55" s="50">
        <f>IF(MONTH($B55)&gt;=6,VLOOKUP(YEAR($B55)+1,SRECPrice!$B$5:$C$29,2,FALSE),VLOOKUP(YEAR($B55),SRECPrice!$B$5:$C$29,2,FALSE))</f>
        <v>237</v>
      </c>
      <c r="Y55" s="37">
        <f>SUMIF(LoansC!$B$12:$B$187,Loans!$B55,LoansC!Y$12:Y$187)+SUMIF(LoansR!$B$12:$B$187,Loans!$B55,LoansR!Y$12:Y$187)</f>
        <v>0</v>
      </c>
      <c r="Z55" s="37">
        <f>SUMIF(LoansC!$B$12:$B$187,Loans!$B55,LoansC!Z$12:Z$187)+SUMIF(LoansR!$B$12:$B$187,Loans!$B55,LoansR!Z$12:Z$187)</f>
        <v>0</v>
      </c>
      <c r="AA55" s="37">
        <f>SUMIF(LoansC!$B$12:$B$187,Loans!$B55,LoansC!AA$12:AA$187)+SUMIF(LoansR!$B$12:$B$187,Loans!$B55,LoansR!AA$12:AA$187)</f>
        <v>0</v>
      </c>
      <c r="AB55" s="37">
        <f>SUMIF(LoansC!$B$12:$B$187,Loans!$B55,LoansC!AB$12:AB$187)+SUMIF(LoansR!$B$12:$B$187,Loans!$B55,LoansR!AB$12:AB$187)</f>
        <v>0</v>
      </c>
      <c r="AC55" s="37">
        <f>SUMIF(LoansC!$B$12:$B$187,Loans!$B55,LoansC!AC$12:AC$187)+SUMIF(LoansR!$B$12:$B$187,Loans!$B55,LoansR!AC$12:AC$187)</f>
        <v>619</v>
      </c>
      <c r="AD55" s="37">
        <f>SUMIF(LoansC!$B$12:$B$187,Loans!$B55,LoansC!AD$12:AD$187)+SUMIF(LoansR!$B$12:$B$187,Loans!$B55,LoansR!AD$12:AD$187)</f>
        <v>0</v>
      </c>
      <c r="AE55" s="56">
        <f>SUMIF(LoansC!$B$12:$B$187,Loans!$B55,LoansC!AE$12:AE$187)</f>
        <v>9.6699999999999994E-2</v>
      </c>
      <c r="AF55" s="37">
        <f>SUMIF(LoansC!$B$12:$B$187,Loans!$B55,LoansC!AF$12:AF$187)+SUMIF(LoansR!$B$12:$B$187,Loans!$B55,LoansR!AF$12:AF$187)</f>
        <v>0</v>
      </c>
      <c r="AG55" s="37">
        <f>SUMIF(LoansC!$B$12:$B$187,Loans!$B55,LoansC!AG$12:AG$187)+SUMIF(LoansR!$B$12:$B$187,Loans!$B55,LoansR!AG$12:AG$187)</f>
        <v>0</v>
      </c>
      <c r="AH55" s="37">
        <f>SUMIF(LoansC!$B$12:$B$187,Loans!$B55,LoansC!AH$12:AH$187)+SUMIF(LoansR!$B$12:$B$187,Loans!$B55,LoansR!AH$12:AH$187)</f>
        <v>0</v>
      </c>
      <c r="AI55" s="37">
        <f>SUMIF(LoansC!$B$12:$B$187,Loans!$B55,LoansC!AI$12:AI$187)+SUMIF(LoansR!$B$12:$B$187,Loans!$B55,LoansR!AI$12:AI$187)</f>
        <v>0</v>
      </c>
      <c r="AJ55" s="37">
        <f>SUMIF(LoansC!$B$12:$B$187,Loans!$B55,LoansC!AJ$12:AJ$187)+SUMIF(LoansR!$B$12:$B$187,Loans!$B55,LoansR!AJ$12:AJ$187)</f>
        <v>0</v>
      </c>
      <c r="AK55" s="37">
        <f>SUMIF(LoansC!$B$12:$B$187,Loans!$B55,LoansC!AK$12:AK$187)+SUMIF(LoansR!$B$12:$B$187,Loans!$B55,LoansR!AK$12:AK$187)</f>
        <v>0</v>
      </c>
      <c r="AL55" s="37">
        <f>SUMIF(LoansC!$B$12:$B$187,Loans!$B55,LoansC!AL$12:AL$187)+SUMIF(LoansR!$B$12:$B$187,Loans!$B55,LoansR!AL$12:AL$187)</f>
        <v>0</v>
      </c>
      <c r="AM55" s="37">
        <f>SUMIF(LoansC!$B$12:$B$187,Loans!$B55,LoansC!AM$12:AM$187)+SUMIF(LoansR!$B$12:$B$187,Loans!$B55,LoansR!AM$12:AM$187)</f>
        <v>0</v>
      </c>
      <c r="AN55" s="37">
        <f>SUMIF(LoansC!$B$12:$B$187,Loans!$B55,LoansC!AN$12:AN$187)+SUMIF(LoansR!$B$12:$B$187,Loans!$B55,LoansR!AN$12:AN$187)</f>
        <v>0</v>
      </c>
      <c r="AP55" s="57"/>
    </row>
    <row r="56" spans="1:42" x14ac:dyDescent="0.2">
      <c r="A56" s="1">
        <f t="shared" si="2"/>
        <v>12</v>
      </c>
      <c r="B56" s="101">
        <f t="shared" si="4"/>
        <v>46022</v>
      </c>
      <c r="C56" s="37">
        <f>SUMIF(LoansC!$B$12:$B$187,Loans!$B56,LoansC!C$12:C$187)+SUMIF(LoansR!$B$12:$B$187,Loans!$B56,LoansR!C$12:C$187)</f>
        <v>266650.46000000002</v>
      </c>
      <c r="D56" s="37">
        <f>SUMIF(LoansC!$B$12:$B$187,Loans!$B56,LoansC!D$12:D$187)+SUMIF(LoansR!$B$12:$B$187,Loans!$B56,LoansR!D$12:D$187)</f>
        <v>54148147.430000015</v>
      </c>
      <c r="E56" s="37">
        <f>SUMIF(LoansC!$B$12:$B$187,Loans!$B56,LoansC!E$12:E$187)+SUMIF(LoansR!$B$12:$B$187,Loans!$B56,LoansR!E$12:E$187)</f>
        <v>0</v>
      </c>
      <c r="F56" s="37">
        <f>SUMIF(LoansC!$B$12:$B$187,Loans!$B56,LoansC!F$12:F$187)+SUMIF(LoansR!$B$12:$B$187,Loans!$B56,LoansR!F$12:F$187)</f>
        <v>0</v>
      </c>
      <c r="G56" s="37">
        <f>SUMIF(LoansC!$B$12:$B$187,Loans!$B56,LoansC!G$12:G$187)+SUMIF(LoansR!$B$12:$B$187,Loans!$B56,LoansR!G$12:G$187)</f>
        <v>493</v>
      </c>
      <c r="H56" s="37">
        <f>SUMIF(LoansC!$B$12:$B$187,Loans!$B56,LoansC!H$12:H$187)+SUMIF(LoansR!$B$12:$B$187,Loans!$B56,LoansR!H$12:H$187)</f>
        <v>0</v>
      </c>
      <c r="I56" s="37">
        <f>SUMIF(LoansC!$B$12:$B$187,Loans!$B56,LoansC!I$12:I$187)+SUMIF(LoansR!$B$12:$B$187,Loans!$B56,LoansR!I$12:I$187)</f>
        <v>0</v>
      </c>
      <c r="J56" s="37">
        <f>SUMIF(LoansC!$B$12:$B$187,Loans!$B56,LoansC!J$12:J$187)+SUMIF(LoansR!$B$12:$B$187,Loans!$B56,LoansR!J$12:J$187)</f>
        <v>0</v>
      </c>
      <c r="K56" s="37">
        <f>SUMIF(LoansC!$B$12:$B$187,Loans!$B56,LoansC!K$12:K$187)+SUMIF(LoansR!$B$12:$B$187,Loans!$B56,LoansR!K$12:K$187)</f>
        <v>0</v>
      </c>
      <c r="L56" s="37">
        <f>SUMIF(LoansC!$B$12:$B$187,Loans!$B56,LoansC!L$12:L$187)+SUMIF(LoansR!$B$12:$B$187,Loans!$B56,LoansR!L$12:L$187)</f>
        <v>0</v>
      </c>
      <c r="M56" s="37">
        <f>SUMIF(LoansC!$B$12:$B$187,Loans!$B56,LoansC!M$12:M$187)+SUMIF(LoansR!$B$12:$B$187,Loans!$B56,LoansR!M$12:M$187)</f>
        <v>116841</v>
      </c>
      <c r="N56" s="37">
        <f>SUMIF(LoansC!$B$12:$B$187,Loans!$B56,LoansC!N$12:N$187)+SUMIF(LoansR!$B$12:$B$187,Loans!$B56,LoansR!N$12:N$187)</f>
        <v>0</v>
      </c>
      <c r="O56" s="37">
        <f>SUMIF(LoansC!$B$12:$B$187,Loans!$B56,LoansC!O$12:O$187)+SUMIF(LoansR!$B$12:$B$187,Loans!$B56,LoansR!O$12:O$187)</f>
        <v>0</v>
      </c>
      <c r="P56" s="37">
        <f>SUMIF(LoansC!$B$12:$B$187,Loans!$B56,LoansC!P$12:P$187)+SUMIF(LoansR!$B$12:$B$187,Loans!$B56,LoansR!P$12:P$187)</f>
        <v>0</v>
      </c>
      <c r="Q56" s="37">
        <f>SUMIF(LoansC!$B$12:$B$187,Loans!$B56,LoansC!Q$12:Q$187)+SUMIF(LoansR!$B$12:$B$187,Loans!$B56,LoansR!Q$12:Q$187)</f>
        <v>0</v>
      </c>
      <c r="R56" s="37">
        <f>SUMIF(LoansC!$B$12:$B$187,Loans!$B56,LoansC!R$12:R$187)+SUMIF(LoansR!$B$12:$B$187,Loans!$B56,LoansR!R$12:R$187)</f>
        <v>0</v>
      </c>
      <c r="S56" s="37">
        <f>SUMIF(LoansC!$B$12:$B$187,Loans!$B56,LoansC!S$12:S$187)+SUMIF(LoansR!$B$12:$B$187,Loans!$B56,LoansR!S$12:S$187)</f>
        <v>0</v>
      </c>
      <c r="T56" s="37">
        <f>SUMIF(LoansC!$B$12:$B$187,Loans!$B56,LoansC!T$12:T$187)+SUMIF(LoansR!$B$12:$B$187,Loans!$B56,LoansR!T$12:T$187)</f>
        <v>0</v>
      </c>
      <c r="U56" s="37">
        <f>(SUMIF(LoansC!$B$12:$B$187,Loans!$B56,LoansC!U$12:U$187)+SUMIF(LoansR!$B$12:$B$187,Loans!$B56,LoansR!U$12:U$187))/2</f>
        <v>1</v>
      </c>
      <c r="V56" s="37">
        <f>SUMIF(LoansC!$B$12:$B$187,Loans!$B56,LoansC!V$12:V$187)+SUMIF(LoansR!$B$12:$B$187,Loans!$B56,LoansR!V$12:V$187)</f>
        <v>0</v>
      </c>
      <c r="W56" s="37">
        <f>SUMIF(LoansC!$B$12:$B$187,Loans!$B56,LoansC!W$12:W$187)+SUMIF(LoansR!$B$12:$B$187,Loans!$B56,LoansR!W$12:W$187)</f>
        <v>0</v>
      </c>
      <c r="X56" s="50">
        <f>IF(MONTH($B56)&gt;=6,VLOOKUP(YEAR($B56)+1,SRECPrice!$B$5:$C$29,2,FALSE),VLOOKUP(YEAR($B56),SRECPrice!$B$5:$C$29,2,FALSE))</f>
        <v>237</v>
      </c>
      <c r="Y56" s="37">
        <f>SUMIF(LoansC!$B$12:$B$187,Loans!$B56,LoansC!Y$12:Y$187)+SUMIF(LoansR!$B$12:$B$187,Loans!$B56,LoansR!Y$12:Y$187)</f>
        <v>0</v>
      </c>
      <c r="Z56" s="37">
        <f>SUMIF(LoansC!$B$12:$B$187,Loans!$B56,LoansC!Z$12:Z$187)+SUMIF(LoansR!$B$12:$B$187,Loans!$B56,LoansR!Z$12:Z$187)</f>
        <v>0</v>
      </c>
      <c r="AA56" s="37">
        <f>SUMIF(LoansC!$B$12:$B$187,Loans!$B56,LoansC!AA$12:AA$187)+SUMIF(LoansR!$B$12:$B$187,Loans!$B56,LoansR!AA$12:AA$187)</f>
        <v>0</v>
      </c>
      <c r="AB56" s="37">
        <f>SUMIF(LoansC!$B$12:$B$187,Loans!$B56,LoansC!AB$12:AB$187)+SUMIF(LoansR!$B$12:$B$187,Loans!$B56,LoansR!AB$12:AB$187)</f>
        <v>0</v>
      </c>
      <c r="AC56" s="37">
        <f>SUMIF(LoansC!$B$12:$B$187,Loans!$B56,LoansC!AC$12:AC$187)+SUMIF(LoansR!$B$12:$B$187,Loans!$B56,LoansR!AC$12:AC$187)</f>
        <v>493</v>
      </c>
      <c r="AD56" s="37">
        <f>SUMIF(LoansC!$B$12:$B$187,Loans!$B56,LoansC!AD$12:AD$187)+SUMIF(LoansR!$B$12:$B$187,Loans!$B56,LoansR!AD$12:AD$187)</f>
        <v>0</v>
      </c>
      <c r="AE56" s="56">
        <f>SUMIF(LoansC!$B$12:$B$187,Loans!$B56,LoansC!AE$12:AE$187)</f>
        <v>9.6699999999999994E-2</v>
      </c>
      <c r="AF56" s="37">
        <f>SUMIF(LoansC!$B$12:$B$187,Loans!$B56,LoansC!AF$12:AF$187)+SUMIF(LoansR!$B$12:$B$187,Loans!$B56,LoansR!AF$12:AF$187)</f>
        <v>0</v>
      </c>
      <c r="AG56" s="37">
        <f>SUMIF(LoansC!$B$12:$B$187,Loans!$B56,LoansC!AG$12:AG$187)+SUMIF(LoansR!$B$12:$B$187,Loans!$B56,LoansR!AG$12:AG$187)</f>
        <v>0</v>
      </c>
      <c r="AH56" s="37">
        <f>SUMIF(LoansC!$B$12:$B$187,Loans!$B56,LoansC!AH$12:AH$187)+SUMIF(LoansR!$B$12:$B$187,Loans!$B56,LoansR!AH$12:AH$187)</f>
        <v>0</v>
      </c>
      <c r="AI56" s="37">
        <f>SUMIF(LoansC!$B$12:$B$187,Loans!$B56,LoansC!AI$12:AI$187)+SUMIF(LoansR!$B$12:$B$187,Loans!$B56,LoansR!AI$12:AI$187)</f>
        <v>0</v>
      </c>
      <c r="AJ56" s="37">
        <f>SUMIF(LoansC!$B$12:$B$187,Loans!$B56,LoansC!AJ$12:AJ$187)+SUMIF(LoansR!$B$12:$B$187,Loans!$B56,LoansR!AJ$12:AJ$187)</f>
        <v>0</v>
      </c>
      <c r="AK56" s="37">
        <f>SUMIF(LoansC!$B$12:$B$187,Loans!$B56,LoansC!AK$12:AK$187)+SUMIF(LoansR!$B$12:$B$187,Loans!$B56,LoansR!AK$12:AK$187)</f>
        <v>0</v>
      </c>
      <c r="AL56" s="37">
        <f>SUMIF(LoansC!$B$12:$B$187,Loans!$B56,LoansC!AL$12:AL$187)+SUMIF(LoansR!$B$12:$B$187,Loans!$B56,LoansR!AL$12:AL$187)</f>
        <v>0</v>
      </c>
      <c r="AM56" s="37">
        <f>SUMIF(LoansC!$B$12:$B$187,Loans!$B56,LoansC!AM$12:AM$187)+SUMIF(LoansR!$B$12:$B$187,Loans!$B56,LoansR!AM$12:AM$187)</f>
        <v>0</v>
      </c>
      <c r="AN56" s="37">
        <f>SUMIF(LoansC!$B$12:$B$187,Loans!$B56,LoansC!AN$12:AN$187)+SUMIF(LoansR!$B$12:$B$187,Loans!$B56,LoansR!AN$12:AN$187)</f>
        <v>0</v>
      </c>
      <c r="AP56" s="57"/>
    </row>
    <row r="57" spans="1:42" x14ac:dyDescent="0.2">
      <c r="A57" s="1">
        <f t="shared" si="2"/>
        <v>1</v>
      </c>
      <c r="B57" s="101">
        <f t="shared" si="4"/>
        <v>46053</v>
      </c>
      <c r="C57" s="37">
        <f>SUMIF(LoansC!$B$12:$B$187,Loans!$B57,LoansC!C$12:C$187)+SUMIF(LoansR!$B$12:$B$187,Loans!$B57,LoansR!C$12:C$187)</f>
        <v>113653.78</v>
      </c>
      <c r="D57" s="37">
        <f>SUMIF(LoansC!$B$12:$B$187,Loans!$B57,LoansC!D$12:D$187)+SUMIF(LoansR!$B$12:$B$187,Loans!$B57,LoansR!D$12:D$187)</f>
        <v>54261801.210000016</v>
      </c>
      <c r="E57" s="37">
        <f>SUMIF(LoansC!$B$12:$B$187,Loans!$B57,LoansC!E$12:E$187)+SUMIF(LoansR!$B$12:$B$187,Loans!$B57,LoansR!E$12:E$187)</f>
        <v>0</v>
      </c>
      <c r="F57" s="37">
        <f>SUMIF(LoansC!$B$12:$B$187,Loans!$B57,LoansC!F$12:F$187)+SUMIF(LoansR!$B$12:$B$187,Loans!$B57,LoansR!F$12:F$187)</f>
        <v>0</v>
      </c>
      <c r="G57" s="37">
        <f>SUMIF(LoansC!$B$12:$B$187,Loans!$B57,LoansC!G$12:G$187)+SUMIF(LoansR!$B$12:$B$187,Loans!$B57,LoansR!G$12:G$187)</f>
        <v>104</v>
      </c>
      <c r="H57" s="37">
        <f>SUMIF(LoansC!$B$12:$B$187,Loans!$B57,LoansC!H$12:H$187)+SUMIF(LoansR!$B$12:$B$187,Loans!$B57,LoansR!H$12:H$187)</f>
        <v>0</v>
      </c>
      <c r="I57" s="37">
        <f>SUMIF(LoansC!$B$12:$B$187,Loans!$B57,LoansC!I$12:I$187)+SUMIF(LoansR!$B$12:$B$187,Loans!$B57,LoansR!I$12:I$187)</f>
        <v>0</v>
      </c>
      <c r="J57" s="37">
        <f>SUMIF(LoansC!$B$12:$B$187,Loans!$B57,LoansC!J$12:J$187)+SUMIF(LoansR!$B$12:$B$187,Loans!$B57,LoansR!J$12:J$187)</f>
        <v>0</v>
      </c>
      <c r="K57" s="37">
        <f>SUMIF(LoansC!$B$12:$B$187,Loans!$B57,LoansC!K$12:K$187)+SUMIF(LoansR!$B$12:$B$187,Loans!$B57,LoansR!K$12:K$187)</f>
        <v>0</v>
      </c>
      <c r="L57" s="37">
        <f>SUMIF(LoansC!$B$12:$B$187,Loans!$B57,LoansC!L$12:L$187)+SUMIF(LoansR!$B$12:$B$187,Loans!$B57,LoansR!L$12:L$187)</f>
        <v>0</v>
      </c>
      <c r="M57" s="37">
        <f>SUMIF(LoansC!$B$12:$B$187,Loans!$B57,LoansC!M$12:M$187)+SUMIF(LoansR!$B$12:$B$187,Loans!$B57,LoansR!M$12:M$187)</f>
        <v>24648</v>
      </c>
      <c r="N57" s="37">
        <f>SUMIF(LoansC!$B$12:$B$187,Loans!$B57,LoansC!N$12:N$187)+SUMIF(LoansR!$B$12:$B$187,Loans!$B57,LoansR!N$12:N$187)</f>
        <v>0</v>
      </c>
      <c r="O57" s="37">
        <f>SUMIF(LoansC!$B$12:$B$187,Loans!$B57,LoansC!O$12:O$187)+SUMIF(LoansR!$B$12:$B$187,Loans!$B57,LoansR!O$12:O$187)</f>
        <v>0</v>
      </c>
      <c r="P57" s="37">
        <f>SUMIF(LoansC!$B$12:$B$187,Loans!$B57,LoansC!P$12:P$187)+SUMIF(LoansR!$B$12:$B$187,Loans!$B57,LoansR!P$12:P$187)</f>
        <v>0</v>
      </c>
      <c r="Q57" s="37">
        <f>SUMIF(LoansC!$B$12:$B$187,Loans!$B57,LoansC!Q$12:Q$187)+SUMIF(LoansR!$B$12:$B$187,Loans!$B57,LoansR!Q$12:Q$187)</f>
        <v>0</v>
      </c>
      <c r="R57" s="37">
        <f>SUMIF(LoansC!$B$12:$B$187,Loans!$B57,LoansC!R$12:R$187)+SUMIF(LoansR!$B$12:$B$187,Loans!$B57,LoansR!R$12:R$187)</f>
        <v>0</v>
      </c>
      <c r="S57" s="37">
        <f>SUMIF(LoansC!$B$12:$B$187,Loans!$B57,LoansC!S$12:S$187)+SUMIF(LoansR!$B$12:$B$187,Loans!$B57,LoansR!S$12:S$187)</f>
        <v>0</v>
      </c>
      <c r="T57" s="37">
        <f>SUMIF(LoansC!$B$12:$B$187,Loans!$B57,LoansC!T$12:T$187)+SUMIF(LoansR!$B$12:$B$187,Loans!$B57,LoansR!T$12:T$187)</f>
        <v>0</v>
      </c>
      <c r="U57" s="37">
        <f>(SUMIF(LoansC!$B$12:$B$187,Loans!$B57,LoansC!U$12:U$187)+SUMIF(LoansR!$B$12:$B$187,Loans!$B57,LoansR!U$12:U$187))/2</f>
        <v>1</v>
      </c>
      <c r="V57" s="37">
        <f>SUMIF(LoansC!$B$12:$B$187,Loans!$B57,LoansC!V$12:V$187)+SUMIF(LoansR!$B$12:$B$187,Loans!$B57,LoansR!V$12:V$187)</f>
        <v>0</v>
      </c>
      <c r="W57" s="37">
        <f>SUMIF(LoansC!$B$12:$B$187,Loans!$B57,LoansC!W$12:W$187)+SUMIF(LoansR!$B$12:$B$187,Loans!$B57,LoansR!W$12:W$187)</f>
        <v>0</v>
      </c>
      <c r="X57" s="50">
        <f>IF(MONTH($B57)&gt;=6,VLOOKUP(YEAR($B57)+1,SRECPrice!$B$5:$C$29,2,FALSE),VLOOKUP(YEAR($B57),SRECPrice!$B$5:$C$29,2,FALSE))</f>
        <v>237</v>
      </c>
      <c r="Y57" s="37">
        <f>SUMIF(LoansC!$B$12:$B$187,Loans!$B57,LoansC!Y$12:Y$187)+SUMIF(LoansR!$B$12:$B$187,Loans!$B57,LoansR!Y$12:Y$187)</f>
        <v>0</v>
      </c>
      <c r="Z57" s="37">
        <f>SUMIF(LoansC!$B$12:$B$187,Loans!$B57,LoansC!Z$12:Z$187)+SUMIF(LoansR!$B$12:$B$187,Loans!$B57,LoansR!Z$12:Z$187)</f>
        <v>0</v>
      </c>
      <c r="AA57" s="37">
        <f>SUMIF(LoansC!$B$12:$B$187,Loans!$B57,LoansC!AA$12:AA$187)+SUMIF(LoansR!$B$12:$B$187,Loans!$B57,LoansR!AA$12:AA$187)</f>
        <v>0</v>
      </c>
      <c r="AB57" s="37">
        <f>SUMIF(LoansC!$B$12:$B$187,Loans!$B57,LoansC!AB$12:AB$187)+SUMIF(LoansR!$B$12:$B$187,Loans!$B57,LoansR!AB$12:AB$187)</f>
        <v>0</v>
      </c>
      <c r="AC57" s="37">
        <f>SUMIF(LoansC!$B$12:$B$187,Loans!$B57,LoansC!AC$12:AC$187)+SUMIF(LoansR!$B$12:$B$187,Loans!$B57,LoansR!AC$12:AC$187)</f>
        <v>104</v>
      </c>
      <c r="AD57" s="37">
        <f>SUMIF(LoansC!$B$12:$B$187,Loans!$B57,LoansC!AD$12:AD$187)+SUMIF(LoansR!$B$12:$B$187,Loans!$B57,LoansR!AD$12:AD$187)</f>
        <v>0</v>
      </c>
      <c r="AE57" s="56">
        <f>SUMIF(LoansC!$B$12:$B$187,Loans!$B57,LoansC!AE$12:AE$187)</f>
        <v>9.6699999999999994E-2</v>
      </c>
      <c r="AF57" s="37">
        <f>SUMIF(LoansC!$B$12:$B$187,Loans!$B57,LoansC!AF$12:AF$187)+SUMIF(LoansR!$B$12:$B$187,Loans!$B57,LoansR!AF$12:AF$187)</f>
        <v>0</v>
      </c>
      <c r="AG57" s="37">
        <f>SUMIF(LoansC!$B$12:$B$187,Loans!$B57,LoansC!AG$12:AG$187)+SUMIF(LoansR!$B$12:$B$187,Loans!$B57,LoansR!AG$12:AG$187)</f>
        <v>0</v>
      </c>
      <c r="AH57" s="37">
        <f>SUMIF(LoansC!$B$12:$B$187,Loans!$B57,LoansC!AH$12:AH$187)+SUMIF(LoansR!$B$12:$B$187,Loans!$B57,LoansR!AH$12:AH$187)</f>
        <v>0</v>
      </c>
      <c r="AI57" s="37">
        <f>SUMIF(LoansC!$B$12:$B$187,Loans!$B57,LoansC!AI$12:AI$187)+SUMIF(LoansR!$B$12:$B$187,Loans!$B57,LoansR!AI$12:AI$187)</f>
        <v>0</v>
      </c>
      <c r="AJ57" s="37">
        <f>SUMIF(LoansC!$B$12:$B$187,Loans!$B57,LoansC!AJ$12:AJ$187)+SUMIF(LoansR!$B$12:$B$187,Loans!$B57,LoansR!AJ$12:AJ$187)</f>
        <v>0</v>
      </c>
      <c r="AK57" s="37">
        <f>SUMIF(LoansC!$B$12:$B$187,Loans!$B57,LoansC!AK$12:AK$187)+SUMIF(LoansR!$B$12:$B$187,Loans!$B57,LoansR!AK$12:AK$187)</f>
        <v>0</v>
      </c>
      <c r="AL57" s="37">
        <f>SUMIF(LoansC!$B$12:$B$187,Loans!$B57,LoansC!AL$12:AL$187)+SUMIF(LoansR!$B$12:$B$187,Loans!$B57,LoansR!AL$12:AL$187)</f>
        <v>0</v>
      </c>
      <c r="AM57" s="37">
        <f>SUMIF(LoansC!$B$12:$B$187,Loans!$B57,LoansC!AM$12:AM$187)+SUMIF(LoansR!$B$12:$B$187,Loans!$B57,LoansR!AM$12:AM$187)</f>
        <v>0</v>
      </c>
      <c r="AN57" s="37">
        <f>SUMIF(LoansC!$B$12:$B$187,Loans!$B57,LoansC!AN$12:AN$187)+SUMIF(LoansR!$B$12:$B$187,Loans!$B57,LoansR!AN$12:AN$187)</f>
        <v>0</v>
      </c>
      <c r="AP57" s="57"/>
    </row>
    <row r="58" spans="1:42" x14ac:dyDescent="0.2">
      <c r="A58" s="1">
        <f t="shared" si="2"/>
        <v>2</v>
      </c>
      <c r="B58" s="101">
        <f t="shared" si="4"/>
        <v>46081</v>
      </c>
      <c r="C58" s="37">
        <f>SUMIF(LoansC!$B$12:$B$187,Loans!$B58,LoansC!C$12:C$187)+SUMIF(LoansR!$B$12:$B$187,Loans!$B58,LoansR!C$12:C$187)</f>
        <v>133874.78</v>
      </c>
      <c r="D58" s="37">
        <f>SUMIF(LoansC!$B$12:$B$187,Loans!$B58,LoansC!D$12:D$187)+SUMIF(LoansR!$B$12:$B$187,Loans!$B58,LoansR!D$12:D$187)</f>
        <v>54395675.990000017</v>
      </c>
      <c r="E58" s="37">
        <f>SUMIF(LoansC!$B$12:$B$187,Loans!$B58,LoansC!E$12:E$187)+SUMIF(LoansR!$B$12:$B$187,Loans!$B58,LoansR!E$12:E$187)</f>
        <v>0</v>
      </c>
      <c r="F58" s="37">
        <f>SUMIF(LoansC!$B$12:$B$187,Loans!$B58,LoansC!F$12:F$187)+SUMIF(LoansR!$B$12:$B$187,Loans!$B58,LoansR!F$12:F$187)</f>
        <v>0</v>
      </c>
      <c r="G58" s="37">
        <f>SUMIF(LoansC!$B$12:$B$187,Loans!$B58,LoansC!G$12:G$187)+SUMIF(LoansR!$B$12:$B$187,Loans!$B58,LoansR!G$12:G$187)</f>
        <v>87</v>
      </c>
      <c r="H58" s="37">
        <f>SUMIF(LoansC!$B$12:$B$187,Loans!$B58,LoansC!H$12:H$187)+SUMIF(LoansR!$B$12:$B$187,Loans!$B58,LoansR!H$12:H$187)</f>
        <v>0</v>
      </c>
      <c r="I58" s="37">
        <f>SUMIF(LoansC!$B$12:$B$187,Loans!$B58,LoansC!I$12:I$187)+SUMIF(LoansR!$B$12:$B$187,Loans!$B58,LoansR!I$12:I$187)</f>
        <v>0</v>
      </c>
      <c r="J58" s="37">
        <f>SUMIF(LoansC!$B$12:$B$187,Loans!$B58,LoansC!J$12:J$187)+SUMIF(LoansR!$B$12:$B$187,Loans!$B58,LoansR!J$12:J$187)</f>
        <v>0</v>
      </c>
      <c r="K58" s="37">
        <f>SUMIF(LoansC!$B$12:$B$187,Loans!$B58,LoansC!K$12:K$187)+SUMIF(LoansR!$B$12:$B$187,Loans!$B58,LoansR!K$12:K$187)</f>
        <v>0</v>
      </c>
      <c r="L58" s="37">
        <f>SUMIF(LoansC!$B$12:$B$187,Loans!$B58,LoansC!L$12:L$187)+SUMIF(LoansR!$B$12:$B$187,Loans!$B58,LoansR!L$12:L$187)</f>
        <v>0</v>
      </c>
      <c r="M58" s="37">
        <f>SUMIF(LoansC!$B$12:$B$187,Loans!$B58,LoansC!M$12:M$187)+SUMIF(LoansR!$B$12:$B$187,Loans!$B58,LoansR!M$12:M$187)</f>
        <v>20619</v>
      </c>
      <c r="N58" s="37">
        <f>SUMIF(LoansC!$B$12:$B$187,Loans!$B58,LoansC!N$12:N$187)+SUMIF(LoansR!$B$12:$B$187,Loans!$B58,LoansR!N$12:N$187)</f>
        <v>0</v>
      </c>
      <c r="O58" s="37">
        <f>SUMIF(LoansC!$B$12:$B$187,Loans!$B58,LoansC!O$12:O$187)+SUMIF(LoansR!$B$12:$B$187,Loans!$B58,LoansR!O$12:O$187)</f>
        <v>0</v>
      </c>
      <c r="P58" s="37">
        <f>SUMIF(LoansC!$B$12:$B$187,Loans!$B58,LoansC!P$12:P$187)+SUMIF(LoansR!$B$12:$B$187,Loans!$B58,LoansR!P$12:P$187)</f>
        <v>0</v>
      </c>
      <c r="Q58" s="37">
        <f>SUMIF(LoansC!$B$12:$B$187,Loans!$B58,LoansC!Q$12:Q$187)+SUMIF(LoansR!$B$12:$B$187,Loans!$B58,LoansR!Q$12:Q$187)</f>
        <v>0</v>
      </c>
      <c r="R58" s="37">
        <f>SUMIF(LoansC!$B$12:$B$187,Loans!$B58,LoansC!R$12:R$187)+SUMIF(LoansR!$B$12:$B$187,Loans!$B58,LoansR!R$12:R$187)</f>
        <v>0</v>
      </c>
      <c r="S58" s="37">
        <f>SUMIF(LoansC!$B$12:$B$187,Loans!$B58,LoansC!S$12:S$187)+SUMIF(LoansR!$B$12:$B$187,Loans!$B58,LoansR!S$12:S$187)</f>
        <v>0</v>
      </c>
      <c r="T58" s="37">
        <f>SUMIF(LoansC!$B$12:$B$187,Loans!$B58,LoansC!T$12:T$187)+SUMIF(LoansR!$B$12:$B$187,Loans!$B58,LoansR!T$12:T$187)</f>
        <v>0</v>
      </c>
      <c r="U58" s="37">
        <f>(SUMIF(LoansC!$B$12:$B$187,Loans!$B58,LoansC!U$12:U$187)+SUMIF(LoansR!$B$12:$B$187,Loans!$B58,LoansR!U$12:U$187))/2</f>
        <v>1</v>
      </c>
      <c r="V58" s="37">
        <f>SUMIF(LoansC!$B$12:$B$187,Loans!$B58,LoansC!V$12:V$187)+SUMIF(LoansR!$B$12:$B$187,Loans!$B58,LoansR!V$12:V$187)</f>
        <v>0</v>
      </c>
      <c r="W58" s="37">
        <f>SUMIF(LoansC!$B$12:$B$187,Loans!$B58,LoansC!W$12:W$187)+SUMIF(LoansR!$B$12:$B$187,Loans!$B58,LoansR!W$12:W$187)</f>
        <v>0</v>
      </c>
      <c r="X58" s="50">
        <f>IF(MONTH($B58)&gt;=6,VLOOKUP(YEAR($B58)+1,SRECPrice!$B$5:$C$29,2,FALSE),VLOOKUP(YEAR($B58),SRECPrice!$B$5:$C$29,2,FALSE))</f>
        <v>237</v>
      </c>
      <c r="Y58" s="37">
        <f>SUMIF(LoansC!$B$12:$B$187,Loans!$B58,LoansC!Y$12:Y$187)+SUMIF(LoansR!$B$12:$B$187,Loans!$B58,LoansR!Y$12:Y$187)</f>
        <v>0</v>
      </c>
      <c r="Z58" s="37">
        <f>SUMIF(LoansC!$B$12:$B$187,Loans!$B58,LoansC!Z$12:Z$187)+SUMIF(LoansR!$B$12:$B$187,Loans!$B58,LoansR!Z$12:Z$187)</f>
        <v>0</v>
      </c>
      <c r="AA58" s="37">
        <f>SUMIF(LoansC!$B$12:$B$187,Loans!$B58,LoansC!AA$12:AA$187)+SUMIF(LoansR!$B$12:$B$187,Loans!$B58,LoansR!AA$12:AA$187)</f>
        <v>0</v>
      </c>
      <c r="AB58" s="37">
        <f>SUMIF(LoansC!$B$12:$B$187,Loans!$B58,LoansC!AB$12:AB$187)+SUMIF(LoansR!$B$12:$B$187,Loans!$B58,LoansR!AB$12:AB$187)</f>
        <v>0</v>
      </c>
      <c r="AC58" s="37">
        <f>SUMIF(LoansC!$B$12:$B$187,Loans!$B58,LoansC!AC$12:AC$187)+SUMIF(LoansR!$B$12:$B$187,Loans!$B58,LoansR!AC$12:AC$187)</f>
        <v>87</v>
      </c>
      <c r="AD58" s="37">
        <f>SUMIF(LoansC!$B$12:$B$187,Loans!$B58,LoansC!AD$12:AD$187)+SUMIF(LoansR!$B$12:$B$187,Loans!$B58,LoansR!AD$12:AD$187)</f>
        <v>0</v>
      </c>
      <c r="AE58" s="56">
        <f>SUMIF(LoansC!$B$12:$B$187,Loans!$B58,LoansC!AE$12:AE$187)</f>
        <v>9.6699999999999994E-2</v>
      </c>
      <c r="AF58" s="37">
        <f>SUMIF(LoansC!$B$12:$B$187,Loans!$B58,LoansC!AF$12:AF$187)+SUMIF(LoansR!$B$12:$B$187,Loans!$B58,LoansR!AF$12:AF$187)</f>
        <v>0</v>
      </c>
      <c r="AG58" s="37">
        <f>SUMIF(LoansC!$B$12:$B$187,Loans!$B58,LoansC!AG$12:AG$187)+SUMIF(LoansR!$B$12:$B$187,Loans!$B58,LoansR!AG$12:AG$187)</f>
        <v>0</v>
      </c>
      <c r="AH58" s="37">
        <f>SUMIF(LoansC!$B$12:$B$187,Loans!$B58,LoansC!AH$12:AH$187)+SUMIF(LoansR!$B$12:$B$187,Loans!$B58,LoansR!AH$12:AH$187)</f>
        <v>0</v>
      </c>
      <c r="AI58" s="37">
        <f>SUMIF(LoansC!$B$12:$B$187,Loans!$B58,LoansC!AI$12:AI$187)+SUMIF(LoansR!$B$12:$B$187,Loans!$B58,LoansR!AI$12:AI$187)</f>
        <v>0</v>
      </c>
      <c r="AJ58" s="37">
        <f>SUMIF(LoansC!$B$12:$B$187,Loans!$B58,LoansC!AJ$12:AJ$187)+SUMIF(LoansR!$B$12:$B$187,Loans!$B58,LoansR!AJ$12:AJ$187)</f>
        <v>0</v>
      </c>
      <c r="AK58" s="37">
        <f>SUMIF(LoansC!$B$12:$B$187,Loans!$B58,LoansC!AK$12:AK$187)+SUMIF(LoansR!$B$12:$B$187,Loans!$B58,LoansR!AK$12:AK$187)</f>
        <v>0</v>
      </c>
      <c r="AL58" s="37">
        <f>SUMIF(LoansC!$B$12:$B$187,Loans!$B58,LoansC!AL$12:AL$187)+SUMIF(LoansR!$B$12:$B$187,Loans!$B58,LoansR!AL$12:AL$187)</f>
        <v>0</v>
      </c>
      <c r="AM58" s="37">
        <f>SUMIF(LoansC!$B$12:$B$187,Loans!$B58,LoansC!AM$12:AM$187)+SUMIF(LoansR!$B$12:$B$187,Loans!$B58,LoansR!AM$12:AM$187)</f>
        <v>0</v>
      </c>
      <c r="AN58" s="37">
        <f>SUMIF(LoansC!$B$12:$B$187,Loans!$B58,LoansC!AN$12:AN$187)+SUMIF(LoansR!$B$12:$B$187,Loans!$B58,LoansR!AN$12:AN$187)</f>
        <v>0</v>
      </c>
      <c r="AP58" s="57"/>
    </row>
    <row r="59" spans="1:42" x14ac:dyDescent="0.2">
      <c r="A59" s="1">
        <f t="shared" si="2"/>
        <v>3</v>
      </c>
      <c r="B59" s="101">
        <f t="shared" si="4"/>
        <v>46112</v>
      </c>
      <c r="C59" s="37">
        <f>SUMIF(LoansC!$B$12:$B$187,Loans!$B59,LoansC!C$12:C$187)+SUMIF(LoansR!$B$12:$B$187,Loans!$B59,LoansR!C$12:C$187)</f>
        <v>191667.46</v>
      </c>
      <c r="D59" s="37">
        <f>SUMIF(LoansC!$B$12:$B$187,Loans!$B59,LoansC!D$12:D$187)+SUMIF(LoansR!$B$12:$B$187,Loans!$B59,LoansR!D$12:D$187)</f>
        <v>54587343.450000018</v>
      </c>
      <c r="E59" s="37">
        <f>SUMIF(LoansC!$B$12:$B$187,Loans!$B59,LoansC!E$12:E$187)+SUMIF(LoansR!$B$12:$B$187,Loans!$B59,LoansR!E$12:E$187)</f>
        <v>0</v>
      </c>
      <c r="F59" s="37">
        <f>SUMIF(LoansC!$B$12:$B$187,Loans!$B59,LoansC!F$12:F$187)+SUMIF(LoansR!$B$12:$B$187,Loans!$B59,LoansR!F$12:F$187)</f>
        <v>0</v>
      </c>
      <c r="G59" s="37">
        <f>SUMIF(LoansC!$B$12:$B$187,Loans!$B59,LoansC!G$12:G$187)+SUMIF(LoansR!$B$12:$B$187,Loans!$B59,LoansR!G$12:G$187)</f>
        <v>108</v>
      </c>
      <c r="H59" s="37">
        <f>SUMIF(LoansC!$B$12:$B$187,Loans!$B59,LoansC!H$12:H$187)+SUMIF(LoansR!$B$12:$B$187,Loans!$B59,LoansR!H$12:H$187)</f>
        <v>0</v>
      </c>
      <c r="I59" s="37">
        <f>SUMIF(LoansC!$B$12:$B$187,Loans!$B59,LoansC!I$12:I$187)+SUMIF(LoansR!$B$12:$B$187,Loans!$B59,LoansR!I$12:I$187)</f>
        <v>0</v>
      </c>
      <c r="J59" s="37">
        <f>SUMIF(LoansC!$B$12:$B$187,Loans!$B59,LoansC!J$12:J$187)+SUMIF(LoansR!$B$12:$B$187,Loans!$B59,LoansR!J$12:J$187)</f>
        <v>0</v>
      </c>
      <c r="K59" s="37">
        <f>SUMIF(LoansC!$B$12:$B$187,Loans!$B59,LoansC!K$12:K$187)+SUMIF(LoansR!$B$12:$B$187,Loans!$B59,LoansR!K$12:K$187)</f>
        <v>0</v>
      </c>
      <c r="L59" s="37">
        <f>SUMIF(LoansC!$B$12:$B$187,Loans!$B59,LoansC!L$12:L$187)+SUMIF(LoansR!$B$12:$B$187,Loans!$B59,LoansR!L$12:L$187)</f>
        <v>0</v>
      </c>
      <c r="M59" s="37">
        <f>SUMIF(LoansC!$B$12:$B$187,Loans!$B59,LoansC!M$12:M$187)+SUMIF(LoansR!$B$12:$B$187,Loans!$B59,LoansR!M$12:M$187)</f>
        <v>25596</v>
      </c>
      <c r="N59" s="37">
        <f>SUMIF(LoansC!$B$12:$B$187,Loans!$B59,LoansC!N$12:N$187)+SUMIF(LoansR!$B$12:$B$187,Loans!$B59,LoansR!N$12:N$187)</f>
        <v>0</v>
      </c>
      <c r="O59" s="37">
        <f>SUMIF(LoansC!$B$12:$B$187,Loans!$B59,LoansC!O$12:O$187)+SUMIF(LoansR!$B$12:$B$187,Loans!$B59,LoansR!O$12:O$187)</f>
        <v>0</v>
      </c>
      <c r="P59" s="37">
        <f>SUMIF(LoansC!$B$12:$B$187,Loans!$B59,LoansC!P$12:P$187)+SUMIF(LoansR!$B$12:$B$187,Loans!$B59,LoansR!P$12:P$187)</f>
        <v>0</v>
      </c>
      <c r="Q59" s="37">
        <f>SUMIF(LoansC!$B$12:$B$187,Loans!$B59,LoansC!Q$12:Q$187)+SUMIF(LoansR!$B$12:$B$187,Loans!$B59,LoansR!Q$12:Q$187)</f>
        <v>0</v>
      </c>
      <c r="R59" s="37">
        <f>SUMIF(LoansC!$B$12:$B$187,Loans!$B59,LoansC!R$12:R$187)+SUMIF(LoansR!$B$12:$B$187,Loans!$B59,LoansR!R$12:R$187)</f>
        <v>0</v>
      </c>
      <c r="S59" s="37">
        <f>SUMIF(LoansC!$B$12:$B$187,Loans!$B59,LoansC!S$12:S$187)+SUMIF(LoansR!$B$12:$B$187,Loans!$B59,LoansR!S$12:S$187)</f>
        <v>0</v>
      </c>
      <c r="T59" s="37">
        <f>SUMIF(LoansC!$B$12:$B$187,Loans!$B59,LoansC!T$12:T$187)+SUMIF(LoansR!$B$12:$B$187,Loans!$B59,LoansR!T$12:T$187)</f>
        <v>0</v>
      </c>
      <c r="U59" s="37">
        <f>(SUMIF(LoansC!$B$12:$B$187,Loans!$B59,LoansC!U$12:U$187)+SUMIF(LoansR!$B$12:$B$187,Loans!$B59,LoansR!U$12:U$187))/2</f>
        <v>1</v>
      </c>
      <c r="V59" s="37">
        <f>SUMIF(LoansC!$B$12:$B$187,Loans!$B59,LoansC!V$12:V$187)+SUMIF(LoansR!$B$12:$B$187,Loans!$B59,LoansR!V$12:V$187)</f>
        <v>0</v>
      </c>
      <c r="W59" s="37">
        <f>SUMIF(LoansC!$B$12:$B$187,Loans!$B59,LoansC!W$12:W$187)+SUMIF(LoansR!$B$12:$B$187,Loans!$B59,LoansR!W$12:W$187)</f>
        <v>0</v>
      </c>
      <c r="X59" s="50">
        <f>IF(MONTH($B59)&gt;=6,VLOOKUP(YEAR($B59)+1,SRECPrice!$B$5:$C$29,2,FALSE),VLOOKUP(YEAR($B59),SRECPrice!$B$5:$C$29,2,FALSE))</f>
        <v>237</v>
      </c>
      <c r="Y59" s="37">
        <f>SUMIF(LoansC!$B$12:$B$187,Loans!$B59,LoansC!Y$12:Y$187)+SUMIF(LoansR!$B$12:$B$187,Loans!$B59,LoansR!Y$12:Y$187)</f>
        <v>0</v>
      </c>
      <c r="Z59" s="37">
        <f>SUMIF(LoansC!$B$12:$B$187,Loans!$B59,LoansC!Z$12:Z$187)+SUMIF(LoansR!$B$12:$B$187,Loans!$B59,LoansR!Z$12:Z$187)</f>
        <v>0</v>
      </c>
      <c r="AA59" s="37">
        <f>SUMIF(LoansC!$B$12:$B$187,Loans!$B59,LoansC!AA$12:AA$187)+SUMIF(LoansR!$B$12:$B$187,Loans!$B59,LoansR!AA$12:AA$187)</f>
        <v>0</v>
      </c>
      <c r="AB59" s="37">
        <f>SUMIF(LoansC!$B$12:$B$187,Loans!$B59,LoansC!AB$12:AB$187)+SUMIF(LoansR!$B$12:$B$187,Loans!$B59,LoansR!AB$12:AB$187)</f>
        <v>0</v>
      </c>
      <c r="AC59" s="37">
        <f>SUMIF(LoansC!$B$12:$B$187,Loans!$B59,LoansC!AC$12:AC$187)+SUMIF(LoansR!$B$12:$B$187,Loans!$B59,LoansR!AC$12:AC$187)</f>
        <v>108</v>
      </c>
      <c r="AD59" s="37">
        <f>SUMIF(LoansC!$B$12:$B$187,Loans!$B59,LoansC!AD$12:AD$187)+SUMIF(LoansR!$B$12:$B$187,Loans!$B59,LoansR!AD$12:AD$187)</f>
        <v>0</v>
      </c>
      <c r="AE59" s="56">
        <f>SUMIF(LoansC!$B$12:$B$187,Loans!$B59,LoansC!AE$12:AE$187)</f>
        <v>9.6699999999999994E-2</v>
      </c>
      <c r="AF59" s="37">
        <f>SUMIF(LoansC!$B$12:$B$187,Loans!$B59,LoansC!AF$12:AF$187)+SUMIF(LoansR!$B$12:$B$187,Loans!$B59,LoansR!AF$12:AF$187)</f>
        <v>0</v>
      </c>
      <c r="AG59" s="37">
        <f>SUMIF(LoansC!$B$12:$B$187,Loans!$B59,LoansC!AG$12:AG$187)+SUMIF(LoansR!$B$12:$B$187,Loans!$B59,LoansR!AG$12:AG$187)</f>
        <v>0</v>
      </c>
      <c r="AH59" s="37">
        <f>SUMIF(LoansC!$B$12:$B$187,Loans!$B59,LoansC!AH$12:AH$187)+SUMIF(LoansR!$B$12:$B$187,Loans!$B59,LoansR!AH$12:AH$187)</f>
        <v>0</v>
      </c>
      <c r="AI59" s="37">
        <f>SUMIF(LoansC!$B$12:$B$187,Loans!$B59,LoansC!AI$12:AI$187)+SUMIF(LoansR!$B$12:$B$187,Loans!$B59,LoansR!AI$12:AI$187)</f>
        <v>0</v>
      </c>
      <c r="AJ59" s="37">
        <f>SUMIF(LoansC!$B$12:$B$187,Loans!$B59,LoansC!AJ$12:AJ$187)+SUMIF(LoansR!$B$12:$B$187,Loans!$B59,LoansR!AJ$12:AJ$187)</f>
        <v>0</v>
      </c>
      <c r="AK59" s="37">
        <f>SUMIF(LoansC!$B$12:$B$187,Loans!$B59,LoansC!AK$12:AK$187)+SUMIF(LoansR!$B$12:$B$187,Loans!$B59,LoansR!AK$12:AK$187)</f>
        <v>0</v>
      </c>
      <c r="AL59" s="37">
        <f>SUMIF(LoansC!$B$12:$B$187,Loans!$B59,LoansC!AL$12:AL$187)+SUMIF(LoansR!$B$12:$B$187,Loans!$B59,LoansR!AL$12:AL$187)</f>
        <v>0</v>
      </c>
      <c r="AM59" s="37">
        <f>SUMIF(LoansC!$B$12:$B$187,Loans!$B59,LoansC!AM$12:AM$187)+SUMIF(LoansR!$B$12:$B$187,Loans!$B59,LoansR!AM$12:AM$187)</f>
        <v>0</v>
      </c>
      <c r="AN59" s="37">
        <f>SUMIF(LoansC!$B$12:$B$187,Loans!$B59,LoansC!AN$12:AN$187)+SUMIF(LoansR!$B$12:$B$187,Loans!$B59,LoansR!AN$12:AN$187)</f>
        <v>0</v>
      </c>
      <c r="AP59" s="57"/>
    </row>
    <row r="60" spans="1:42" x14ac:dyDescent="0.2">
      <c r="A60" s="1">
        <f t="shared" si="2"/>
        <v>4</v>
      </c>
      <c r="B60" s="101">
        <f t="shared" si="4"/>
        <v>46142</v>
      </c>
      <c r="C60" s="37">
        <f>SUMIF(LoansC!$B$12:$B$187,Loans!$B60,LoansC!C$12:C$187)+SUMIF(LoansR!$B$12:$B$187,Loans!$B60,LoansR!C$12:C$187)</f>
        <v>216958.86000000002</v>
      </c>
      <c r="D60" s="37">
        <f>SUMIF(LoansC!$B$12:$B$187,Loans!$B60,LoansC!D$12:D$187)+SUMIF(LoansR!$B$12:$B$187,Loans!$B60,LoansR!D$12:D$187)</f>
        <v>54804302.310000017</v>
      </c>
      <c r="E60" s="37">
        <f>SUMIF(LoansC!$B$12:$B$187,Loans!$B60,LoansC!E$12:E$187)+SUMIF(LoansR!$B$12:$B$187,Loans!$B60,LoansR!E$12:E$187)</f>
        <v>0</v>
      </c>
      <c r="F60" s="37">
        <f>SUMIF(LoansC!$B$12:$B$187,Loans!$B60,LoansC!F$12:F$187)+SUMIF(LoansR!$B$12:$B$187,Loans!$B60,LoansR!F$12:F$187)</f>
        <v>0</v>
      </c>
      <c r="G60" s="37">
        <f>SUMIF(LoansC!$B$12:$B$187,Loans!$B60,LoansC!G$12:G$187)+SUMIF(LoansR!$B$12:$B$187,Loans!$B60,LoansR!G$12:G$187)</f>
        <v>134</v>
      </c>
      <c r="H60" s="37">
        <f>SUMIF(LoansC!$B$12:$B$187,Loans!$B60,LoansC!H$12:H$187)+SUMIF(LoansR!$B$12:$B$187,Loans!$B60,LoansR!H$12:H$187)</f>
        <v>0</v>
      </c>
      <c r="I60" s="37">
        <f>SUMIF(LoansC!$B$12:$B$187,Loans!$B60,LoansC!I$12:I$187)+SUMIF(LoansR!$B$12:$B$187,Loans!$B60,LoansR!I$12:I$187)</f>
        <v>0</v>
      </c>
      <c r="J60" s="37">
        <f>SUMIF(LoansC!$B$12:$B$187,Loans!$B60,LoansC!J$12:J$187)+SUMIF(LoansR!$B$12:$B$187,Loans!$B60,LoansR!J$12:J$187)</f>
        <v>0</v>
      </c>
      <c r="K60" s="37">
        <f>SUMIF(LoansC!$B$12:$B$187,Loans!$B60,LoansC!K$12:K$187)+SUMIF(LoansR!$B$12:$B$187,Loans!$B60,LoansR!K$12:K$187)</f>
        <v>0</v>
      </c>
      <c r="L60" s="37">
        <f>SUMIF(LoansC!$B$12:$B$187,Loans!$B60,LoansC!L$12:L$187)+SUMIF(LoansR!$B$12:$B$187,Loans!$B60,LoansR!L$12:L$187)</f>
        <v>0</v>
      </c>
      <c r="M60" s="37">
        <f>SUMIF(LoansC!$B$12:$B$187,Loans!$B60,LoansC!M$12:M$187)+SUMIF(LoansR!$B$12:$B$187,Loans!$B60,LoansR!M$12:M$187)</f>
        <v>31758</v>
      </c>
      <c r="N60" s="37">
        <f>SUMIF(LoansC!$B$12:$B$187,Loans!$B60,LoansC!N$12:N$187)+SUMIF(LoansR!$B$12:$B$187,Loans!$B60,LoansR!N$12:N$187)</f>
        <v>0</v>
      </c>
      <c r="O60" s="37">
        <f>SUMIF(LoansC!$B$12:$B$187,Loans!$B60,LoansC!O$12:O$187)+SUMIF(LoansR!$B$12:$B$187,Loans!$B60,LoansR!O$12:O$187)</f>
        <v>0</v>
      </c>
      <c r="P60" s="37">
        <f>SUMIF(LoansC!$B$12:$B$187,Loans!$B60,LoansC!P$12:P$187)+SUMIF(LoansR!$B$12:$B$187,Loans!$B60,LoansR!P$12:P$187)</f>
        <v>0</v>
      </c>
      <c r="Q60" s="37">
        <f>SUMIF(LoansC!$B$12:$B$187,Loans!$B60,LoansC!Q$12:Q$187)+SUMIF(LoansR!$B$12:$B$187,Loans!$B60,LoansR!Q$12:Q$187)</f>
        <v>0</v>
      </c>
      <c r="R60" s="37">
        <f>SUMIF(LoansC!$B$12:$B$187,Loans!$B60,LoansC!R$12:R$187)+SUMIF(LoansR!$B$12:$B$187,Loans!$B60,LoansR!R$12:R$187)</f>
        <v>0</v>
      </c>
      <c r="S60" s="37">
        <f>SUMIF(LoansC!$B$12:$B$187,Loans!$B60,LoansC!S$12:S$187)+SUMIF(LoansR!$B$12:$B$187,Loans!$B60,LoansR!S$12:S$187)</f>
        <v>0</v>
      </c>
      <c r="T60" s="37">
        <f>SUMIF(LoansC!$B$12:$B$187,Loans!$B60,LoansC!T$12:T$187)+SUMIF(LoansR!$B$12:$B$187,Loans!$B60,LoansR!T$12:T$187)</f>
        <v>0</v>
      </c>
      <c r="U60" s="37">
        <f>(SUMIF(LoansC!$B$12:$B$187,Loans!$B60,LoansC!U$12:U$187)+SUMIF(LoansR!$B$12:$B$187,Loans!$B60,LoansR!U$12:U$187))/2</f>
        <v>1</v>
      </c>
      <c r="V60" s="37">
        <f>SUMIF(LoansC!$B$12:$B$187,Loans!$B60,LoansC!V$12:V$187)+SUMIF(LoansR!$B$12:$B$187,Loans!$B60,LoansR!V$12:V$187)</f>
        <v>0</v>
      </c>
      <c r="W60" s="37">
        <f>SUMIF(LoansC!$B$12:$B$187,Loans!$B60,LoansC!W$12:W$187)+SUMIF(LoansR!$B$12:$B$187,Loans!$B60,LoansR!W$12:W$187)</f>
        <v>0</v>
      </c>
      <c r="X60" s="50">
        <f>IF(MONTH($B60)&gt;=6,VLOOKUP(YEAR($B60)+1,SRECPrice!$B$5:$C$29,2,FALSE),VLOOKUP(YEAR($B60),SRECPrice!$B$5:$C$29,2,FALSE))</f>
        <v>237</v>
      </c>
      <c r="Y60" s="37">
        <f>SUMIF(LoansC!$B$12:$B$187,Loans!$B60,LoansC!Y$12:Y$187)+SUMIF(LoansR!$B$12:$B$187,Loans!$B60,LoansR!Y$12:Y$187)</f>
        <v>0</v>
      </c>
      <c r="Z60" s="37">
        <f>SUMIF(LoansC!$B$12:$B$187,Loans!$B60,LoansC!Z$12:Z$187)+SUMIF(LoansR!$B$12:$B$187,Loans!$B60,LoansR!Z$12:Z$187)</f>
        <v>0</v>
      </c>
      <c r="AA60" s="37">
        <f>SUMIF(LoansC!$B$12:$B$187,Loans!$B60,LoansC!AA$12:AA$187)+SUMIF(LoansR!$B$12:$B$187,Loans!$B60,LoansR!AA$12:AA$187)</f>
        <v>0</v>
      </c>
      <c r="AB60" s="37">
        <f>SUMIF(LoansC!$B$12:$B$187,Loans!$B60,LoansC!AB$12:AB$187)+SUMIF(LoansR!$B$12:$B$187,Loans!$B60,LoansR!AB$12:AB$187)</f>
        <v>0</v>
      </c>
      <c r="AC60" s="37">
        <f>SUMIF(LoansC!$B$12:$B$187,Loans!$B60,LoansC!AC$12:AC$187)+SUMIF(LoansR!$B$12:$B$187,Loans!$B60,LoansR!AC$12:AC$187)</f>
        <v>134</v>
      </c>
      <c r="AD60" s="37">
        <f>SUMIF(LoansC!$B$12:$B$187,Loans!$B60,LoansC!AD$12:AD$187)+SUMIF(LoansR!$B$12:$B$187,Loans!$B60,LoansR!AD$12:AD$187)</f>
        <v>0</v>
      </c>
      <c r="AE60" s="56">
        <f>SUMIF(LoansC!$B$12:$B$187,Loans!$B60,LoansC!AE$12:AE$187)</f>
        <v>9.6699999999999994E-2</v>
      </c>
      <c r="AF60" s="37">
        <f>SUMIF(LoansC!$B$12:$B$187,Loans!$B60,LoansC!AF$12:AF$187)+SUMIF(LoansR!$B$12:$B$187,Loans!$B60,LoansR!AF$12:AF$187)</f>
        <v>0</v>
      </c>
      <c r="AG60" s="37">
        <f>SUMIF(LoansC!$B$12:$B$187,Loans!$B60,LoansC!AG$12:AG$187)+SUMIF(LoansR!$B$12:$B$187,Loans!$B60,LoansR!AG$12:AG$187)</f>
        <v>0</v>
      </c>
      <c r="AH60" s="37">
        <f>SUMIF(LoansC!$B$12:$B$187,Loans!$B60,LoansC!AH$12:AH$187)+SUMIF(LoansR!$B$12:$B$187,Loans!$B60,LoansR!AH$12:AH$187)</f>
        <v>0</v>
      </c>
      <c r="AI60" s="37">
        <f>SUMIF(LoansC!$B$12:$B$187,Loans!$B60,LoansC!AI$12:AI$187)+SUMIF(LoansR!$B$12:$B$187,Loans!$B60,LoansR!AI$12:AI$187)</f>
        <v>0</v>
      </c>
      <c r="AJ60" s="37">
        <f>SUMIF(LoansC!$B$12:$B$187,Loans!$B60,LoansC!AJ$12:AJ$187)+SUMIF(LoansR!$B$12:$B$187,Loans!$B60,LoansR!AJ$12:AJ$187)</f>
        <v>0</v>
      </c>
      <c r="AK60" s="37">
        <f>SUMIF(LoansC!$B$12:$B$187,Loans!$B60,LoansC!AK$12:AK$187)+SUMIF(LoansR!$B$12:$B$187,Loans!$B60,LoansR!AK$12:AK$187)</f>
        <v>0</v>
      </c>
      <c r="AL60" s="37">
        <f>SUMIF(LoansC!$B$12:$B$187,Loans!$B60,LoansC!AL$12:AL$187)+SUMIF(LoansR!$B$12:$B$187,Loans!$B60,LoansR!AL$12:AL$187)</f>
        <v>0</v>
      </c>
      <c r="AM60" s="37">
        <f>SUMIF(LoansC!$B$12:$B$187,Loans!$B60,LoansC!AM$12:AM$187)+SUMIF(LoansR!$B$12:$B$187,Loans!$B60,LoansR!AM$12:AM$187)</f>
        <v>0</v>
      </c>
      <c r="AN60" s="37">
        <f>SUMIF(LoansC!$B$12:$B$187,Loans!$B60,LoansC!AN$12:AN$187)+SUMIF(LoansR!$B$12:$B$187,Loans!$B60,LoansR!AN$12:AN$187)</f>
        <v>0</v>
      </c>
      <c r="AP60" s="57"/>
    </row>
    <row r="61" spans="1:42" x14ac:dyDescent="0.2">
      <c r="A61" s="1">
        <f t="shared" si="2"/>
        <v>5</v>
      </c>
      <c r="B61" s="101">
        <f t="shared" si="4"/>
        <v>46173</v>
      </c>
      <c r="C61" s="37">
        <f>SUMIF(LoansC!$B$12:$B$187,Loans!$B61,LoansC!C$12:C$187)+SUMIF(LoansR!$B$12:$B$187,Loans!$B61,LoansR!C$12:C$187)</f>
        <v>260479.1</v>
      </c>
      <c r="D61" s="37">
        <f>SUMIF(LoansC!$B$12:$B$187,Loans!$B61,LoansC!D$12:D$187)+SUMIF(LoansR!$B$12:$B$187,Loans!$B61,LoansR!D$12:D$187)</f>
        <v>55064781.410000019</v>
      </c>
      <c r="E61" s="37">
        <f>SUMIF(LoansC!$B$12:$B$187,Loans!$B61,LoansC!E$12:E$187)+SUMIF(LoansR!$B$12:$B$187,Loans!$B61,LoansR!E$12:E$187)</f>
        <v>0</v>
      </c>
      <c r="F61" s="37">
        <f>SUMIF(LoansC!$B$12:$B$187,Loans!$B61,LoansC!F$12:F$187)+SUMIF(LoansR!$B$12:$B$187,Loans!$B61,LoansR!F$12:F$187)</f>
        <v>0</v>
      </c>
      <c r="G61" s="37">
        <f>SUMIF(LoansC!$B$12:$B$187,Loans!$B61,LoansC!G$12:G$187)+SUMIF(LoansR!$B$12:$B$187,Loans!$B61,LoansR!G$12:G$187)</f>
        <v>191</v>
      </c>
      <c r="H61" s="37">
        <f>SUMIF(LoansC!$B$12:$B$187,Loans!$B61,LoansC!H$12:H$187)+SUMIF(LoansR!$B$12:$B$187,Loans!$B61,LoansR!H$12:H$187)</f>
        <v>0</v>
      </c>
      <c r="I61" s="37">
        <f>SUMIF(LoansC!$B$12:$B$187,Loans!$B61,LoansC!I$12:I$187)+SUMIF(LoansR!$B$12:$B$187,Loans!$B61,LoansR!I$12:I$187)</f>
        <v>0</v>
      </c>
      <c r="J61" s="37">
        <f>SUMIF(LoansC!$B$12:$B$187,Loans!$B61,LoansC!J$12:J$187)+SUMIF(LoansR!$B$12:$B$187,Loans!$B61,LoansR!J$12:J$187)</f>
        <v>0</v>
      </c>
      <c r="K61" s="37">
        <f>SUMIF(LoansC!$B$12:$B$187,Loans!$B61,LoansC!K$12:K$187)+SUMIF(LoansR!$B$12:$B$187,Loans!$B61,LoansR!K$12:K$187)</f>
        <v>0</v>
      </c>
      <c r="L61" s="37">
        <f>SUMIF(LoansC!$B$12:$B$187,Loans!$B61,LoansC!L$12:L$187)+SUMIF(LoansR!$B$12:$B$187,Loans!$B61,LoansR!L$12:L$187)</f>
        <v>0</v>
      </c>
      <c r="M61" s="37">
        <f>SUMIF(LoansC!$B$12:$B$187,Loans!$B61,LoansC!M$12:M$187)+SUMIF(LoansR!$B$12:$B$187,Loans!$B61,LoansR!M$12:M$187)</f>
        <v>45267</v>
      </c>
      <c r="N61" s="37">
        <f>SUMIF(LoansC!$B$12:$B$187,Loans!$B61,LoansC!N$12:N$187)+SUMIF(LoansR!$B$12:$B$187,Loans!$B61,LoansR!N$12:N$187)</f>
        <v>0</v>
      </c>
      <c r="O61" s="37">
        <f>SUMIF(LoansC!$B$12:$B$187,Loans!$B61,LoansC!O$12:O$187)+SUMIF(LoansR!$B$12:$B$187,Loans!$B61,LoansR!O$12:O$187)</f>
        <v>0</v>
      </c>
      <c r="P61" s="37">
        <f>SUMIF(LoansC!$B$12:$B$187,Loans!$B61,LoansC!P$12:P$187)+SUMIF(LoansR!$B$12:$B$187,Loans!$B61,LoansR!P$12:P$187)</f>
        <v>0</v>
      </c>
      <c r="Q61" s="37">
        <f>SUMIF(LoansC!$B$12:$B$187,Loans!$B61,LoansC!Q$12:Q$187)+SUMIF(LoansR!$B$12:$B$187,Loans!$B61,LoansR!Q$12:Q$187)</f>
        <v>0</v>
      </c>
      <c r="R61" s="37">
        <f>SUMIF(LoansC!$B$12:$B$187,Loans!$B61,LoansC!R$12:R$187)+SUMIF(LoansR!$B$12:$B$187,Loans!$B61,LoansR!R$12:R$187)</f>
        <v>0</v>
      </c>
      <c r="S61" s="37">
        <f>SUMIF(LoansC!$B$12:$B$187,Loans!$B61,LoansC!S$12:S$187)+SUMIF(LoansR!$B$12:$B$187,Loans!$B61,LoansR!S$12:S$187)</f>
        <v>0</v>
      </c>
      <c r="T61" s="37">
        <f>SUMIF(LoansC!$B$12:$B$187,Loans!$B61,LoansC!T$12:T$187)+SUMIF(LoansR!$B$12:$B$187,Loans!$B61,LoansR!T$12:T$187)</f>
        <v>0</v>
      </c>
      <c r="U61" s="37">
        <f>(SUMIF(LoansC!$B$12:$B$187,Loans!$B61,LoansC!U$12:U$187)+SUMIF(LoansR!$B$12:$B$187,Loans!$B61,LoansR!U$12:U$187))/2</f>
        <v>1</v>
      </c>
      <c r="V61" s="37">
        <f>SUMIF(LoansC!$B$12:$B$187,Loans!$B61,LoansC!V$12:V$187)+SUMIF(LoansR!$B$12:$B$187,Loans!$B61,LoansR!V$12:V$187)</f>
        <v>0</v>
      </c>
      <c r="W61" s="37">
        <f>SUMIF(LoansC!$B$12:$B$187,Loans!$B61,LoansC!W$12:W$187)+SUMIF(LoansR!$B$12:$B$187,Loans!$B61,LoansR!W$12:W$187)</f>
        <v>0</v>
      </c>
      <c r="X61" s="50">
        <f>IF(MONTH($B61)&gt;=6,VLOOKUP(YEAR($B61)+1,SRECPrice!$B$5:$C$29,2,FALSE),VLOOKUP(YEAR($B61),SRECPrice!$B$5:$C$29,2,FALSE))</f>
        <v>237</v>
      </c>
      <c r="Y61" s="37">
        <f>SUMIF(LoansC!$B$12:$B$187,Loans!$B61,LoansC!Y$12:Y$187)+SUMIF(LoansR!$B$12:$B$187,Loans!$B61,LoansR!Y$12:Y$187)</f>
        <v>0</v>
      </c>
      <c r="Z61" s="37">
        <f>SUMIF(LoansC!$B$12:$B$187,Loans!$B61,LoansC!Z$12:Z$187)+SUMIF(LoansR!$B$12:$B$187,Loans!$B61,LoansR!Z$12:Z$187)</f>
        <v>0</v>
      </c>
      <c r="AA61" s="37">
        <f>SUMIF(LoansC!$B$12:$B$187,Loans!$B61,LoansC!AA$12:AA$187)+SUMIF(LoansR!$B$12:$B$187,Loans!$B61,LoansR!AA$12:AA$187)</f>
        <v>0</v>
      </c>
      <c r="AB61" s="37">
        <f>SUMIF(LoansC!$B$12:$B$187,Loans!$B61,LoansC!AB$12:AB$187)+SUMIF(LoansR!$B$12:$B$187,Loans!$B61,LoansR!AB$12:AB$187)</f>
        <v>0</v>
      </c>
      <c r="AC61" s="37">
        <f>SUMIF(LoansC!$B$12:$B$187,Loans!$B61,LoansC!AC$12:AC$187)+SUMIF(LoansR!$B$12:$B$187,Loans!$B61,LoansR!AC$12:AC$187)</f>
        <v>191</v>
      </c>
      <c r="AD61" s="37">
        <f>SUMIF(LoansC!$B$12:$B$187,Loans!$B61,LoansC!AD$12:AD$187)+SUMIF(LoansR!$B$12:$B$187,Loans!$B61,LoansR!AD$12:AD$187)</f>
        <v>0</v>
      </c>
      <c r="AE61" s="56">
        <f>SUMIF(LoansC!$B$12:$B$187,Loans!$B61,LoansC!AE$12:AE$187)</f>
        <v>9.6699999999999994E-2</v>
      </c>
      <c r="AF61" s="37">
        <f>SUMIF(LoansC!$B$12:$B$187,Loans!$B61,LoansC!AF$12:AF$187)+SUMIF(LoansR!$B$12:$B$187,Loans!$B61,LoansR!AF$12:AF$187)</f>
        <v>0</v>
      </c>
      <c r="AG61" s="37">
        <f>SUMIF(LoansC!$B$12:$B$187,Loans!$B61,LoansC!AG$12:AG$187)+SUMIF(LoansR!$B$12:$B$187,Loans!$B61,LoansR!AG$12:AG$187)</f>
        <v>0</v>
      </c>
      <c r="AH61" s="37">
        <f>SUMIF(LoansC!$B$12:$B$187,Loans!$B61,LoansC!AH$12:AH$187)+SUMIF(LoansR!$B$12:$B$187,Loans!$B61,LoansR!AH$12:AH$187)</f>
        <v>0</v>
      </c>
      <c r="AI61" s="37">
        <f>SUMIF(LoansC!$B$12:$B$187,Loans!$B61,LoansC!AI$12:AI$187)+SUMIF(LoansR!$B$12:$B$187,Loans!$B61,LoansR!AI$12:AI$187)</f>
        <v>0</v>
      </c>
      <c r="AJ61" s="37">
        <f>SUMIF(LoansC!$B$12:$B$187,Loans!$B61,LoansC!AJ$12:AJ$187)+SUMIF(LoansR!$B$12:$B$187,Loans!$B61,LoansR!AJ$12:AJ$187)</f>
        <v>0</v>
      </c>
      <c r="AK61" s="37">
        <f>SUMIF(LoansC!$B$12:$B$187,Loans!$B61,LoansC!AK$12:AK$187)+SUMIF(LoansR!$B$12:$B$187,Loans!$B61,LoansR!AK$12:AK$187)</f>
        <v>0</v>
      </c>
      <c r="AL61" s="37">
        <f>SUMIF(LoansC!$B$12:$B$187,Loans!$B61,LoansC!AL$12:AL$187)+SUMIF(LoansR!$B$12:$B$187,Loans!$B61,LoansR!AL$12:AL$187)</f>
        <v>0</v>
      </c>
      <c r="AM61" s="37">
        <f>SUMIF(LoansC!$B$12:$B$187,Loans!$B61,LoansC!AM$12:AM$187)+SUMIF(LoansR!$B$12:$B$187,Loans!$B61,LoansR!AM$12:AM$187)</f>
        <v>0</v>
      </c>
      <c r="AN61" s="37">
        <f>SUMIF(LoansC!$B$12:$B$187,Loans!$B61,LoansC!AN$12:AN$187)+SUMIF(LoansR!$B$12:$B$187,Loans!$B61,LoansR!AN$12:AN$187)</f>
        <v>0</v>
      </c>
      <c r="AP61" s="57"/>
    </row>
    <row r="62" spans="1:42" x14ac:dyDescent="0.2">
      <c r="A62" s="1">
        <f t="shared" si="2"/>
        <v>6</v>
      </c>
      <c r="B62" s="101">
        <f t="shared" si="4"/>
        <v>46203</v>
      </c>
      <c r="C62" s="37">
        <f>SUMIF(LoansC!$B$12:$B$187,Loans!$B62,LoansC!C$12:C$187)+SUMIF(LoansR!$B$12:$B$187,Loans!$B62,LoansR!C$12:C$187)</f>
        <v>255383.52000000002</v>
      </c>
      <c r="D62" s="37">
        <f>SUMIF(LoansC!$B$12:$B$187,Loans!$B62,LoansC!D$12:D$187)+SUMIF(LoansR!$B$12:$B$187,Loans!$B62,LoansR!D$12:D$187)</f>
        <v>55320164.930000022</v>
      </c>
      <c r="E62" s="37">
        <f>SUMIF(LoansC!$B$12:$B$187,Loans!$B62,LoansC!E$12:E$187)+SUMIF(LoansR!$B$12:$B$187,Loans!$B62,LoansR!E$12:E$187)</f>
        <v>0</v>
      </c>
      <c r="F62" s="37">
        <f>SUMIF(LoansC!$B$12:$B$187,Loans!$B62,LoansC!F$12:F$187)+SUMIF(LoansR!$B$12:$B$187,Loans!$B62,LoansR!F$12:F$187)</f>
        <v>0</v>
      </c>
      <c r="G62" s="37">
        <f>SUMIF(LoansC!$B$12:$B$187,Loans!$B62,LoansC!G$12:G$187)+SUMIF(LoansR!$B$12:$B$187,Loans!$B62,LoansR!G$12:G$187)</f>
        <v>218</v>
      </c>
      <c r="H62" s="37">
        <f>SUMIF(LoansC!$B$12:$B$187,Loans!$B62,LoansC!H$12:H$187)+SUMIF(LoansR!$B$12:$B$187,Loans!$B62,LoansR!H$12:H$187)</f>
        <v>0</v>
      </c>
      <c r="I62" s="37">
        <f>SUMIF(LoansC!$B$12:$B$187,Loans!$B62,LoansC!I$12:I$187)+SUMIF(LoansR!$B$12:$B$187,Loans!$B62,LoansR!I$12:I$187)</f>
        <v>0</v>
      </c>
      <c r="J62" s="37">
        <f>SUMIF(LoansC!$B$12:$B$187,Loans!$B62,LoansC!J$12:J$187)+SUMIF(LoansR!$B$12:$B$187,Loans!$B62,LoansR!J$12:J$187)</f>
        <v>0</v>
      </c>
      <c r="K62" s="37">
        <f>SUMIF(LoansC!$B$12:$B$187,Loans!$B62,LoansC!K$12:K$187)+SUMIF(LoansR!$B$12:$B$187,Loans!$B62,LoansR!K$12:K$187)</f>
        <v>0</v>
      </c>
      <c r="L62" s="37">
        <f>SUMIF(LoansC!$B$12:$B$187,Loans!$B62,LoansC!L$12:L$187)+SUMIF(LoansR!$B$12:$B$187,Loans!$B62,LoansR!L$12:L$187)</f>
        <v>0</v>
      </c>
      <c r="M62" s="37">
        <f>SUMIF(LoansC!$B$12:$B$187,Loans!$B62,LoansC!M$12:M$187)+SUMIF(LoansR!$B$12:$B$187,Loans!$B62,LoansR!M$12:M$187)</f>
        <v>51666</v>
      </c>
      <c r="N62" s="37">
        <f>SUMIF(LoansC!$B$12:$B$187,Loans!$B62,LoansC!N$12:N$187)+SUMIF(LoansR!$B$12:$B$187,Loans!$B62,LoansR!N$12:N$187)</f>
        <v>0</v>
      </c>
      <c r="O62" s="37">
        <f>SUMIF(LoansC!$B$12:$B$187,Loans!$B62,LoansC!O$12:O$187)+SUMIF(LoansR!$B$12:$B$187,Loans!$B62,LoansR!O$12:O$187)</f>
        <v>0</v>
      </c>
      <c r="P62" s="37">
        <f>SUMIF(LoansC!$B$12:$B$187,Loans!$B62,LoansC!P$12:P$187)+SUMIF(LoansR!$B$12:$B$187,Loans!$B62,LoansR!P$12:P$187)</f>
        <v>0</v>
      </c>
      <c r="Q62" s="37">
        <f>SUMIF(LoansC!$B$12:$B$187,Loans!$B62,LoansC!Q$12:Q$187)+SUMIF(LoansR!$B$12:$B$187,Loans!$B62,LoansR!Q$12:Q$187)</f>
        <v>0</v>
      </c>
      <c r="R62" s="37">
        <f>SUMIF(LoansC!$B$12:$B$187,Loans!$B62,LoansC!R$12:R$187)+SUMIF(LoansR!$B$12:$B$187,Loans!$B62,LoansR!R$12:R$187)</f>
        <v>0</v>
      </c>
      <c r="S62" s="37">
        <f>SUMIF(LoansC!$B$12:$B$187,Loans!$B62,LoansC!S$12:S$187)+SUMIF(LoansR!$B$12:$B$187,Loans!$B62,LoansR!S$12:S$187)</f>
        <v>0</v>
      </c>
      <c r="T62" s="37">
        <f>SUMIF(LoansC!$B$12:$B$187,Loans!$B62,LoansC!T$12:T$187)+SUMIF(LoansR!$B$12:$B$187,Loans!$B62,LoansR!T$12:T$187)</f>
        <v>0</v>
      </c>
      <c r="U62" s="37">
        <f>(SUMIF(LoansC!$B$12:$B$187,Loans!$B62,LoansC!U$12:U$187)+SUMIF(LoansR!$B$12:$B$187,Loans!$B62,LoansR!U$12:U$187))/2</f>
        <v>1</v>
      </c>
      <c r="V62" s="37">
        <f>SUMIF(LoansC!$B$12:$B$187,Loans!$B62,LoansC!V$12:V$187)+SUMIF(LoansR!$B$12:$B$187,Loans!$B62,LoansR!V$12:V$187)</f>
        <v>0</v>
      </c>
      <c r="W62" s="37">
        <f>SUMIF(LoansC!$B$12:$B$187,Loans!$B62,LoansC!W$12:W$187)+SUMIF(LoansR!$B$12:$B$187,Loans!$B62,LoansR!W$12:W$187)</f>
        <v>0</v>
      </c>
      <c r="X62" s="50">
        <f>IF(MONTH($B62)&gt;=6,VLOOKUP(YEAR($B62)+1,SRECPrice!$B$5:$C$29,2,FALSE),VLOOKUP(YEAR($B62),SRECPrice!$B$5:$C$29,2,FALSE))</f>
        <v>237</v>
      </c>
      <c r="Y62" s="37">
        <f>SUMIF(LoansC!$B$12:$B$187,Loans!$B62,LoansC!Y$12:Y$187)+SUMIF(LoansR!$B$12:$B$187,Loans!$B62,LoansR!Y$12:Y$187)</f>
        <v>0</v>
      </c>
      <c r="Z62" s="37">
        <f>SUMIF(LoansC!$B$12:$B$187,Loans!$B62,LoansC!Z$12:Z$187)+SUMIF(LoansR!$B$12:$B$187,Loans!$B62,LoansR!Z$12:Z$187)</f>
        <v>0</v>
      </c>
      <c r="AA62" s="37">
        <f>SUMIF(LoansC!$B$12:$B$187,Loans!$B62,LoansC!AA$12:AA$187)+SUMIF(LoansR!$B$12:$B$187,Loans!$B62,LoansR!AA$12:AA$187)</f>
        <v>0</v>
      </c>
      <c r="AB62" s="37">
        <f>SUMIF(LoansC!$B$12:$B$187,Loans!$B62,LoansC!AB$12:AB$187)+SUMIF(LoansR!$B$12:$B$187,Loans!$B62,LoansR!AB$12:AB$187)</f>
        <v>0</v>
      </c>
      <c r="AC62" s="37">
        <f>SUMIF(LoansC!$B$12:$B$187,Loans!$B62,LoansC!AC$12:AC$187)+SUMIF(LoansR!$B$12:$B$187,Loans!$B62,LoansR!AC$12:AC$187)</f>
        <v>218</v>
      </c>
      <c r="AD62" s="37">
        <f>SUMIF(LoansC!$B$12:$B$187,Loans!$B62,LoansC!AD$12:AD$187)+SUMIF(LoansR!$B$12:$B$187,Loans!$B62,LoansR!AD$12:AD$187)</f>
        <v>0</v>
      </c>
      <c r="AE62" s="56">
        <f>SUMIF(LoansC!$B$12:$B$187,Loans!$B62,LoansC!AE$12:AE$187)</f>
        <v>9.6699999999999994E-2</v>
      </c>
      <c r="AF62" s="37">
        <f>SUMIF(LoansC!$B$12:$B$187,Loans!$B62,LoansC!AF$12:AF$187)+SUMIF(LoansR!$B$12:$B$187,Loans!$B62,LoansR!AF$12:AF$187)</f>
        <v>0</v>
      </c>
      <c r="AG62" s="37">
        <f>SUMIF(LoansC!$B$12:$B$187,Loans!$B62,LoansC!AG$12:AG$187)+SUMIF(LoansR!$B$12:$B$187,Loans!$B62,LoansR!AG$12:AG$187)</f>
        <v>0</v>
      </c>
      <c r="AH62" s="37">
        <f>SUMIF(LoansC!$B$12:$B$187,Loans!$B62,LoansC!AH$12:AH$187)+SUMIF(LoansR!$B$12:$B$187,Loans!$B62,LoansR!AH$12:AH$187)</f>
        <v>0</v>
      </c>
      <c r="AI62" s="37">
        <f>SUMIF(LoansC!$B$12:$B$187,Loans!$B62,LoansC!AI$12:AI$187)+SUMIF(LoansR!$B$12:$B$187,Loans!$B62,LoansR!AI$12:AI$187)</f>
        <v>0</v>
      </c>
      <c r="AJ62" s="37">
        <f>SUMIF(LoansC!$B$12:$B$187,Loans!$B62,LoansC!AJ$12:AJ$187)+SUMIF(LoansR!$B$12:$B$187,Loans!$B62,LoansR!AJ$12:AJ$187)</f>
        <v>0</v>
      </c>
      <c r="AK62" s="37">
        <f>SUMIF(LoansC!$B$12:$B$187,Loans!$B62,LoansC!AK$12:AK$187)+SUMIF(LoansR!$B$12:$B$187,Loans!$B62,LoansR!AK$12:AK$187)</f>
        <v>0</v>
      </c>
      <c r="AL62" s="37">
        <f>SUMIF(LoansC!$B$12:$B$187,Loans!$B62,LoansC!AL$12:AL$187)+SUMIF(LoansR!$B$12:$B$187,Loans!$B62,LoansR!AL$12:AL$187)</f>
        <v>0</v>
      </c>
      <c r="AM62" s="37">
        <f>SUMIF(LoansC!$B$12:$B$187,Loans!$B62,LoansC!AM$12:AM$187)+SUMIF(LoansR!$B$12:$B$187,Loans!$B62,LoansR!AM$12:AM$187)</f>
        <v>0</v>
      </c>
      <c r="AN62" s="37">
        <f>SUMIF(LoansC!$B$12:$B$187,Loans!$B62,LoansC!AN$12:AN$187)+SUMIF(LoansR!$B$12:$B$187,Loans!$B62,LoansR!AN$12:AN$187)</f>
        <v>0</v>
      </c>
      <c r="AP62" s="57"/>
    </row>
    <row r="63" spans="1:42" x14ac:dyDescent="0.2">
      <c r="A63" s="1">
        <f t="shared" si="2"/>
        <v>7</v>
      </c>
      <c r="B63" s="101">
        <f t="shared" si="4"/>
        <v>46234</v>
      </c>
      <c r="C63" s="37">
        <f>SUMIF(LoansC!$B$12:$B$187,Loans!$B63,LoansC!C$12:C$187)+SUMIF(LoansR!$B$12:$B$187,Loans!$B63,LoansR!C$12:C$187)</f>
        <v>253287.86</v>
      </c>
      <c r="D63" s="37">
        <f>SUMIF(LoansC!$B$12:$B$187,Loans!$B63,LoansC!D$12:D$187)+SUMIF(LoansR!$B$12:$B$187,Loans!$B63,LoansR!D$12:D$187)</f>
        <v>55573452.790000021</v>
      </c>
      <c r="E63" s="37">
        <f>SUMIF(LoansC!$B$12:$B$187,Loans!$B63,LoansC!E$12:E$187)+SUMIF(LoansR!$B$12:$B$187,Loans!$B63,LoansR!E$12:E$187)</f>
        <v>0</v>
      </c>
      <c r="F63" s="37">
        <f>SUMIF(LoansC!$B$12:$B$187,Loans!$B63,LoansC!F$12:F$187)+SUMIF(LoansR!$B$12:$B$187,Loans!$B63,LoansR!F$12:F$187)</f>
        <v>0</v>
      </c>
      <c r="G63" s="37">
        <f>SUMIF(LoansC!$B$12:$B$187,Loans!$B63,LoansC!G$12:G$187)+SUMIF(LoansR!$B$12:$B$187,Loans!$B63,LoansR!G$12:G$187)</f>
        <v>260</v>
      </c>
      <c r="H63" s="37">
        <f>SUMIF(LoansC!$B$12:$B$187,Loans!$B63,LoansC!H$12:H$187)+SUMIF(LoansR!$B$12:$B$187,Loans!$B63,LoansR!H$12:H$187)</f>
        <v>0</v>
      </c>
      <c r="I63" s="37">
        <f>SUMIF(LoansC!$B$12:$B$187,Loans!$B63,LoansC!I$12:I$187)+SUMIF(LoansR!$B$12:$B$187,Loans!$B63,LoansR!I$12:I$187)</f>
        <v>0</v>
      </c>
      <c r="J63" s="37">
        <f>SUMIF(LoansC!$B$12:$B$187,Loans!$B63,LoansC!J$12:J$187)+SUMIF(LoansR!$B$12:$B$187,Loans!$B63,LoansR!J$12:J$187)</f>
        <v>0</v>
      </c>
      <c r="K63" s="37">
        <f>SUMIF(LoansC!$B$12:$B$187,Loans!$B63,LoansC!K$12:K$187)+SUMIF(LoansR!$B$12:$B$187,Loans!$B63,LoansR!K$12:K$187)</f>
        <v>0</v>
      </c>
      <c r="L63" s="37">
        <f>SUMIF(LoansC!$B$12:$B$187,Loans!$B63,LoansC!L$12:L$187)+SUMIF(LoansR!$B$12:$B$187,Loans!$B63,LoansR!L$12:L$187)</f>
        <v>0</v>
      </c>
      <c r="M63" s="37">
        <f>SUMIF(LoansC!$B$12:$B$187,Loans!$B63,LoansC!M$12:M$187)+SUMIF(LoansR!$B$12:$B$187,Loans!$B63,LoansR!M$12:M$187)</f>
        <v>61620</v>
      </c>
      <c r="N63" s="37">
        <f>SUMIF(LoansC!$B$12:$B$187,Loans!$B63,LoansC!N$12:N$187)+SUMIF(LoansR!$B$12:$B$187,Loans!$B63,LoansR!N$12:N$187)</f>
        <v>0</v>
      </c>
      <c r="O63" s="37">
        <f>SUMIF(LoansC!$B$12:$B$187,Loans!$B63,LoansC!O$12:O$187)+SUMIF(LoansR!$B$12:$B$187,Loans!$B63,LoansR!O$12:O$187)</f>
        <v>0</v>
      </c>
      <c r="P63" s="37">
        <f>SUMIF(LoansC!$B$12:$B$187,Loans!$B63,LoansC!P$12:P$187)+SUMIF(LoansR!$B$12:$B$187,Loans!$B63,LoansR!P$12:P$187)</f>
        <v>0</v>
      </c>
      <c r="Q63" s="37">
        <f>SUMIF(LoansC!$B$12:$B$187,Loans!$B63,LoansC!Q$12:Q$187)+SUMIF(LoansR!$B$12:$B$187,Loans!$B63,LoansR!Q$12:Q$187)</f>
        <v>0</v>
      </c>
      <c r="R63" s="37">
        <f>SUMIF(LoansC!$B$12:$B$187,Loans!$B63,LoansC!R$12:R$187)+SUMIF(LoansR!$B$12:$B$187,Loans!$B63,LoansR!R$12:R$187)</f>
        <v>0</v>
      </c>
      <c r="S63" s="37">
        <f>SUMIF(LoansC!$B$12:$B$187,Loans!$B63,LoansC!S$12:S$187)+SUMIF(LoansR!$B$12:$B$187,Loans!$B63,LoansR!S$12:S$187)</f>
        <v>0</v>
      </c>
      <c r="T63" s="37">
        <f>SUMIF(LoansC!$B$12:$B$187,Loans!$B63,LoansC!T$12:T$187)+SUMIF(LoansR!$B$12:$B$187,Loans!$B63,LoansR!T$12:T$187)</f>
        <v>0</v>
      </c>
      <c r="U63" s="37">
        <f>(SUMIF(LoansC!$B$12:$B$187,Loans!$B63,LoansC!U$12:U$187)+SUMIF(LoansR!$B$12:$B$187,Loans!$B63,LoansR!U$12:U$187))/2</f>
        <v>1</v>
      </c>
      <c r="V63" s="37">
        <f>SUMIF(LoansC!$B$12:$B$187,Loans!$B63,LoansC!V$12:V$187)+SUMIF(LoansR!$B$12:$B$187,Loans!$B63,LoansR!V$12:V$187)</f>
        <v>0</v>
      </c>
      <c r="W63" s="37">
        <f>SUMIF(LoansC!$B$12:$B$187,Loans!$B63,LoansC!W$12:W$187)+SUMIF(LoansR!$B$12:$B$187,Loans!$B63,LoansR!W$12:W$187)</f>
        <v>0</v>
      </c>
      <c r="X63" s="50">
        <f>IF(MONTH($B63)&gt;=6,VLOOKUP(YEAR($B63)+1,SRECPrice!$B$5:$C$29,2,FALSE),VLOOKUP(YEAR($B63),SRECPrice!$B$5:$C$29,2,FALSE))</f>
        <v>237</v>
      </c>
      <c r="Y63" s="37">
        <f>SUMIF(LoansC!$B$12:$B$187,Loans!$B63,LoansC!Y$12:Y$187)+SUMIF(LoansR!$B$12:$B$187,Loans!$B63,LoansR!Y$12:Y$187)</f>
        <v>0</v>
      </c>
      <c r="Z63" s="37">
        <f>SUMIF(LoansC!$B$12:$B$187,Loans!$B63,LoansC!Z$12:Z$187)+SUMIF(LoansR!$B$12:$B$187,Loans!$B63,LoansR!Z$12:Z$187)</f>
        <v>0</v>
      </c>
      <c r="AA63" s="37">
        <f>SUMIF(LoansC!$B$12:$B$187,Loans!$B63,LoansC!AA$12:AA$187)+SUMIF(LoansR!$B$12:$B$187,Loans!$B63,LoansR!AA$12:AA$187)</f>
        <v>0</v>
      </c>
      <c r="AB63" s="37">
        <f>SUMIF(LoansC!$B$12:$B$187,Loans!$B63,LoansC!AB$12:AB$187)+SUMIF(LoansR!$B$12:$B$187,Loans!$B63,LoansR!AB$12:AB$187)</f>
        <v>0</v>
      </c>
      <c r="AC63" s="37">
        <f>SUMIF(LoansC!$B$12:$B$187,Loans!$B63,LoansC!AC$12:AC$187)+SUMIF(LoansR!$B$12:$B$187,Loans!$B63,LoansR!AC$12:AC$187)</f>
        <v>260</v>
      </c>
      <c r="AD63" s="37">
        <f>SUMIF(LoansC!$B$12:$B$187,Loans!$B63,LoansC!AD$12:AD$187)+SUMIF(LoansR!$B$12:$B$187,Loans!$B63,LoansR!AD$12:AD$187)</f>
        <v>0</v>
      </c>
      <c r="AE63" s="56">
        <f>SUMIF(LoansC!$B$12:$B$187,Loans!$B63,LoansC!AE$12:AE$187)</f>
        <v>9.6699999999999994E-2</v>
      </c>
      <c r="AF63" s="37">
        <f>SUMIF(LoansC!$B$12:$B$187,Loans!$B63,LoansC!AF$12:AF$187)+SUMIF(LoansR!$B$12:$B$187,Loans!$B63,LoansR!AF$12:AF$187)</f>
        <v>0</v>
      </c>
      <c r="AG63" s="37">
        <f>SUMIF(LoansC!$B$12:$B$187,Loans!$B63,LoansC!AG$12:AG$187)+SUMIF(LoansR!$B$12:$B$187,Loans!$B63,LoansR!AG$12:AG$187)</f>
        <v>0</v>
      </c>
      <c r="AH63" s="37">
        <f>SUMIF(LoansC!$B$12:$B$187,Loans!$B63,LoansC!AH$12:AH$187)+SUMIF(LoansR!$B$12:$B$187,Loans!$B63,LoansR!AH$12:AH$187)</f>
        <v>0</v>
      </c>
      <c r="AI63" s="37">
        <f>SUMIF(LoansC!$B$12:$B$187,Loans!$B63,LoansC!AI$12:AI$187)+SUMIF(LoansR!$B$12:$B$187,Loans!$B63,LoansR!AI$12:AI$187)</f>
        <v>0</v>
      </c>
      <c r="AJ63" s="37">
        <f>SUMIF(LoansC!$B$12:$B$187,Loans!$B63,LoansC!AJ$12:AJ$187)+SUMIF(LoansR!$B$12:$B$187,Loans!$B63,LoansR!AJ$12:AJ$187)</f>
        <v>0</v>
      </c>
      <c r="AK63" s="37">
        <f>SUMIF(LoansC!$B$12:$B$187,Loans!$B63,LoansC!AK$12:AK$187)+SUMIF(LoansR!$B$12:$B$187,Loans!$B63,LoansR!AK$12:AK$187)</f>
        <v>0</v>
      </c>
      <c r="AL63" s="37">
        <f>SUMIF(LoansC!$B$12:$B$187,Loans!$B63,LoansC!AL$12:AL$187)+SUMIF(LoansR!$B$12:$B$187,Loans!$B63,LoansR!AL$12:AL$187)</f>
        <v>0</v>
      </c>
      <c r="AM63" s="37">
        <f>SUMIF(LoansC!$B$12:$B$187,Loans!$B63,LoansC!AM$12:AM$187)+SUMIF(LoansR!$B$12:$B$187,Loans!$B63,LoansR!AM$12:AM$187)</f>
        <v>0</v>
      </c>
      <c r="AN63" s="37">
        <f>SUMIF(LoansC!$B$12:$B$187,Loans!$B63,LoansC!AN$12:AN$187)+SUMIF(LoansR!$B$12:$B$187,Loans!$B63,LoansR!AN$12:AN$187)</f>
        <v>0</v>
      </c>
      <c r="AP63" s="57"/>
    </row>
    <row r="64" spans="1:42" x14ac:dyDescent="0.2">
      <c r="A64" s="1">
        <f t="shared" si="2"/>
        <v>8</v>
      </c>
      <c r="B64" s="101">
        <f t="shared" si="4"/>
        <v>46265</v>
      </c>
      <c r="C64" s="37">
        <f>SUMIF(LoansC!$B$12:$B$187,Loans!$B64,LoansC!C$12:C$187)+SUMIF(LoansR!$B$12:$B$187,Loans!$B64,LoansR!C$12:C$187)</f>
        <v>232382.59</v>
      </c>
      <c r="D64" s="37">
        <f>SUMIF(LoansC!$B$12:$B$187,Loans!$B64,LoansC!D$12:D$187)+SUMIF(LoansR!$B$12:$B$187,Loans!$B64,LoansR!D$12:D$187)</f>
        <v>55805835.380000025</v>
      </c>
      <c r="E64" s="37">
        <f>SUMIF(LoansC!$B$12:$B$187,Loans!$B64,LoansC!E$12:E$187)+SUMIF(LoansR!$B$12:$B$187,Loans!$B64,LoansR!E$12:E$187)</f>
        <v>0</v>
      </c>
      <c r="F64" s="37">
        <f>SUMIF(LoansC!$B$12:$B$187,Loans!$B64,LoansC!F$12:F$187)+SUMIF(LoansR!$B$12:$B$187,Loans!$B64,LoansR!F$12:F$187)</f>
        <v>0</v>
      </c>
      <c r="G64" s="37">
        <f>SUMIF(LoansC!$B$12:$B$187,Loans!$B64,LoansC!G$12:G$187)+SUMIF(LoansR!$B$12:$B$187,Loans!$B64,LoansR!G$12:G$187)</f>
        <v>255</v>
      </c>
      <c r="H64" s="37">
        <f>SUMIF(LoansC!$B$12:$B$187,Loans!$B64,LoansC!H$12:H$187)+SUMIF(LoansR!$B$12:$B$187,Loans!$B64,LoansR!H$12:H$187)</f>
        <v>0</v>
      </c>
      <c r="I64" s="37">
        <f>SUMIF(LoansC!$B$12:$B$187,Loans!$B64,LoansC!I$12:I$187)+SUMIF(LoansR!$B$12:$B$187,Loans!$B64,LoansR!I$12:I$187)</f>
        <v>0</v>
      </c>
      <c r="J64" s="37">
        <f>SUMIF(LoansC!$B$12:$B$187,Loans!$B64,LoansC!J$12:J$187)+SUMIF(LoansR!$B$12:$B$187,Loans!$B64,LoansR!J$12:J$187)</f>
        <v>0</v>
      </c>
      <c r="K64" s="37">
        <f>SUMIF(LoansC!$B$12:$B$187,Loans!$B64,LoansC!K$12:K$187)+SUMIF(LoansR!$B$12:$B$187,Loans!$B64,LoansR!K$12:K$187)</f>
        <v>0</v>
      </c>
      <c r="L64" s="37">
        <f>SUMIF(LoansC!$B$12:$B$187,Loans!$B64,LoansC!L$12:L$187)+SUMIF(LoansR!$B$12:$B$187,Loans!$B64,LoansR!L$12:L$187)</f>
        <v>0</v>
      </c>
      <c r="M64" s="37">
        <f>SUMIF(LoansC!$B$12:$B$187,Loans!$B64,LoansC!M$12:M$187)+SUMIF(LoansR!$B$12:$B$187,Loans!$B64,LoansR!M$12:M$187)</f>
        <v>60435</v>
      </c>
      <c r="N64" s="37">
        <f>SUMIF(LoansC!$B$12:$B$187,Loans!$B64,LoansC!N$12:N$187)+SUMIF(LoansR!$B$12:$B$187,Loans!$B64,LoansR!N$12:N$187)</f>
        <v>0</v>
      </c>
      <c r="O64" s="37">
        <f>SUMIF(LoansC!$B$12:$B$187,Loans!$B64,LoansC!O$12:O$187)+SUMIF(LoansR!$B$12:$B$187,Loans!$B64,LoansR!O$12:O$187)</f>
        <v>0</v>
      </c>
      <c r="P64" s="37">
        <f>SUMIF(LoansC!$B$12:$B$187,Loans!$B64,LoansC!P$12:P$187)+SUMIF(LoansR!$B$12:$B$187,Loans!$B64,LoansR!P$12:P$187)</f>
        <v>0</v>
      </c>
      <c r="Q64" s="37">
        <f>SUMIF(LoansC!$B$12:$B$187,Loans!$B64,LoansC!Q$12:Q$187)+SUMIF(LoansR!$B$12:$B$187,Loans!$B64,LoansR!Q$12:Q$187)</f>
        <v>0</v>
      </c>
      <c r="R64" s="37">
        <f>SUMIF(LoansC!$B$12:$B$187,Loans!$B64,LoansC!R$12:R$187)+SUMIF(LoansR!$B$12:$B$187,Loans!$B64,LoansR!R$12:R$187)</f>
        <v>0</v>
      </c>
      <c r="S64" s="37">
        <f>SUMIF(LoansC!$B$12:$B$187,Loans!$B64,LoansC!S$12:S$187)+SUMIF(LoansR!$B$12:$B$187,Loans!$B64,LoansR!S$12:S$187)</f>
        <v>0</v>
      </c>
      <c r="T64" s="37">
        <f>SUMIF(LoansC!$B$12:$B$187,Loans!$B64,LoansC!T$12:T$187)+SUMIF(LoansR!$B$12:$B$187,Loans!$B64,LoansR!T$12:T$187)</f>
        <v>0</v>
      </c>
      <c r="U64" s="37">
        <f>(SUMIF(LoansC!$B$12:$B$187,Loans!$B64,LoansC!U$12:U$187)+SUMIF(LoansR!$B$12:$B$187,Loans!$B64,LoansR!U$12:U$187))/2</f>
        <v>1</v>
      </c>
      <c r="V64" s="37">
        <f>SUMIF(LoansC!$B$12:$B$187,Loans!$B64,LoansC!V$12:V$187)+SUMIF(LoansR!$B$12:$B$187,Loans!$B64,LoansR!V$12:V$187)</f>
        <v>0</v>
      </c>
      <c r="W64" s="37">
        <f>SUMIF(LoansC!$B$12:$B$187,Loans!$B64,LoansC!W$12:W$187)+SUMIF(LoansR!$B$12:$B$187,Loans!$B64,LoansR!W$12:W$187)</f>
        <v>0</v>
      </c>
      <c r="X64" s="50">
        <f>IF(MONTH($B64)&gt;=6,VLOOKUP(YEAR($B64)+1,SRECPrice!$B$5:$C$29,2,FALSE),VLOOKUP(YEAR($B64),SRECPrice!$B$5:$C$29,2,FALSE))</f>
        <v>237</v>
      </c>
      <c r="Y64" s="37">
        <f>SUMIF(LoansC!$B$12:$B$187,Loans!$B64,LoansC!Y$12:Y$187)+SUMIF(LoansR!$B$12:$B$187,Loans!$B64,LoansR!Y$12:Y$187)</f>
        <v>0</v>
      </c>
      <c r="Z64" s="37">
        <f>SUMIF(LoansC!$B$12:$B$187,Loans!$B64,LoansC!Z$12:Z$187)+SUMIF(LoansR!$B$12:$B$187,Loans!$B64,LoansR!Z$12:Z$187)</f>
        <v>0</v>
      </c>
      <c r="AA64" s="37">
        <f>SUMIF(LoansC!$B$12:$B$187,Loans!$B64,LoansC!AA$12:AA$187)+SUMIF(LoansR!$B$12:$B$187,Loans!$B64,LoansR!AA$12:AA$187)</f>
        <v>0</v>
      </c>
      <c r="AB64" s="37">
        <f>SUMIF(LoansC!$B$12:$B$187,Loans!$B64,LoansC!AB$12:AB$187)+SUMIF(LoansR!$B$12:$B$187,Loans!$B64,LoansR!AB$12:AB$187)</f>
        <v>0</v>
      </c>
      <c r="AC64" s="37">
        <f>SUMIF(LoansC!$B$12:$B$187,Loans!$B64,LoansC!AC$12:AC$187)+SUMIF(LoansR!$B$12:$B$187,Loans!$B64,LoansR!AC$12:AC$187)</f>
        <v>255</v>
      </c>
      <c r="AD64" s="37">
        <f>SUMIF(LoansC!$B$12:$B$187,Loans!$B64,LoansC!AD$12:AD$187)+SUMIF(LoansR!$B$12:$B$187,Loans!$B64,LoansR!AD$12:AD$187)</f>
        <v>0</v>
      </c>
      <c r="AE64" s="56">
        <f>SUMIF(LoansC!$B$12:$B$187,Loans!$B64,LoansC!AE$12:AE$187)</f>
        <v>9.6699999999999994E-2</v>
      </c>
      <c r="AF64" s="37">
        <f>SUMIF(LoansC!$B$12:$B$187,Loans!$B64,LoansC!AF$12:AF$187)+SUMIF(LoansR!$B$12:$B$187,Loans!$B64,LoansR!AF$12:AF$187)</f>
        <v>0</v>
      </c>
      <c r="AG64" s="37">
        <f>SUMIF(LoansC!$B$12:$B$187,Loans!$B64,LoansC!AG$12:AG$187)+SUMIF(LoansR!$B$12:$B$187,Loans!$B64,LoansR!AG$12:AG$187)</f>
        <v>0</v>
      </c>
      <c r="AH64" s="37">
        <f>SUMIF(LoansC!$B$12:$B$187,Loans!$B64,LoansC!AH$12:AH$187)+SUMIF(LoansR!$B$12:$B$187,Loans!$B64,LoansR!AH$12:AH$187)</f>
        <v>0</v>
      </c>
      <c r="AI64" s="37">
        <f>SUMIF(LoansC!$B$12:$B$187,Loans!$B64,LoansC!AI$12:AI$187)+SUMIF(LoansR!$B$12:$B$187,Loans!$B64,LoansR!AI$12:AI$187)</f>
        <v>0</v>
      </c>
      <c r="AJ64" s="37">
        <f>SUMIF(LoansC!$B$12:$B$187,Loans!$B64,LoansC!AJ$12:AJ$187)+SUMIF(LoansR!$B$12:$B$187,Loans!$B64,LoansR!AJ$12:AJ$187)</f>
        <v>0</v>
      </c>
      <c r="AK64" s="37">
        <f>SUMIF(LoansC!$B$12:$B$187,Loans!$B64,LoansC!AK$12:AK$187)+SUMIF(LoansR!$B$12:$B$187,Loans!$B64,LoansR!AK$12:AK$187)</f>
        <v>0</v>
      </c>
      <c r="AL64" s="37">
        <f>SUMIF(LoansC!$B$12:$B$187,Loans!$B64,LoansC!AL$12:AL$187)+SUMIF(LoansR!$B$12:$B$187,Loans!$B64,LoansR!AL$12:AL$187)</f>
        <v>0</v>
      </c>
      <c r="AM64" s="37">
        <f>SUMIF(LoansC!$B$12:$B$187,Loans!$B64,LoansC!AM$12:AM$187)+SUMIF(LoansR!$B$12:$B$187,Loans!$B64,LoansR!AM$12:AM$187)</f>
        <v>0</v>
      </c>
      <c r="AN64" s="37">
        <f>SUMIF(LoansC!$B$12:$B$187,Loans!$B64,LoansC!AN$12:AN$187)+SUMIF(LoansR!$B$12:$B$187,Loans!$B64,LoansR!AN$12:AN$187)</f>
        <v>0</v>
      </c>
      <c r="AP64" s="57"/>
    </row>
    <row r="65" spans="1:42" x14ac:dyDescent="0.2">
      <c r="A65" s="1">
        <f t="shared" si="2"/>
        <v>9</v>
      </c>
      <c r="B65" s="101">
        <f t="shared" si="4"/>
        <v>46295</v>
      </c>
      <c r="C65" s="37">
        <f>SUMIF(LoansC!$B$12:$B$187,Loans!$B65,LoansC!C$12:C$187)+SUMIF(LoansR!$B$12:$B$187,Loans!$B65,LoansR!C$12:C$187)</f>
        <v>196663.28</v>
      </c>
      <c r="D65" s="37">
        <f>SUMIF(LoansC!$B$12:$B$187,Loans!$B65,LoansC!D$12:D$187)+SUMIF(LoansR!$B$12:$B$187,Loans!$B65,LoansR!D$12:D$187)</f>
        <v>56002498.660000026</v>
      </c>
      <c r="E65" s="37">
        <f>SUMIF(LoansC!$B$12:$B$187,Loans!$B65,LoansC!E$12:E$187)+SUMIF(LoansR!$B$12:$B$187,Loans!$B65,LoansR!E$12:E$187)</f>
        <v>0</v>
      </c>
      <c r="F65" s="37">
        <f>SUMIF(LoansC!$B$12:$B$187,Loans!$B65,LoansC!F$12:F$187)+SUMIF(LoansR!$B$12:$B$187,Loans!$B65,LoansR!F$12:F$187)</f>
        <v>0</v>
      </c>
      <c r="G65" s="37">
        <f>SUMIF(LoansC!$B$12:$B$187,Loans!$B65,LoansC!G$12:G$187)+SUMIF(LoansR!$B$12:$B$187,Loans!$B65,LoansR!G$12:G$187)</f>
        <v>254</v>
      </c>
      <c r="H65" s="37">
        <f>SUMIF(LoansC!$B$12:$B$187,Loans!$B65,LoansC!H$12:H$187)+SUMIF(LoansR!$B$12:$B$187,Loans!$B65,LoansR!H$12:H$187)</f>
        <v>0</v>
      </c>
      <c r="I65" s="37">
        <f>SUMIF(LoansC!$B$12:$B$187,Loans!$B65,LoansC!I$12:I$187)+SUMIF(LoansR!$B$12:$B$187,Loans!$B65,LoansR!I$12:I$187)</f>
        <v>0</v>
      </c>
      <c r="J65" s="37">
        <f>SUMIF(LoansC!$B$12:$B$187,Loans!$B65,LoansC!J$12:J$187)+SUMIF(LoansR!$B$12:$B$187,Loans!$B65,LoansR!J$12:J$187)</f>
        <v>0</v>
      </c>
      <c r="K65" s="37">
        <f>SUMIF(LoansC!$B$12:$B$187,Loans!$B65,LoansC!K$12:K$187)+SUMIF(LoansR!$B$12:$B$187,Loans!$B65,LoansR!K$12:K$187)</f>
        <v>0</v>
      </c>
      <c r="L65" s="37">
        <f>SUMIF(LoansC!$B$12:$B$187,Loans!$B65,LoansC!L$12:L$187)+SUMIF(LoansR!$B$12:$B$187,Loans!$B65,LoansR!L$12:L$187)</f>
        <v>0</v>
      </c>
      <c r="M65" s="37">
        <f>SUMIF(LoansC!$B$12:$B$187,Loans!$B65,LoansC!M$12:M$187)+SUMIF(LoansR!$B$12:$B$187,Loans!$B65,LoansR!M$12:M$187)</f>
        <v>60198</v>
      </c>
      <c r="N65" s="37">
        <f>SUMIF(LoansC!$B$12:$B$187,Loans!$B65,LoansC!N$12:N$187)+SUMIF(LoansR!$B$12:$B$187,Loans!$B65,LoansR!N$12:N$187)</f>
        <v>0</v>
      </c>
      <c r="O65" s="37">
        <f>SUMIF(LoansC!$B$12:$B$187,Loans!$B65,LoansC!O$12:O$187)+SUMIF(LoansR!$B$12:$B$187,Loans!$B65,LoansR!O$12:O$187)</f>
        <v>0</v>
      </c>
      <c r="P65" s="37">
        <f>SUMIF(LoansC!$B$12:$B$187,Loans!$B65,LoansC!P$12:P$187)+SUMIF(LoansR!$B$12:$B$187,Loans!$B65,LoansR!P$12:P$187)</f>
        <v>0</v>
      </c>
      <c r="Q65" s="37">
        <f>SUMIF(LoansC!$B$12:$B$187,Loans!$B65,LoansC!Q$12:Q$187)+SUMIF(LoansR!$B$12:$B$187,Loans!$B65,LoansR!Q$12:Q$187)</f>
        <v>0</v>
      </c>
      <c r="R65" s="37">
        <f>SUMIF(LoansC!$B$12:$B$187,Loans!$B65,LoansC!R$12:R$187)+SUMIF(LoansR!$B$12:$B$187,Loans!$B65,LoansR!R$12:R$187)</f>
        <v>0</v>
      </c>
      <c r="S65" s="37">
        <f>SUMIF(LoansC!$B$12:$B$187,Loans!$B65,LoansC!S$12:S$187)+SUMIF(LoansR!$B$12:$B$187,Loans!$B65,LoansR!S$12:S$187)</f>
        <v>0</v>
      </c>
      <c r="T65" s="37">
        <f>SUMIF(LoansC!$B$12:$B$187,Loans!$B65,LoansC!T$12:T$187)+SUMIF(LoansR!$B$12:$B$187,Loans!$B65,LoansR!T$12:T$187)</f>
        <v>0</v>
      </c>
      <c r="U65" s="37">
        <f>(SUMIF(LoansC!$B$12:$B$187,Loans!$B65,LoansC!U$12:U$187)+SUMIF(LoansR!$B$12:$B$187,Loans!$B65,LoansR!U$12:U$187))/2</f>
        <v>1</v>
      </c>
      <c r="V65" s="37">
        <f>SUMIF(LoansC!$B$12:$B$187,Loans!$B65,LoansC!V$12:V$187)+SUMIF(LoansR!$B$12:$B$187,Loans!$B65,LoansR!V$12:V$187)</f>
        <v>0</v>
      </c>
      <c r="W65" s="37">
        <f>SUMIF(LoansC!$B$12:$B$187,Loans!$B65,LoansC!W$12:W$187)+SUMIF(LoansR!$B$12:$B$187,Loans!$B65,LoansR!W$12:W$187)</f>
        <v>0</v>
      </c>
      <c r="X65" s="50">
        <f>IF(MONTH($B65)&gt;=6,VLOOKUP(YEAR($B65)+1,SRECPrice!$B$5:$C$29,2,FALSE),VLOOKUP(YEAR($B65),SRECPrice!$B$5:$C$29,2,FALSE))</f>
        <v>237</v>
      </c>
      <c r="Y65" s="37">
        <f>SUMIF(LoansC!$B$12:$B$187,Loans!$B65,LoansC!Y$12:Y$187)+SUMIF(LoansR!$B$12:$B$187,Loans!$B65,LoansR!Y$12:Y$187)</f>
        <v>0</v>
      </c>
      <c r="Z65" s="37">
        <f>SUMIF(LoansC!$B$12:$B$187,Loans!$B65,LoansC!Z$12:Z$187)+SUMIF(LoansR!$B$12:$B$187,Loans!$B65,LoansR!Z$12:Z$187)</f>
        <v>0</v>
      </c>
      <c r="AA65" s="37">
        <f>SUMIF(LoansC!$B$12:$B$187,Loans!$B65,LoansC!AA$12:AA$187)+SUMIF(LoansR!$B$12:$B$187,Loans!$B65,LoansR!AA$12:AA$187)</f>
        <v>0</v>
      </c>
      <c r="AB65" s="37">
        <f>SUMIF(LoansC!$B$12:$B$187,Loans!$B65,LoansC!AB$12:AB$187)+SUMIF(LoansR!$B$12:$B$187,Loans!$B65,LoansR!AB$12:AB$187)</f>
        <v>0</v>
      </c>
      <c r="AC65" s="37">
        <f>SUMIF(LoansC!$B$12:$B$187,Loans!$B65,LoansC!AC$12:AC$187)+SUMIF(LoansR!$B$12:$B$187,Loans!$B65,LoansR!AC$12:AC$187)</f>
        <v>254</v>
      </c>
      <c r="AD65" s="37">
        <f>SUMIF(LoansC!$B$12:$B$187,Loans!$B65,LoansC!AD$12:AD$187)+SUMIF(LoansR!$B$12:$B$187,Loans!$B65,LoansR!AD$12:AD$187)</f>
        <v>0</v>
      </c>
      <c r="AE65" s="56">
        <f>SUMIF(LoansC!$B$12:$B$187,Loans!$B65,LoansC!AE$12:AE$187)</f>
        <v>9.6699999999999994E-2</v>
      </c>
      <c r="AF65" s="37">
        <f>SUMIF(LoansC!$B$12:$B$187,Loans!$B65,LoansC!AF$12:AF$187)+SUMIF(LoansR!$B$12:$B$187,Loans!$B65,LoansR!AF$12:AF$187)</f>
        <v>0</v>
      </c>
      <c r="AG65" s="37">
        <f>SUMIF(LoansC!$B$12:$B$187,Loans!$B65,LoansC!AG$12:AG$187)+SUMIF(LoansR!$B$12:$B$187,Loans!$B65,LoansR!AG$12:AG$187)</f>
        <v>0</v>
      </c>
      <c r="AH65" s="37">
        <f>SUMIF(LoansC!$B$12:$B$187,Loans!$B65,LoansC!AH$12:AH$187)+SUMIF(LoansR!$B$12:$B$187,Loans!$B65,LoansR!AH$12:AH$187)</f>
        <v>0</v>
      </c>
      <c r="AI65" s="37">
        <f>SUMIF(LoansC!$B$12:$B$187,Loans!$B65,LoansC!AI$12:AI$187)+SUMIF(LoansR!$B$12:$B$187,Loans!$B65,LoansR!AI$12:AI$187)</f>
        <v>0</v>
      </c>
      <c r="AJ65" s="37">
        <f>SUMIF(LoansC!$B$12:$B$187,Loans!$B65,LoansC!AJ$12:AJ$187)+SUMIF(LoansR!$B$12:$B$187,Loans!$B65,LoansR!AJ$12:AJ$187)</f>
        <v>0</v>
      </c>
      <c r="AK65" s="37">
        <f>SUMIF(LoansC!$B$12:$B$187,Loans!$B65,LoansC!AK$12:AK$187)+SUMIF(LoansR!$B$12:$B$187,Loans!$B65,LoansR!AK$12:AK$187)</f>
        <v>0</v>
      </c>
      <c r="AL65" s="37">
        <f>SUMIF(LoansC!$B$12:$B$187,Loans!$B65,LoansC!AL$12:AL$187)+SUMIF(LoansR!$B$12:$B$187,Loans!$B65,LoansR!AL$12:AL$187)</f>
        <v>0</v>
      </c>
      <c r="AM65" s="37">
        <f>SUMIF(LoansC!$B$12:$B$187,Loans!$B65,LoansC!AM$12:AM$187)+SUMIF(LoansR!$B$12:$B$187,Loans!$B65,LoansR!AM$12:AM$187)</f>
        <v>0</v>
      </c>
      <c r="AN65" s="37">
        <f>SUMIF(LoansC!$B$12:$B$187,Loans!$B65,LoansC!AN$12:AN$187)+SUMIF(LoansR!$B$12:$B$187,Loans!$B65,LoansR!AN$12:AN$187)</f>
        <v>0</v>
      </c>
      <c r="AP65" s="57"/>
    </row>
    <row r="66" spans="1:42" x14ac:dyDescent="0.2">
      <c r="A66" s="1">
        <f t="shared" si="2"/>
        <v>10</v>
      </c>
      <c r="B66" s="101">
        <f t="shared" si="4"/>
        <v>46326</v>
      </c>
      <c r="C66" s="37">
        <f>SUMIF(LoansC!$B$12:$B$187,Loans!$B66,LoansC!C$12:C$187)+SUMIF(LoansR!$B$12:$B$187,Loans!$B66,LoansR!C$12:C$187)</f>
        <v>61698.720000000001</v>
      </c>
      <c r="D66" s="37">
        <f>SUMIF(LoansC!$B$12:$B$187,Loans!$B66,LoansC!D$12:D$187)+SUMIF(LoansR!$B$12:$B$187,Loans!$B66,LoansR!D$12:D$187)</f>
        <v>56064197.380000025</v>
      </c>
      <c r="E66" s="37">
        <f>SUMIF(LoansC!$B$12:$B$187,Loans!$B66,LoansC!E$12:E$187)+SUMIF(LoansR!$B$12:$B$187,Loans!$B66,LoansR!E$12:E$187)</f>
        <v>0</v>
      </c>
      <c r="F66" s="37">
        <f>SUMIF(LoansC!$B$12:$B$187,Loans!$B66,LoansC!F$12:F$187)+SUMIF(LoansR!$B$12:$B$187,Loans!$B66,LoansR!F$12:F$187)</f>
        <v>0</v>
      </c>
      <c r="G66" s="37">
        <f>SUMIF(LoansC!$B$12:$B$187,Loans!$B66,LoansC!G$12:G$187)+SUMIF(LoansR!$B$12:$B$187,Loans!$B66,LoansR!G$12:G$187)</f>
        <v>88</v>
      </c>
      <c r="H66" s="37">
        <f>SUMIF(LoansC!$B$12:$B$187,Loans!$B66,LoansC!H$12:H$187)+SUMIF(LoansR!$B$12:$B$187,Loans!$B66,LoansR!H$12:H$187)</f>
        <v>0</v>
      </c>
      <c r="I66" s="37">
        <f>SUMIF(LoansC!$B$12:$B$187,Loans!$B66,LoansC!I$12:I$187)+SUMIF(LoansR!$B$12:$B$187,Loans!$B66,LoansR!I$12:I$187)</f>
        <v>0</v>
      </c>
      <c r="J66" s="37">
        <f>SUMIF(LoansC!$B$12:$B$187,Loans!$B66,LoansC!J$12:J$187)+SUMIF(LoansR!$B$12:$B$187,Loans!$B66,LoansR!J$12:J$187)</f>
        <v>0</v>
      </c>
      <c r="K66" s="37">
        <f>SUMIF(LoansC!$B$12:$B$187,Loans!$B66,LoansC!K$12:K$187)+SUMIF(LoansR!$B$12:$B$187,Loans!$B66,LoansR!K$12:K$187)</f>
        <v>0</v>
      </c>
      <c r="L66" s="37">
        <f>SUMIF(LoansC!$B$12:$B$187,Loans!$B66,LoansC!L$12:L$187)+SUMIF(LoansR!$B$12:$B$187,Loans!$B66,LoansR!L$12:L$187)</f>
        <v>0</v>
      </c>
      <c r="M66" s="37">
        <f>SUMIF(LoansC!$B$12:$B$187,Loans!$B66,LoansC!M$12:M$187)+SUMIF(LoansR!$B$12:$B$187,Loans!$B66,LoansR!M$12:M$187)</f>
        <v>20856</v>
      </c>
      <c r="N66" s="37">
        <f>SUMIF(LoansC!$B$12:$B$187,Loans!$B66,LoansC!N$12:N$187)+SUMIF(LoansR!$B$12:$B$187,Loans!$B66,LoansR!N$12:N$187)</f>
        <v>0</v>
      </c>
      <c r="O66" s="37">
        <f>SUMIF(LoansC!$B$12:$B$187,Loans!$B66,LoansC!O$12:O$187)+SUMIF(LoansR!$B$12:$B$187,Loans!$B66,LoansR!O$12:O$187)</f>
        <v>0</v>
      </c>
      <c r="P66" s="37">
        <f>SUMIF(LoansC!$B$12:$B$187,Loans!$B66,LoansC!P$12:P$187)+SUMIF(LoansR!$B$12:$B$187,Loans!$B66,LoansR!P$12:P$187)</f>
        <v>0</v>
      </c>
      <c r="Q66" s="37">
        <f>SUMIF(LoansC!$B$12:$B$187,Loans!$B66,LoansC!Q$12:Q$187)+SUMIF(LoansR!$B$12:$B$187,Loans!$B66,LoansR!Q$12:Q$187)</f>
        <v>0</v>
      </c>
      <c r="R66" s="37">
        <f>SUMIF(LoansC!$B$12:$B$187,Loans!$B66,LoansC!R$12:R$187)+SUMIF(LoansR!$B$12:$B$187,Loans!$B66,LoansR!R$12:R$187)</f>
        <v>0</v>
      </c>
      <c r="S66" s="37">
        <f>SUMIF(LoansC!$B$12:$B$187,Loans!$B66,LoansC!S$12:S$187)+SUMIF(LoansR!$B$12:$B$187,Loans!$B66,LoansR!S$12:S$187)</f>
        <v>0</v>
      </c>
      <c r="T66" s="37">
        <f>SUMIF(LoansC!$B$12:$B$187,Loans!$B66,LoansC!T$12:T$187)+SUMIF(LoansR!$B$12:$B$187,Loans!$B66,LoansR!T$12:T$187)</f>
        <v>0</v>
      </c>
      <c r="U66" s="37">
        <f>(SUMIF(LoansC!$B$12:$B$187,Loans!$B66,LoansC!U$12:U$187)+SUMIF(LoansR!$B$12:$B$187,Loans!$B66,LoansR!U$12:U$187))/2</f>
        <v>1</v>
      </c>
      <c r="V66" s="37">
        <f>SUMIF(LoansC!$B$12:$B$187,Loans!$B66,LoansC!V$12:V$187)+SUMIF(LoansR!$B$12:$B$187,Loans!$B66,LoansR!V$12:V$187)</f>
        <v>0</v>
      </c>
      <c r="W66" s="37">
        <f>SUMIF(LoansC!$B$12:$B$187,Loans!$B66,LoansC!W$12:W$187)+SUMIF(LoansR!$B$12:$B$187,Loans!$B66,LoansR!W$12:W$187)</f>
        <v>0</v>
      </c>
      <c r="X66" s="50">
        <f>IF(MONTH($B66)&gt;=6,VLOOKUP(YEAR($B66)+1,SRECPrice!$B$5:$C$29,2,FALSE),VLOOKUP(YEAR($B66),SRECPrice!$B$5:$C$29,2,FALSE))</f>
        <v>237</v>
      </c>
      <c r="Y66" s="37">
        <f>SUMIF(LoansC!$B$12:$B$187,Loans!$B66,LoansC!Y$12:Y$187)+SUMIF(LoansR!$B$12:$B$187,Loans!$B66,LoansR!Y$12:Y$187)</f>
        <v>0</v>
      </c>
      <c r="Z66" s="37">
        <f>SUMIF(LoansC!$B$12:$B$187,Loans!$B66,LoansC!Z$12:Z$187)+SUMIF(LoansR!$B$12:$B$187,Loans!$B66,LoansR!Z$12:Z$187)</f>
        <v>0</v>
      </c>
      <c r="AA66" s="37">
        <f>SUMIF(LoansC!$B$12:$B$187,Loans!$B66,LoansC!AA$12:AA$187)+SUMIF(LoansR!$B$12:$B$187,Loans!$B66,LoansR!AA$12:AA$187)</f>
        <v>0</v>
      </c>
      <c r="AB66" s="37">
        <f>SUMIF(LoansC!$B$12:$B$187,Loans!$B66,LoansC!AB$12:AB$187)+SUMIF(LoansR!$B$12:$B$187,Loans!$B66,LoansR!AB$12:AB$187)</f>
        <v>0</v>
      </c>
      <c r="AC66" s="37">
        <f>SUMIF(LoansC!$B$12:$B$187,Loans!$B66,LoansC!AC$12:AC$187)+SUMIF(LoansR!$B$12:$B$187,Loans!$B66,LoansR!AC$12:AC$187)</f>
        <v>88</v>
      </c>
      <c r="AD66" s="37">
        <f>SUMIF(LoansC!$B$12:$B$187,Loans!$B66,LoansC!AD$12:AD$187)+SUMIF(LoansR!$B$12:$B$187,Loans!$B66,LoansR!AD$12:AD$187)</f>
        <v>0</v>
      </c>
      <c r="AE66" s="56">
        <f>SUMIF(LoansC!$B$12:$B$187,Loans!$B66,LoansC!AE$12:AE$187)</f>
        <v>9.6699999999999994E-2</v>
      </c>
      <c r="AF66" s="37">
        <f>SUMIF(LoansC!$B$12:$B$187,Loans!$B66,LoansC!AF$12:AF$187)+SUMIF(LoansR!$B$12:$B$187,Loans!$B66,LoansR!AF$12:AF$187)</f>
        <v>0</v>
      </c>
      <c r="AG66" s="37">
        <f>SUMIF(LoansC!$B$12:$B$187,Loans!$B66,LoansC!AG$12:AG$187)+SUMIF(LoansR!$B$12:$B$187,Loans!$B66,LoansR!AG$12:AG$187)</f>
        <v>0</v>
      </c>
      <c r="AH66" s="37">
        <f>SUMIF(LoansC!$B$12:$B$187,Loans!$B66,LoansC!AH$12:AH$187)+SUMIF(LoansR!$B$12:$B$187,Loans!$B66,LoansR!AH$12:AH$187)</f>
        <v>0</v>
      </c>
      <c r="AI66" s="37">
        <f>SUMIF(LoansC!$B$12:$B$187,Loans!$B66,LoansC!AI$12:AI$187)+SUMIF(LoansR!$B$12:$B$187,Loans!$B66,LoansR!AI$12:AI$187)</f>
        <v>0</v>
      </c>
      <c r="AJ66" s="37">
        <f>SUMIF(LoansC!$B$12:$B$187,Loans!$B66,LoansC!AJ$12:AJ$187)+SUMIF(LoansR!$B$12:$B$187,Loans!$B66,LoansR!AJ$12:AJ$187)</f>
        <v>0</v>
      </c>
      <c r="AK66" s="37">
        <f>SUMIF(LoansC!$B$12:$B$187,Loans!$B66,LoansC!AK$12:AK$187)+SUMIF(LoansR!$B$12:$B$187,Loans!$B66,LoansR!AK$12:AK$187)</f>
        <v>0</v>
      </c>
      <c r="AL66" s="37">
        <f>SUMIF(LoansC!$B$12:$B$187,Loans!$B66,LoansC!AL$12:AL$187)+SUMIF(LoansR!$B$12:$B$187,Loans!$B66,LoansR!AL$12:AL$187)</f>
        <v>0</v>
      </c>
      <c r="AM66" s="37">
        <f>SUMIF(LoansC!$B$12:$B$187,Loans!$B66,LoansC!AM$12:AM$187)+SUMIF(LoansR!$B$12:$B$187,Loans!$B66,LoansR!AM$12:AM$187)</f>
        <v>0</v>
      </c>
      <c r="AN66" s="37">
        <f>SUMIF(LoansC!$B$12:$B$187,Loans!$B66,LoansC!AN$12:AN$187)+SUMIF(LoansR!$B$12:$B$187,Loans!$B66,LoansR!AN$12:AN$187)</f>
        <v>0</v>
      </c>
      <c r="AP66" s="57"/>
    </row>
    <row r="67" spans="1:42" x14ac:dyDescent="0.2">
      <c r="A67" s="1">
        <f t="shared" si="2"/>
        <v>11</v>
      </c>
      <c r="B67" s="101">
        <f t="shared" si="4"/>
        <v>46356</v>
      </c>
      <c r="C67" s="37">
        <f>SUMIF(LoansC!$B$12:$B$187,Loans!$B67,LoansC!C$12:C$187)+SUMIF(LoansR!$B$12:$B$187,Loans!$B67,LoansR!C$12:C$187)</f>
        <v>38977.480000000003</v>
      </c>
      <c r="D67" s="37">
        <f>SUMIF(LoansC!$B$12:$B$187,Loans!$B67,LoansC!D$12:D$187)+SUMIF(LoansR!$B$12:$B$187,Loans!$B67,LoansR!D$12:D$187)</f>
        <v>56103174.860000022</v>
      </c>
      <c r="E67" s="37">
        <f>SUMIF(LoansC!$B$12:$B$187,Loans!$B67,LoansC!E$12:E$187)+SUMIF(LoansR!$B$12:$B$187,Loans!$B67,LoansR!E$12:E$187)</f>
        <v>0</v>
      </c>
      <c r="F67" s="37">
        <f>SUMIF(LoansC!$B$12:$B$187,Loans!$B67,LoansC!F$12:F$187)+SUMIF(LoansR!$B$12:$B$187,Loans!$B67,LoansR!F$12:F$187)</f>
        <v>0</v>
      </c>
      <c r="G67" s="37">
        <f>SUMIF(LoansC!$B$12:$B$187,Loans!$B67,LoansC!G$12:G$187)+SUMIF(LoansR!$B$12:$B$187,Loans!$B67,LoansR!G$12:G$187)</f>
        <v>76</v>
      </c>
      <c r="H67" s="37">
        <f>SUMIF(LoansC!$B$12:$B$187,Loans!$B67,LoansC!H$12:H$187)+SUMIF(LoansR!$B$12:$B$187,Loans!$B67,LoansR!H$12:H$187)</f>
        <v>0</v>
      </c>
      <c r="I67" s="37">
        <f>SUMIF(LoansC!$B$12:$B$187,Loans!$B67,LoansC!I$12:I$187)+SUMIF(LoansR!$B$12:$B$187,Loans!$B67,LoansR!I$12:I$187)</f>
        <v>0</v>
      </c>
      <c r="J67" s="37">
        <f>SUMIF(LoansC!$B$12:$B$187,Loans!$B67,LoansC!J$12:J$187)+SUMIF(LoansR!$B$12:$B$187,Loans!$B67,LoansR!J$12:J$187)</f>
        <v>0</v>
      </c>
      <c r="K67" s="37">
        <f>SUMIF(LoansC!$B$12:$B$187,Loans!$B67,LoansC!K$12:K$187)+SUMIF(LoansR!$B$12:$B$187,Loans!$B67,LoansR!K$12:K$187)</f>
        <v>0</v>
      </c>
      <c r="L67" s="37">
        <f>SUMIF(LoansC!$B$12:$B$187,Loans!$B67,LoansC!L$12:L$187)+SUMIF(LoansR!$B$12:$B$187,Loans!$B67,LoansR!L$12:L$187)</f>
        <v>0</v>
      </c>
      <c r="M67" s="37">
        <f>SUMIF(LoansC!$B$12:$B$187,Loans!$B67,LoansC!M$12:M$187)+SUMIF(LoansR!$B$12:$B$187,Loans!$B67,LoansR!M$12:M$187)</f>
        <v>18012</v>
      </c>
      <c r="N67" s="37">
        <f>SUMIF(LoansC!$B$12:$B$187,Loans!$B67,LoansC!N$12:N$187)+SUMIF(LoansR!$B$12:$B$187,Loans!$B67,LoansR!N$12:N$187)</f>
        <v>0</v>
      </c>
      <c r="O67" s="37">
        <f>SUMIF(LoansC!$B$12:$B$187,Loans!$B67,LoansC!O$12:O$187)+SUMIF(LoansR!$B$12:$B$187,Loans!$B67,LoansR!O$12:O$187)</f>
        <v>0</v>
      </c>
      <c r="P67" s="37">
        <f>SUMIF(LoansC!$B$12:$B$187,Loans!$B67,LoansC!P$12:P$187)+SUMIF(LoansR!$B$12:$B$187,Loans!$B67,LoansR!P$12:P$187)</f>
        <v>0</v>
      </c>
      <c r="Q67" s="37">
        <f>SUMIF(LoansC!$B$12:$B$187,Loans!$B67,LoansC!Q$12:Q$187)+SUMIF(LoansR!$B$12:$B$187,Loans!$B67,LoansR!Q$12:Q$187)</f>
        <v>0</v>
      </c>
      <c r="R67" s="37">
        <f>SUMIF(LoansC!$B$12:$B$187,Loans!$B67,LoansC!R$12:R$187)+SUMIF(LoansR!$B$12:$B$187,Loans!$B67,LoansR!R$12:R$187)</f>
        <v>0</v>
      </c>
      <c r="S67" s="37">
        <f>SUMIF(LoansC!$B$12:$B$187,Loans!$B67,LoansC!S$12:S$187)+SUMIF(LoansR!$B$12:$B$187,Loans!$B67,LoansR!S$12:S$187)</f>
        <v>0</v>
      </c>
      <c r="T67" s="37">
        <f>SUMIF(LoansC!$B$12:$B$187,Loans!$B67,LoansC!T$12:T$187)+SUMIF(LoansR!$B$12:$B$187,Loans!$B67,LoansR!T$12:T$187)</f>
        <v>0</v>
      </c>
      <c r="U67" s="37">
        <f>(SUMIF(LoansC!$B$12:$B$187,Loans!$B67,LoansC!U$12:U$187)+SUMIF(LoansR!$B$12:$B$187,Loans!$B67,LoansR!U$12:U$187))/2</f>
        <v>1</v>
      </c>
      <c r="V67" s="37">
        <f>SUMIF(LoansC!$B$12:$B$187,Loans!$B67,LoansC!V$12:V$187)+SUMIF(LoansR!$B$12:$B$187,Loans!$B67,LoansR!V$12:V$187)</f>
        <v>0</v>
      </c>
      <c r="W67" s="37">
        <f>SUMIF(LoansC!$B$12:$B$187,Loans!$B67,LoansC!W$12:W$187)+SUMIF(LoansR!$B$12:$B$187,Loans!$B67,LoansR!W$12:W$187)</f>
        <v>0</v>
      </c>
      <c r="X67" s="50">
        <f>IF(MONTH($B67)&gt;=6,VLOOKUP(YEAR($B67)+1,SRECPrice!$B$5:$C$29,2,FALSE),VLOOKUP(YEAR($B67),SRECPrice!$B$5:$C$29,2,FALSE))</f>
        <v>237</v>
      </c>
      <c r="Y67" s="37">
        <f>SUMIF(LoansC!$B$12:$B$187,Loans!$B67,LoansC!Y$12:Y$187)+SUMIF(LoansR!$B$12:$B$187,Loans!$B67,LoansR!Y$12:Y$187)</f>
        <v>0</v>
      </c>
      <c r="Z67" s="37">
        <f>SUMIF(LoansC!$B$12:$B$187,Loans!$B67,LoansC!Z$12:Z$187)+SUMIF(LoansR!$B$12:$B$187,Loans!$B67,LoansR!Z$12:Z$187)</f>
        <v>0</v>
      </c>
      <c r="AA67" s="37">
        <f>SUMIF(LoansC!$B$12:$B$187,Loans!$B67,LoansC!AA$12:AA$187)+SUMIF(LoansR!$B$12:$B$187,Loans!$B67,LoansR!AA$12:AA$187)</f>
        <v>0</v>
      </c>
      <c r="AB67" s="37">
        <f>SUMIF(LoansC!$B$12:$B$187,Loans!$B67,LoansC!AB$12:AB$187)+SUMIF(LoansR!$B$12:$B$187,Loans!$B67,LoansR!AB$12:AB$187)</f>
        <v>0</v>
      </c>
      <c r="AC67" s="37">
        <f>SUMIF(LoansC!$B$12:$B$187,Loans!$B67,LoansC!AC$12:AC$187)+SUMIF(LoansR!$B$12:$B$187,Loans!$B67,LoansR!AC$12:AC$187)</f>
        <v>76</v>
      </c>
      <c r="AD67" s="37">
        <f>SUMIF(LoansC!$B$12:$B$187,Loans!$B67,LoansC!AD$12:AD$187)+SUMIF(LoansR!$B$12:$B$187,Loans!$B67,LoansR!AD$12:AD$187)</f>
        <v>0</v>
      </c>
      <c r="AE67" s="56">
        <f>SUMIF(LoansC!$B$12:$B$187,Loans!$B67,LoansC!AE$12:AE$187)</f>
        <v>9.6699999999999994E-2</v>
      </c>
      <c r="AF67" s="37">
        <f>SUMIF(LoansC!$B$12:$B$187,Loans!$B67,LoansC!AF$12:AF$187)+SUMIF(LoansR!$B$12:$B$187,Loans!$B67,LoansR!AF$12:AF$187)</f>
        <v>0</v>
      </c>
      <c r="AG67" s="37">
        <f>SUMIF(LoansC!$B$12:$B$187,Loans!$B67,LoansC!AG$12:AG$187)+SUMIF(LoansR!$B$12:$B$187,Loans!$B67,LoansR!AG$12:AG$187)</f>
        <v>0</v>
      </c>
      <c r="AH67" s="37">
        <f>SUMIF(LoansC!$B$12:$B$187,Loans!$B67,LoansC!AH$12:AH$187)+SUMIF(LoansR!$B$12:$B$187,Loans!$B67,LoansR!AH$12:AH$187)</f>
        <v>0</v>
      </c>
      <c r="AI67" s="37">
        <f>SUMIF(LoansC!$B$12:$B$187,Loans!$B67,LoansC!AI$12:AI$187)+SUMIF(LoansR!$B$12:$B$187,Loans!$B67,LoansR!AI$12:AI$187)</f>
        <v>0</v>
      </c>
      <c r="AJ67" s="37">
        <f>SUMIF(LoansC!$B$12:$B$187,Loans!$B67,LoansC!AJ$12:AJ$187)+SUMIF(LoansR!$B$12:$B$187,Loans!$B67,LoansR!AJ$12:AJ$187)</f>
        <v>0</v>
      </c>
      <c r="AK67" s="37">
        <f>SUMIF(LoansC!$B$12:$B$187,Loans!$B67,LoansC!AK$12:AK$187)+SUMIF(LoansR!$B$12:$B$187,Loans!$B67,LoansR!AK$12:AK$187)</f>
        <v>0</v>
      </c>
      <c r="AL67" s="37">
        <f>SUMIF(LoansC!$B$12:$B$187,Loans!$B67,LoansC!AL$12:AL$187)+SUMIF(LoansR!$B$12:$B$187,Loans!$B67,LoansR!AL$12:AL$187)</f>
        <v>0</v>
      </c>
      <c r="AM67" s="37">
        <f>SUMIF(LoansC!$B$12:$B$187,Loans!$B67,LoansC!AM$12:AM$187)+SUMIF(LoansR!$B$12:$B$187,Loans!$B67,LoansR!AM$12:AM$187)</f>
        <v>0</v>
      </c>
      <c r="AN67" s="37">
        <f>SUMIF(LoansC!$B$12:$B$187,Loans!$B67,LoansC!AN$12:AN$187)+SUMIF(LoansR!$B$12:$B$187,Loans!$B67,LoansR!AN$12:AN$187)</f>
        <v>0</v>
      </c>
      <c r="AP67" s="57"/>
    </row>
    <row r="68" spans="1:42" x14ac:dyDescent="0.2">
      <c r="A68" s="1">
        <f t="shared" si="2"/>
        <v>12</v>
      </c>
      <c r="B68" s="101">
        <f t="shared" si="4"/>
        <v>46387</v>
      </c>
      <c r="C68" s="37">
        <f>SUMIF(LoansC!$B$12:$B$187,Loans!$B68,LoansC!C$12:C$187)+SUMIF(LoansR!$B$12:$B$187,Loans!$B68,LoansR!C$12:C$187)</f>
        <v>35065.839999999997</v>
      </c>
      <c r="D68" s="37">
        <f>SUMIF(LoansC!$B$12:$B$187,Loans!$B68,LoansC!D$12:D$187)+SUMIF(LoansR!$B$12:$B$187,Loans!$B68,LoansR!D$12:D$187)</f>
        <v>56138240.700000025</v>
      </c>
      <c r="E68" s="37">
        <f>SUMIF(LoansC!$B$12:$B$187,Loans!$B68,LoansC!E$12:E$187)+SUMIF(LoansR!$B$12:$B$187,Loans!$B68,LoansR!E$12:E$187)</f>
        <v>0</v>
      </c>
      <c r="F68" s="37">
        <f>SUMIF(LoansC!$B$12:$B$187,Loans!$B68,LoansC!F$12:F$187)+SUMIF(LoansR!$B$12:$B$187,Loans!$B68,LoansR!F$12:F$187)</f>
        <v>0</v>
      </c>
      <c r="G68" s="37">
        <f>SUMIF(LoansC!$B$12:$B$187,Loans!$B68,LoansC!G$12:G$187)+SUMIF(LoansR!$B$12:$B$187,Loans!$B68,LoansR!G$12:G$187)</f>
        <v>61</v>
      </c>
      <c r="H68" s="37">
        <f>SUMIF(LoansC!$B$12:$B$187,Loans!$B68,LoansC!H$12:H$187)+SUMIF(LoansR!$B$12:$B$187,Loans!$B68,LoansR!H$12:H$187)</f>
        <v>0</v>
      </c>
      <c r="I68" s="37">
        <f>SUMIF(LoansC!$B$12:$B$187,Loans!$B68,LoansC!I$12:I$187)+SUMIF(LoansR!$B$12:$B$187,Loans!$B68,LoansR!I$12:I$187)</f>
        <v>0</v>
      </c>
      <c r="J68" s="37">
        <f>SUMIF(LoansC!$B$12:$B$187,Loans!$B68,LoansC!J$12:J$187)+SUMIF(LoansR!$B$12:$B$187,Loans!$B68,LoansR!J$12:J$187)</f>
        <v>0</v>
      </c>
      <c r="K68" s="37">
        <f>SUMIF(LoansC!$B$12:$B$187,Loans!$B68,LoansC!K$12:K$187)+SUMIF(LoansR!$B$12:$B$187,Loans!$B68,LoansR!K$12:K$187)</f>
        <v>0</v>
      </c>
      <c r="L68" s="37">
        <f>SUMIF(LoansC!$B$12:$B$187,Loans!$B68,LoansC!L$12:L$187)+SUMIF(LoansR!$B$12:$B$187,Loans!$B68,LoansR!L$12:L$187)</f>
        <v>0</v>
      </c>
      <c r="M68" s="37">
        <f>SUMIF(LoansC!$B$12:$B$187,Loans!$B68,LoansC!M$12:M$187)+SUMIF(LoansR!$B$12:$B$187,Loans!$B68,LoansR!M$12:M$187)</f>
        <v>14457</v>
      </c>
      <c r="N68" s="37">
        <f>SUMIF(LoansC!$B$12:$B$187,Loans!$B68,LoansC!N$12:N$187)+SUMIF(LoansR!$B$12:$B$187,Loans!$B68,LoansR!N$12:N$187)</f>
        <v>0</v>
      </c>
      <c r="O68" s="37">
        <f>SUMIF(LoansC!$B$12:$B$187,Loans!$B68,LoansC!O$12:O$187)+SUMIF(LoansR!$B$12:$B$187,Loans!$B68,LoansR!O$12:O$187)</f>
        <v>0</v>
      </c>
      <c r="P68" s="37">
        <f>SUMIF(LoansC!$B$12:$B$187,Loans!$B68,LoansC!P$12:P$187)+SUMIF(LoansR!$B$12:$B$187,Loans!$B68,LoansR!P$12:P$187)</f>
        <v>0</v>
      </c>
      <c r="Q68" s="37">
        <f>SUMIF(LoansC!$B$12:$B$187,Loans!$B68,LoansC!Q$12:Q$187)+SUMIF(LoansR!$B$12:$B$187,Loans!$B68,LoansR!Q$12:Q$187)</f>
        <v>0</v>
      </c>
      <c r="R68" s="37">
        <f>SUMIF(LoansC!$B$12:$B$187,Loans!$B68,LoansC!R$12:R$187)+SUMIF(LoansR!$B$12:$B$187,Loans!$B68,LoansR!R$12:R$187)</f>
        <v>0</v>
      </c>
      <c r="S68" s="37">
        <f>SUMIF(LoansC!$B$12:$B$187,Loans!$B68,LoansC!S$12:S$187)+SUMIF(LoansR!$B$12:$B$187,Loans!$B68,LoansR!S$12:S$187)</f>
        <v>0</v>
      </c>
      <c r="T68" s="37">
        <f>SUMIF(LoansC!$B$12:$B$187,Loans!$B68,LoansC!T$12:T$187)+SUMIF(LoansR!$B$12:$B$187,Loans!$B68,LoansR!T$12:T$187)</f>
        <v>0</v>
      </c>
      <c r="U68" s="37">
        <f>(SUMIF(LoansC!$B$12:$B$187,Loans!$B68,LoansC!U$12:U$187)+SUMIF(LoansR!$B$12:$B$187,Loans!$B68,LoansR!U$12:U$187))/2</f>
        <v>1</v>
      </c>
      <c r="V68" s="37">
        <f>SUMIF(LoansC!$B$12:$B$187,Loans!$B68,LoansC!V$12:V$187)+SUMIF(LoansR!$B$12:$B$187,Loans!$B68,LoansR!V$12:V$187)</f>
        <v>0</v>
      </c>
      <c r="W68" s="37">
        <f>SUMIF(LoansC!$B$12:$B$187,Loans!$B68,LoansC!W$12:W$187)+SUMIF(LoansR!$B$12:$B$187,Loans!$B68,LoansR!W$12:W$187)</f>
        <v>0</v>
      </c>
      <c r="X68" s="50">
        <f>IF(MONTH($B68)&gt;=6,VLOOKUP(YEAR($B68)+1,SRECPrice!$B$5:$C$29,2,FALSE),VLOOKUP(YEAR($B68),SRECPrice!$B$5:$C$29,2,FALSE))</f>
        <v>237</v>
      </c>
      <c r="Y68" s="37">
        <f>SUMIF(LoansC!$B$12:$B$187,Loans!$B68,LoansC!Y$12:Y$187)+SUMIF(LoansR!$B$12:$B$187,Loans!$B68,LoansR!Y$12:Y$187)</f>
        <v>0</v>
      </c>
      <c r="Z68" s="37">
        <f>SUMIF(LoansC!$B$12:$B$187,Loans!$B68,LoansC!Z$12:Z$187)+SUMIF(LoansR!$B$12:$B$187,Loans!$B68,LoansR!Z$12:Z$187)</f>
        <v>0</v>
      </c>
      <c r="AA68" s="37">
        <f>SUMIF(LoansC!$B$12:$B$187,Loans!$B68,LoansC!AA$12:AA$187)+SUMIF(LoansR!$B$12:$B$187,Loans!$B68,LoansR!AA$12:AA$187)</f>
        <v>0</v>
      </c>
      <c r="AB68" s="37">
        <f>SUMIF(LoansC!$B$12:$B$187,Loans!$B68,LoansC!AB$12:AB$187)+SUMIF(LoansR!$B$12:$B$187,Loans!$B68,LoansR!AB$12:AB$187)</f>
        <v>0</v>
      </c>
      <c r="AC68" s="37">
        <f>SUMIF(LoansC!$B$12:$B$187,Loans!$B68,LoansC!AC$12:AC$187)+SUMIF(LoansR!$B$12:$B$187,Loans!$B68,LoansR!AC$12:AC$187)</f>
        <v>61</v>
      </c>
      <c r="AD68" s="37">
        <f>SUMIF(LoansC!$B$12:$B$187,Loans!$B68,LoansC!AD$12:AD$187)+SUMIF(LoansR!$B$12:$B$187,Loans!$B68,LoansR!AD$12:AD$187)</f>
        <v>0</v>
      </c>
      <c r="AE68" s="56">
        <f>SUMIF(LoansC!$B$12:$B$187,Loans!$B68,LoansC!AE$12:AE$187)</f>
        <v>9.6699999999999994E-2</v>
      </c>
      <c r="AF68" s="37">
        <f>SUMIF(LoansC!$B$12:$B$187,Loans!$B68,LoansC!AF$12:AF$187)+SUMIF(LoansR!$B$12:$B$187,Loans!$B68,LoansR!AF$12:AF$187)</f>
        <v>0</v>
      </c>
      <c r="AG68" s="37">
        <f>SUMIF(LoansC!$B$12:$B$187,Loans!$B68,LoansC!AG$12:AG$187)+SUMIF(LoansR!$B$12:$B$187,Loans!$B68,LoansR!AG$12:AG$187)</f>
        <v>0</v>
      </c>
      <c r="AH68" s="37">
        <f>SUMIF(LoansC!$B$12:$B$187,Loans!$B68,LoansC!AH$12:AH$187)+SUMIF(LoansR!$B$12:$B$187,Loans!$B68,LoansR!AH$12:AH$187)</f>
        <v>0</v>
      </c>
      <c r="AI68" s="37">
        <f>SUMIF(LoansC!$B$12:$B$187,Loans!$B68,LoansC!AI$12:AI$187)+SUMIF(LoansR!$B$12:$B$187,Loans!$B68,LoansR!AI$12:AI$187)</f>
        <v>0</v>
      </c>
      <c r="AJ68" s="37">
        <f>SUMIF(LoansC!$B$12:$B$187,Loans!$B68,LoansC!AJ$12:AJ$187)+SUMIF(LoansR!$B$12:$B$187,Loans!$B68,LoansR!AJ$12:AJ$187)</f>
        <v>0</v>
      </c>
      <c r="AK68" s="37">
        <f>SUMIF(LoansC!$B$12:$B$187,Loans!$B68,LoansC!AK$12:AK$187)+SUMIF(LoansR!$B$12:$B$187,Loans!$B68,LoansR!AK$12:AK$187)</f>
        <v>0</v>
      </c>
      <c r="AL68" s="37">
        <f>SUMIF(LoansC!$B$12:$B$187,Loans!$B68,LoansC!AL$12:AL$187)+SUMIF(LoansR!$B$12:$B$187,Loans!$B68,LoansR!AL$12:AL$187)</f>
        <v>0</v>
      </c>
      <c r="AM68" s="37">
        <f>SUMIF(LoansC!$B$12:$B$187,Loans!$B68,LoansC!AM$12:AM$187)+SUMIF(LoansR!$B$12:$B$187,Loans!$B68,LoansR!AM$12:AM$187)</f>
        <v>0</v>
      </c>
      <c r="AN68" s="37">
        <f>SUMIF(LoansC!$B$12:$B$187,Loans!$B68,LoansC!AN$12:AN$187)+SUMIF(LoansR!$B$12:$B$187,Loans!$B68,LoansR!AN$12:AN$187)</f>
        <v>0</v>
      </c>
      <c r="AP68" s="57"/>
    </row>
    <row r="69" spans="1:42" x14ac:dyDescent="0.2">
      <c r="A69" s="1">
        <f t="shared" si="2"/>
        <v>1</v>
      </c>
      <c r="B69" s="101">
        <f t="shared" si="4"/>
        <v>46418</v>
      </c>
      <c r="C69" s="37">
        <f>SUMIF(LoansC!$B$12:$B$187,Loans!$B69,LoansC!C$12:C$187)+SUMIF(LoansR!$B$12:$B$187,Loans!$B69,LoansR!C$12:C$187)</f>
        <v>0</v>
      </c>
      <c r="D69" s="37">
        <f>SUMIF(LoansC!$B$12:$B$187,Loans!$B69,LoansC!D$12:D$187)+SUMIF(LoansR!$B$12:$B$187,Loans!$B69,LoansR!D$12:D$187)</f>
        <v>56138240.700000025</v>
      </c>
      <c r="E69" s="37">
        <f>SUMIF(LoansC!$B$12:$B$187,Loans!$B69,LoansC!E$12:E$187)+SUMIF(LoansR!$B$12:$B$187,Loans!$B69,LoansR!E$12:E$187)</f>
        <v>0</v>
      </c>
      <c r="F69" s="37">
        <f>SUMIF(LoansC!$B$12:$B$187,Loans!$B69,LoansC!F$12:F$187)+SUMIF(LoansR!$B$12:$B$187,Loans!$B69,LoansR!F$12:F$187)</f>
        <v>0</v>
      </c>
      <c r="G69" s="37">
        <f>SUMIF(LoansC!$B$12:$B$187,Loans!$B69,LoansC!G$12:G$187)+SUMIF(LoansR!$B$12:$B$187,Loans!$B69,LoansR!G$12:G$187)</f>
        <v>0</v>
      </c>
      <c r="H69" s="37">
        <f>SUMIF(LoansC!$B$12:$B$187,Loans!$B69,LoansC!H$12:H$187)+SUMIF(LoansR!$B$12:$B$187,Loans!$B69,LoansR!H$12:H$187)</f>
        <v>0</v>
      </c>
      <c r="I69" s="37">
        <f>SUMIF(LoansC!$B$12:$B$187,Loans!$B69,LoansC!I$12:I$187)+SUMIF(LoansR!$B$12:$B$187,Loans!$B69,LoansR!I$12:I$187)</f>
        <v>0</v>
      </c>
      <c r="J69" s="37">
        <f>SUMIF(LoansC!$B$12:$B$187,Loans!$B69,LoansC!J$12:J$187)+SUMIF(LoansR!$B$12:$B$187,Loans!$B69,LoansR!J$12:J$187)</f>
        <v>0</v>
      </c>
      <c r="K69" s="37">
        <f>SUMIF(LoansC!$B$12:$B$187,Loans!$B69,LoansC!K$12:K$187)+SUMIF(LoansR!$B$12:$B$187,Loans!$B69,LoansR!K$12:K$187)</f>
        <v>0</v>
      </c>
      <c r="L69" s="37">
        <f>SUMIF(LoansC!$B$12:$B$187,Loans!$B69,LoansC!L$12:L$187)+SUMIF(LoansR!$B$12:$B$187,Loans!$B69,LoansR!L$12:L$187)</f>
        <v>0</v>
      </c>
      <c r="M69" s="37">
        <f>SUMIF(LoansC!$B$12:$B$187,Loans!$B69,LoansC!M$12:M$187)+SUMIF(LoansR!$B$12:$B$187,Loans!$B69,LoansR!M$12:M$187)</f>
        <v>0</v>
      </c>
      <c r="N69" s="37">
        <f>SUMIF(LoansC!$B$12:$B$187,Loans!$B69,LoansC!N$12:N$187)+SUMIF(LoansR!$B$12:$B$187,Loans!$B69,LoansR!N$12:N$187)</f>
        <v>0</v>
      </c>
      <c r="O69" s="37">
        <f>SUMIF(LoansC!$B$12:$B$187,Loans!$B69,LoansC!O$12:O$187)+SUMIF(LoansR!$B$12:$B$187,Loans!$B69,LoansR!O$12:O$187)</f>
        <v>0</v>
      </c>
      <c r="P69" s="37">
        <f>SUMIF(LoansC!$B$12:$B$187,Loans!$B69,LoansC!P$12:P$187)+SUMIF(LoansR!$B$12:$B$187,Loans!$B69,LoansR!P$12:P$187)</f>
        <v>0</v>
      </c>
      <c r="Q69" s="37">
        <f>SUMIF(LoansC!$B$12:$B$187,Loans!$B69,LoansC!Q$12:Q$187)+SUMIF(LoansR!$B$12:$B$187,Loans!$B69,LoansR!Q$12:Q$187)</f>
        <v>0</v>
      </c>
      <c r="R69" s="37">
        <f>SUMIF(LoansC!$B$12:$B$187,Loans!$B69,LoansC!R$12:R$187)+SUMIF(LoansR!$B$12:$B$187,Loans!$B69,LoansR!R$12:R$187)</f>
        <v>0</v>
      </c>
      <c r="S69" s="37">
        <f>SUMIF(LoansC!$B$12:$B$187,Loans!$B69,LoansC!S$12:S$187)+SUMIF(LoansR!$B$12:$B$187,Loans!$B69,LoansR!S$12:S$187)</f>
        <v>0</v>
      </c>
      <c r="T69" s="37">
        <f>SUMIF(LoansC!$B$12:$B$187,Loans!$B69,LoansC!T$12:T$187)+SUMIF(LoansR!$B$12:$B$187,Loans!$B69,LoansR!T$12:T$187)</f>
        <v>0</v>
      </c>
      <c r="U69" s="37">
        <f>(SUMIF(LoansC!$B$12:$B$187,Loans!$B69,LoansC!U$12:U$187)+SUMIF(LoansR!$B$12:$B$187,Loans!$B69,LoansR!U$12:U$187))/2</f>
        <v>1</v>
      </c>
      <c r="V69" s="37">
        <f>SUMIF(LoansC!$B$12:$B$187,Loans!$B69,LoansC!V$12:V$187)+SUMIF(LoansR!$B$12:$B$187,Loans!$B69,LoansR!V$12:V$187)</f>
        <v>0</v>
      </c>
      <c r="W69" s="37">
        <f>SUMIF(LoansC!$B$12:$B$187,Loans!$B69,LoansC!W$12:W$187)+SUMIF(LoansR!$B$12:$B$187,Loans!$B69,LoansR!W$12:W$187)</f>
        <v>0</v>
      </c>
      <c r="X69" s="50">
        <f>IF(MONTH($B69)&gt;=6,VLOOKUP(YEAR($B69)+1,SRECPrice!$B$5:$C$29,2,FALSE),VLOOKUP(YEAR($B69),SRECPrice!$B$5:$C$29,2,FALSE))</f>
        <v>237</v>
      </c>
      <c r="Y69" s="37">
        <f>SUMIF(LoansC!$B$12:$B$187,Loans!$B69,LoansC!Y$12:Y$187)+SUMIF(LoansR!$B$12:$B$187,Loans!$B69,LoansR!Y$12:Y$187)</f>
        <v>0</v>
      </c>
      <c r="Z69" s="37">
        <f>SUMIF(LoansC!$B$12:$B$187,Loans!$B69,LoansC!Z$12:Z$187)+SUMIF(LoansR!$B$12:$B$187,Loans!$B69,LoansR!Z$12:Z$187)</f>
        <v>0</v>
      </c>
      <c r="AA69" s="37">
        <f>SUMIF(LoansC!$B$12:$B$187,Loans!$B69,LoansC!AA$12:AA$187)+SUMIF(LoansR!$B$12:$B$187,Loans!$B69,LoansR!AA$12:AA$187)</f>
        <v>0</v>
      </c>
      <c r="AB69" s="37">
        <f>SUMIF(LoansC!$B$12:$B$187,Loans!$B69,LoansC!AB$12:AB$187)+SUMIF(LoansR!$B$12:$B$187,Loans!$B69,LoansR!AB$12:AB$187)</f>
        <v>0</v>
      </c>
      <c r="AC69" s="37">
        <f>SUMIF(LoansC!$B$12:$B$187,Loans!$B69,LoansC!AC$12:AC$187)+SUMIF(LoansR!$B$12:$B$187,Loans!$B69,LoansR!AC$12:AC$187)</f>
        <v>0</v>
      </c>
      <c r="AD69" s="37">
        <f>SUMIF(LoansC!$B$12:$B$187,Loans!$B69,LoansC!AD$12:AD$187)+SUMIF(LoansR!$B$12:$B$187,Loans!$B69,LoansR!AD$12:AD$187)</f>
        <v>0</v>
      </c>
      <c r="AE69" s="56">
        <f>SUMIF(LoansC!$B$12:$B$187,Loans!$B69,LoansC!AE$12:AE$187)</f>
        <v>9.6699999999999994E-2</v>
      </c>
      <c r="AF69" s="37">
        <f>SUMIF(LoansC!$B$12:$B$187,Loans!$B69,LoansC!AF$12:AF$187)+SUMIF(LoansR!$B$12:$B$187,Loans!$B69,LoansR!AF$12:AF$187)</f>
        <v>0</v>
      </c>
      <c r="AG69" s="37">
        <f>SUMIF(LoansC!$B$12:$B$187,Loans!$B69,LoansC!AG$12:AG$187)+SUMIF(LoansR!$B$12:$B$187,Loans!$B69,LoansR!AG$12:AG$187)</f>
        <v>0</v>
      </c>
      <c r="AH69" s="37">
        <f>SUMIF(LoansC!$B$12:$B$187,Loans!$B69,LoansC!AH$12:AH$187)+SUMIF(LoansR!$B$12:$B$187,Loans!$B69,LoansR!AH$12:AH$187)</f>
        <v>0</v>
      </c>
      <c r="AI69" s="37">
        <f>SUMIF(LoansC!$B$12:$B$187,Loans!$B69,LoansC!AI$12:AI$187)+SUMIF(LoansR!$B$12:$B$187,Loans!$B69,LoansR!AI$12:AI$187)</f>
        <v>0</v>
      </c>
      <c r="AJ69" s="37">
        <f>SUMIF(LoansC!$B$12:$B$187,Loans!$B69,LoansC!AJ$12:AJ$187)+SUMIF(LoansR!$B$12:$B$187,Loans!$B69,LoansR!AJ$12:AJ$187)</f>
        <v>0</v>
      </c>
      <c r="AK69" s="37">
        <f>SUMIF(LoansC!$B$12:$B$187,Loans!$B69,LoansC!AK$12:AK$187)+SUMIF(LoansR!$B$12:$B$187,Loans!$B69,LoansR!AK$12:AK$187)</f>
        <v>0</v>
      </c>
      <c r="AL69" s="37">
        <f>SUMIF(LoansC!$B$12:$B$187,Loans!$B69,LoansC!AL$12:AL$187)+SUMIF(LoansR!$B$12:$B$187,Loans!$B69,LoansR!AL$12:AL$187)</f>
        <v>0</v>
      </c>
      <c r="AM69" s="37">
        <f>SUMIF(LoansC!$B$12:$B$187,Loans!$B69,LoansC!AM$12:AM$187)+SUMIF(LoansR!$B$12:$B$187,Loans!$B69,LoansR!AM$12:AM$187)</f>
        <v>0</v>
      </c>
      <c r="AN69" s="37">
        <f>SUMIF(LoansC!$B$12:$B$187,Loans!$B69,LoansC!AN$12:AN$187)+SUMIF(LoansR!$B$12:$B$187,Loans!$B69,LoansR!AN$12:AN$187)</f>
        <v>0</v>
      </c>
      <c r="AP69" s="57"/>
    </row>
    <row r="70" spans="1:42" x14ac:dyDescent="0.2">
      <c r="A70" s="1">
        <f t="shared" si="2"/>
        <v>2</v>
      </c>
      <c r="B70" s="101">
        <f t="shared" si="4"/>
        <v>46446</v>
      </c>
      <c r="C70" s="37">
        <f>SUMIF(LoansC!$B$12:$B$187,Loans!$B70,LoansC!C$12:C$187)+SUMIF(LoansR!$B$12:$B$187,Loans!$B70,LoansR!C$12:C$187)</f>
        <v>0</v>
      </c>
      <c r="D70" s="37">
        <f>SUMIF(LoansC!$B$12:$B$187,Loans!$B70,LoansC!D$12:D$187)+SUMIF(LoansR!$B$12:$B$187,Loans!$B70,LoansR!D$12:D$187)</f>
        <v>56138240.700000025</v>
      </c>
      <c r="E70" s="37">
        <f>SUMIF(LoansC!$B$12:$B$187,Loans!$B70,LoansC!E$12:E$187)+SUMIF(LoansR!$B$12:$B$187,Loans!$B70,LoansR!E$12:E$187)</f>
        <v>0</v>
      </c>
      <c r="F70" s="37">
        <f>SUMIF(LoansC!$B$12:$B$187,Loans!$B70,LoansC!F$12:F$187)+SUMIF(LoansR!$B$12:$B$187,Loans!$B70,LoansR!F$12:F$187)</f>
        <v>0</v>
      </c>
      <c r="G70" s="37">
        <f>SUMIF(LoansC!$B$12:$B$187,Loans!$B70,LoansC!G$12:G$187)+SUMIF(LoansR!$B$12:$B$187,Loans!$B70,LoansR!G$12:G$187)</f>
        <v>0</v>
      </c>
      <c r="H70" s="37">
        <f>SUMIF(LoansC!$B$12:$B$187,Loans!$B70,LoansC!H$12:H$187)+SUMIF(LoansR!$B$12:$B$187,Loans!$B70,LoansR!H$12:H$187)</f>
        <v>0</v>
      </c>
      <c r="I70" s="37">
        <f>SUMIF(LoansC!$B$12:$B$187,Loans!$B70,LoansC!I$12:I$187)+SUMIF(LoansR!$B$12:$B$187,Loans!$B70,LoansR!I$12:I$187)</f>
        <v>0</v>
      </c>
      <c r="J70" s="37">
        <f>SUMIF(LoansC!$B$12:$B$187,Loans!$B70,LoansC!J$12:J$187)+SUMIF(LoansR!$B$12:$B$187,Loans!$B70,LoansR!J$12:J$187)</f>
        <v>0</v>
      </c>
      <c r="K70" s="37">
        <f>SUMIF(LoansC!$B$12:$B$187,Loans!$B70,LoansC!K$12:K$187)+SUMIF(LoansR!$B$12:$B$187,Loans!$B70,LoansR!K$12:K$187)</f>
        <v>0</v>
      </c>
      <c r="L70" s="37">
        <f>SUMIF(LoansC!$B$12:$B$187,Loans!$B70,LoansC!L$12:L$187)+SUMIF(LoansR!$B$12:$B$187,Loans!$B70,LoansR!L$12:L$187)</f>
        <v>0</v>
      </c>
      <c r="M70" s="37">
        <f>SUMIF(LoansC!$B$12:$B$187,Loans!$B70,LoansC!M$12:M$187)+SUMIF(LoansR!$B$12:$B$187,Loans!$B70,LoansR!M$12:M$187)</f>
        <v>0</v>
      </c>
      <c r="N70" s="37">
        <f>SUMIF(LoansC!$B$12:$B$187,Loans!$B70,LoansC!N$12:N$187)+SUMIF(LoansR!$B$12:$B$187,Loans!$B70,LoansR!N$12:N$187)</f>
        <v>0</v>
      </c>
      <c r="O70" s="37">
        <f>SUMIF(LoansC!$B$12:$B$187,Loans!$B70,LoansC!O$12:O$187)+SUMIF(LoansR!$B$12:$B$187,Loans!$B70,LoansR!O$12:O$187)</f>
        <v>0</v>
      </c>
      <c r="P70" s="37">
        <f>SUMIF(LoansC!$B$12:$B$187,Loans!$B70,LoansC!P$12:P$187)+SUMIF(LoansR!$B$12:$B$187,Loans!$B70,LoansR!P$12:P$187)</f>
        <v>0</v>
      </c>
      <c r="Q70" s="37">
        <f>SUMIF(LoansC!$B$12:$B$187,Loans!$B70,LoansC!Q$12:Q$187)+SUMIF(LoansR!$B$12:$B$187,Loans!$B70,LoansR!Q$12:Q$187)</f>
        <v>0</v>
      </c>
      <c r="R70" s="37">
        <f>SUMIF(LoansC!$B$12:$B$187,Loans!$B70,LoansC!R$12:R$187)+SUMIF(LoansR!$B$12:$B$187,Loans!$B70,LoansR!R$12:R$187)</f>
        <v>0</v>
      </c>
      <c r="S70" s="37">
        <f>SUMIF(LoansC!$B$12:$B$187,Loans!$B70,LoansC!S$12:S$187)+SUMIF(LoansR!$B$12:$B$187,Loans!$B70,LoansR!S$12:S$187)</f>
        <v>0</v>
      </c>
      <c r="T70" s="37">
        <f>SUMIF(LoansC!$B$12:$B$187,Loans!$B70,LoansC!T$12:T$187)+SUMIF(LoansR!$B$12:$B$187,Loans!$B70,LoansR!T$12:T$187)</f>
        <v>0</v>
      </c>
      <c r="U70" s="37">
        <f>(SUMIF(LoansC!$B$12:$B$187,Loans!$B70,LoansC!U$12:U$187)+SUMIF(LoansR!$B$12:$B$187,Loans!$B70,LoansR!U$12:U$187))/2</f>
        <v>1</v>
      </c>
      <c r="V70" s="37">
        <f>SUMIF(LoansC!$B$12:$B$187,Loans!$B70,LoansC!V$12:V$187)+SUMIF(LoansR!$B$12:$B$187,Loans!$B70,LoansR!V$12:V$187)</f>
        <v>0</v>
      </c>
      <c r="W70" s="37">
        <f>SUMIF(LoansC!$B$12:$B$187,Loans!$B70,LoansC!W$12:W$187)+SUMIF(LoansR!$B$12:$B$187,Loans!$B70,LoansR!W$12:W$187)</f>
        <v>0</v>
      </c>
      <c r="X70" s="50">
        <f>IF(MONTH($B70)&gt;=6,VLOOKUP(YEAR($B70)+1,SRECPrice!$B$5:$C$29,2,FALSE),VLOOKUP(YEAR($B70),SRECPrice!$B$5:$C$29,2,FALSE))</f>
        <v>237</v>
      </c>
      <c r="Y70" s="37">
        <f>SUMIF(LoansC!$B$12:$B$187,Loans!$B70,LoansC!Y$12:Y$187)+SUMIF(LoansR!$B$12:$B$187,Loans!$B70,LoansR!Y$12:Y$187)</f>
        <v>0</v>
      </c>
      <c r="Z70" s="37">
        <f>SUMIF(LoansC!$B$12:$B$187,Loans!$B70,LoansC!Z$12:Z$187)+SUMIF(LoansR!$B$12:$B$187,Loans!$B70,LoansR!Z$12:Z$187)</f>
        <v>0</v>
      </c>
      <c r="AA70" s="37">
        <f>SUMIF(LoansC!$B$12:$B$187,Loans!$B70,LoansC!AA$12:AA$187)+SUMIF(LoansR!$B$12:$B$187,Loans!$B70,LoansR!AA$12:AA$187)</f>
        <v>0</v>
      </c>
      <c r="AB70" s="37">
        <f>SUMIF(LoansC!$B$12:$B$187,Loans!$B70,LoansC!AB$12:AB$187)+SUMIF(LoansR!$B$12:$B$187,Loans!$B70,LoansR!AB$12:AB$187)</f>
        <v>0</v>
      </c>
      <c r="AC70" s="37">
        <f>SUMIF(LoansC!$B$12:$B$187,Loans!$B70,LoansC!AC$12:AC$187)+SUMIF(LoansR!$B$12:$B$187,Loans!$B70,LoansR!AC$12:AC$187)</f>
        <v>0</v>
      </c>
      <c r="AD70" s="37">
        <f>SUMIF(LoansC!$B$12:$B$187,Loans!$B70,LoansC!AD$12:AD$187)+SUMIF(LoansR!$B$12:$B$187,Loans!$B70,LoansR!AD$12:AD$187)</f>
        <v>0</v>
      </c>
      <c r="AE70" s="56">
        <f>SUMIF(LoansC!$B$12:$B$187,Loans!$B70,LoansC!AE$12:AE$187)</f>
        <v>9.6699999999999994E-2</v>
      </c>
      <c r="AF70" s="37">
        <f>SUMIF(LoansC!$B$12:$B$187,Loans!$B70,LoansC!AF$12:AF$187)+SUMIF(LoansR!$B$12:$B$187,Loans!$B70,LoansR!AF$12:AF$187)</f>
        <v>0</v>
      </c>
      <c r="AG70" s="37">
        <f>SUMIF(LoansC!$B$12:$B$187,Loans!$B70,LoansC!AG$12:AG$187)+SUMIF(LoansR!$B$12:$B$187,Loans!$B70,LoansR!AG$12:AG$187)</f>
        <v>0</v>
      </c>
      <c r="AH70" s="37">
        <f>SUMIF(LoansC!$B$12:$B$187,Loans!$B70,LoansC!AH$12:AH$187)+SUMIF(LoansR!$B$12:$B$187,Loans!$B70,LoansR!AH$12:AH$187)</f>
        <v>0</v>
      </c>
      <c r="AI70" s="37">
        <f>SUMIF(LoansC!$B$12:$B$187,Loans!$B70,LoansC!AI$12:AI$187)+SUMIF(LoansR!$B$12:$B$187,Loans!$B70,LoansR!AI$12:AI$187)</f>
        <v>0</v>
      </c>
      <c r="AJ70" s="37">
        <f>SUMIF(LoansC!$B$12:$B$187,Loans!$B70,LoansC!AJ$12:AJ$187)+SUMIF(LoansR!$B$12:$B$187,Loans!$B70,LoansR!AJ$12:AJ$187)</f>
        <v>0</v>
      </c>
      <c r="AK70" s="37">
        <f>SUMIF(LoansC!$B$12:$B$187,Loans!$B70,LoansC!AK$12:AK$187)+SUMIF(LoansR!$B$12:$B$187,Loans!$B70,LoansR!AK$12:AK$187)</f>
        <v>0</v>
      </c>
      <c r="AL70" s="37">
        <f>SUMIF(LoansC!$B$12:$B$187,Loans!$B70,LoansC!AL$12:AL$187)+SUMIF(LoansR!$B$12:$B$187,Loans!$B70,LoansR!AL$12:AL$187)</f>
        <v>0</v>
      </c>
      <c r="AM70" s="37">
        <f>SUMIF(LoansC!$B$12:$B$187,Loans!$B70,LoansC!AM$12:AM$187)+SUMIF(LoansR!$B$12:$B$187,Loans!$B70,LoansR!AM$12:AM$187)</f>
        <v>0</v>
      </c>
      <c r="AN70" s="37">
        <f>SUMIF(LoansC!$B$12:$B$187,Loans!$B70,LoansC!AN$12:AN$187)+SUMIF(LoansR!$B$12:$B$187,Loans!$B70,LoansR!AN$12:AN$187)</f>
        <v>0</v>
      </c>
      <c r="AP70" s="57"/>
    </row>
    <row r="71" spans="1:42" x14ac:dyDescent="0.2">
      <c r="A71" s="1">
        <f t="shared" si="2"/>
        <v>3</v>
      </c>
      <c r="B71" s="101">
        <f t="shared" si="4"/>
        <v>46477</v>
      </c>
      <c r="C71" s="37">
        <f>SUMIF(LoansC!$B$12:$B$187,Loans!$B71,LoansC!C$12:C$187)+SUMIF(LoansR!$B$12:$B$187,Loans!$B71,LoansR!C$12:C$187)</f>
        <v>0</v>
      </c>
      <c r="D71" s="37">
        <f>SUMIF(LoansC!$B$12:$B$187,Loans!$B71,LoansC!D$12:D$187)+SUMIF(LoansR!$B$12:$B$187,Loans!$B71,LoansR!D$12:D$187)</f>
        <v>56138240.700000025</v>
      </c>
      <c r="E71" s="37">
        <f>SUMIF(LoansC!$B$12:$B$187,Loans!$B71,LoansC!E$12:E$187)+SUMIF(LoansR!$B$12:$B$187,Loans!$B71,LoansR!E$12:E$187)</f>
        <v>0</v>
      </c>
      <c r="F71" s="37">
        <f>SUMIF(LoansC!$B$12:$B$187,Loans!$B71,LoansC!F$12:F$187)+SUMIF(LoansR!$B$12:$B$187,Loans!$B71,LoansR!F$12:F$187)</f>
        <v>0</v>
      </c>
      <c r="G71" s="37">
        <f>SUMIF(LoansC!$B$12:$B$187,Loans!$B71,LoansC!G$12:G$187)+SUMIF(LoansR!$B$12:$B$187,Loans!$B71,LoansR!G$12:G$187)</f>
        <v>0</v>
      </c>
      <c r="H71" s="37">
        <f>SUMIF(LoansC!$B$12:$B$187,Loans!$B71,LoansC!H$12:H$187)+SUMIF(LoansR!$B$12:$B$187,Loans!$B71,LoansR!H$12:H$187)</f>
        <v>0</v>
      </c>
      <c r="I71" s="37">
        <f>SUMIF(LoansC!$B$12:$B$187,Loans!$B71,LoansC!I$12:I$187)+SUMIF(LoansR!$B$12:$B$187,Loans!$B71,LoansR!I$12:I$187)</f>
        <v>0</v>
      </c>
      <c r="J71" s="37">
        <f>SUMIF(LoansC!$B$12:$B$187,Loans!$B71,LoansC!J$12:J$187)+SUMIF(LoansR!$B$12:$B$187,Loans!$B71,LoansR!J$12:J$187)</f>
        <v>0</v>
      </c>
      <c r="K71" s="37">
        <f>SUMIF(LoansC!$B$12:$B$187,Loans!$B71,LoansC!K$12:K$187)+SUMIF(LoansR!$B$12:$B$187,Loans!$B71,LoansR!K$12:K$187)</f>
        <v>0</v>
      </c>
      <c r="L71" s="37">
        <f>SUMIF(LoansC!$B$12:$B$187,Loans!$B71,LoansC!L$12:L$187)+SUMIF(LoansR!$B$12:$B$187,Loans!$B71,LoansR!L$12:L$187)</f>
        <v>0</v>
      </c>
      <c r="M71" s="37">
        <f>SUMIF(LoansC!$B$12:$B$187,Loans!$B71,LoansC!M$12:M$187)+SUMIF(LoansR!$B$12:$B$187,Loans!$B71,LoansR!M$12:M$187)</f>
        <v>0</v>
      </c>
      <c r="N71" s="37">
        <f>SUMIF(LoansC!$B$12:$B$187,Loans!$B71,LoansC!N$12:N$187)+SUMIF(LoansR!$B$12:$B$187,Loans!$B71,LoansR!N$12:N$187)</f>
        <v>0</v>
      </c>
      <c r="O71" s="37">
        <f>SUMIF(LoansC!$B$12:$B$187,Loans!$B71,LoansC!O$12:O$187)+SUMIF(LoansR!$B$12:$B$187,Loans!$B71,LoansR!O$12:O$187)</f>
        <v>0</v>
      </c>
      <c r="P71" s="37">
        <f>SUMIF(LoansC!$B$12:$B$187,Loans!$B71,LoansC!P$12:P$187)+SUMIF(LoansR!$B$12:$B$187,Loans!$B71,LoansR!P$12:P$187)</f>
        <v>0</v>
      </c>
      <c r="Q71" s="37">
        <f>SUMIF(LoansC!$B$12:$B$187,Loans!$B71,LoansC!Q$12:Q$187)+SUMIF(LoansR!$B$12:$B$187,Loans!$B71,LoansR!Q$12:Q$187)</f>
        <v>0</v>
      </c>
      <c r="R71" s="37">
        <f>SUMIF(LoansC!$B$12:$B$187,Loans!$B71,LoansC!R$12:R$187)+SUMIF(LoansR!$B$12:$B$187,Loans!$B71,LoansR!R$12:R$187)</f>
        <v>0</v>
      </c>
      <c r="S71" s="37">
        <f>SUMIF(LoansC!$B$12:$B$187,Loans!$B71,LoansC!S$12:S$187)+SUMIF(LoansR!$B$12:$B$187,Loans!$B71,LoansR!S$12:S$187)</f>
        <v>0</v>
      </c>
      <c r="T71" s="37">
        <f>SUMIF(LoansC!$B$12:$B$187,Loans!$B71,LoansC!T$12:T$187)+SUMIF(LoansR!$B$12:$B$187,Loans!$B71,LoansR!T$12:T$187)</f>
        <v>0</v>
      </c>
      <c r="U71" s="37">
        <f>(SUMIF(LoansC!$B$12:$B$187,Loans!$B71,LoansC!U$12:U$187)+SUMIF(LoansR!$B$12:$B$187,Loans!$B71,LoansR!U$12:U$187))/2</f>
        <v>1</v>
      </c>
      <c r="V71" s="37">
        <f>SUMIF(LoansC!$B$12:$B$187,Loans!$B71,LoansC!V$12:V$187)+SUMIF(LoansR!$B$12:$B$187,Loans!$B71,LoansR!V$12:V$187)</f>
        <v>0</v>
      </c>
      <c r="W71" s="37">
        <f>SUMIF(LoansC!$B$12:$B$187,Loans!$B71,LoansC!W$12:W$187)+SUMIF(LoansR!$B$12:$B$187,Loans!$B71,LoansR!W$12:W$187)</f>
        <v>0</v>
      </c>
      <c r="X71" s="50">
        <f>IF(MONTH($B71)&gt;=6,VLOOKUP(YEAR($B71)+1,SRECPrice!$B$5:$C$29,2,FALSE),VLOOKUP(YEAR($B71),SRECPrice!$B$5:$C$29,2,FALSE))</f>
        <v>237</v>
      </c>
      <c r="Y71" s="37">
        <f>SUMIF(LoansC!$B$12:$B$187,Loans!$B71,LoansC!Y$12:Y$187)+SUMIF(LoansR!$B$12:$B$187,Loans!$B71,LoansR!Y$12:Y$187)</f>
        <v>0</v>
      </c>
      <c r="Z71" s="37">
        <f>SUMIF(LoansC!$B$12:$B$187,Loans!$B71,LoansC!Z$12:Z$187)+SUMIF(LoansR!$B$12:$B$187,Loans!$B71,LoansR!Z$12:Z$187)</f>
        <v>0</v>
      </c>
      <c r="AA71" s="37">
        <f>SUMIF(LoansC!$B$12:$B$187,Loans!$B71,LoansC!AA$12:AA$187)+SUMIF(LoansR!$B$12:$B$187,Loans!$B71,LoansR!AA$12:AA$187)</f>
        <v>0</v>
      </c>
      <c r="AB71" s="37">
        <f>SUMIF(LoansC!$B$12:$B$187,Loans!$B71,LoansC!AB$12:AB$187)+SUMIF(LoansR!$B$12:$B$187,Loans!$B71,LoansR!AB$12:AB$187)</f>
        <v>0</v>
      </c>
      <c r="AC71" s="37">
        <f>SUMIF(LoansC!$B$12:$B$187,Loans!$B71,LoansC!AC$12:AC$187)+SUMIF(LoansR!$B$12:$B$187,Loans!$B71,LoansR!AC$12:AC$187)</f>
        <v>0</v>
      </c>
      <c r="AD71" s="37">
        <f>SUMIF(LoansC!$B$12:$B$187,Loans!$B71,LoansC!AD$12:AD$187)+SUMIF(LoansR!$B$12:$B$187,Loans!$B71,LoansR!AD$12:AD$187)</f>
        <v>0</v>
      </c>
      <c r="AE71" s="56">
        <f>SUMIF(LoansC!$B$12:$B$187,Loans!$B71,LoansC!AE$12:AE$187)</f>
        <v>9.6699999999999994E-2</v>
      </c>
      <c r="AF71" s="37">
        <f>SUMIF(LoansC!$B$12:$B$187,Loans!$B71,LoansC!AF$12:AF$187)+SUMIF(LoansR!$B$12:$B$187,Loans!$B71,LoansR!AF$12:AF$187)</f>
        <v>0</v>
      </c>
      <c r="AG71" s="37">
        <f>SUMIF(LoansC!$B$12:$B$187,Loans!$B71,LoansC!AG$12:AG$187)+SUMIF(LoansR!$B$12:$B$187,Loans!$B71,LoansR!AG$12:AG$187)</f>
        <v>0</v>
      </c>
      <c r="AH71" s="37">
        <f>SUMIF(LoansC!$B$12:$B$187,Loans!$B71,LoansC!AH$12:AH$187)+SUMIF(LoansR!$B$12:$B$187,Loans!$B71,LoansR!AH$12:AH$187)</f>
        <v>0</v>
      </c>
      <c r="AI71" s="37">
        <f>SUMIF(LoansC!$B$12:$B$187,Loans!$B71,LoansC!AI$12:AI$187)+SUMIF(LoansR!$B$12:$B$187,Loans!$B71,LoansR!AI$12:AI$187)</f>
        <v>0</v>
      </c>
      <c r="AJ71" s="37">
        <f>SUMIF(LoansC!$B$12:$B$187,Loans!$B71,LoansC!AJ$12:AJ$187)+SUMIF(LoansR!$B$12:$B$187,Loans!$B71,LoansR!AJ$12:AJ$187)</f>
        <v>0</v>
      </c>
      <c r="AK71" s="37">
        <f>SUMIF(LoansC!$B$12:$B$187,Loans!$B71,LoansC!AK$12:AK$187)+SUMIF(LoansR!$B$12:$B$187,Loans!$B71,LoansR!AK$12:AK$187)</f>
        <v>0</v>
      </c>
      <c r="AL71" s="37">
        <f>SUMIF(LoansC!$B$12:$B$187,Loans!$B71,LoansC!AL$12:AL$187)+SUMIF(LoansR!$B$12:$B$187,Loans!$B71,LoansR!AL$12:AL$187)</f>
        <v>0</v>
      </c>
      <c r="AM71" s="37">
        <f>SUMIF(LoansC!$B$12:$B$187,Loans!$B71,LoansC!AM$12:AM$187)+SUMIF(LoansR!$B$12:$B$187,Loans!$B71,LoansR!AM$12:AM$187)</f>
        <v>0</v>
      </c>
      <c r="AN71" s="37">
        <f>SUMIF(LoansC!$B$12:$B$187,Loans!$B71,LoansC!AN$12:AN$187)+SUMIF(LoansR!$B$12:$B$187,Loans!$B71,LoansR!AN$12:AN$187)</f>
        <v>0</v>
      </c>
      <c r="AP71" s="57"/>
    </row>
    <row r="72" spans="1:42" x14ac:dyDescent="0.2">
      <c r="A72" s="1">
        <f t="shared" si="2"/>
        <v>4</v>
      </c>
      <c r="B72" s="101">
        <f t="shared" si="4"/>
        <v>46507</v>
      </c>
      <c r="C72" s="37">
        <f>SUMIF(LoansC!$B$12:$B$187,Loans!$B72,LoansC!C$12:C$187)+SUMIF(LoansR!$B$12:$B$187,Loans!$B72,LoansR!C$12:C$187)</f>
        <v>0</v>
      </c>
      <c r="D72" s="37">
        <f>SUMIF(LoansC!$B$12:$B$187,Loans!$B72,LoansC!D$12:D$187)+SUMIF(LoansR!$B$12:$B$187,Loans!$B72,LoansR!D$12:D$187)</f>
        <v>56138240.700000025</v>
      </c>
      <c r="E72" s="37">
        <f>SUMIF(LoansC!$B$12:$B$187,Loans!$B72,LoansC!E$12:E$187)+SUMIF(LoansR!$B$12:$B$187,Loans!$B72,LoansR!E$12:E$187)</f>
        <v>0</v>
      </c>
      <c r="F72" s="37">
        <f>SUMIF(LoansC!$B$12:$B$187,Loans!$B72,LoansC!F$12:F$187)+SUMIF(LoansR!$B$12:$B$187,Loans!$B72,LoansR!F$12:F$187)</f>
        <v>0</v>
      </c>
      <c r="G72" s="37">
        <f>SUMIF(LoansC!$B$12:$B$187,Loans!$B72,LoansC!G$12:G$187)+SUMIF(LoansR!$B$12:$B$187,Loans!$B72,LoansR!G$12:G$187)</f>
        <v>0</v>
      </c>
      <c r="H72" s="37">
        <f>SUMIF(LoansC!$B$12:$B$187,Loans!$B72,LoansC!H$12:H$187)+SUMIF(LoansR!$B$12:$B$187,Loans!$B72,LoansR!H$12:H$187)</f>
        <v>0</v>
      </c>
      <c r="I72" s="37">
        <f>SUMIF(LoansC!$B$12:$B$187,Loans!$B72,LoansC!I$12:I$187)+SUMIF(LoansR!$B$12:$B$187,Loans!$B72,LoansR!I$12:I$187)</f>
        <v>0</v>
      </c>
      <c r="J72" s="37">
        <f>SUMIF(LoansC!$B$12:$B$187,Loans!$B72,LoansC!J$12:J$187)+SUMIF(LoansR!$B$12:$B$187,Loans!$B72,LoansR!J$12:J$187)</f>
        <v>0</v>
      </c>
      <c r="K72" s="37">
        <f>SUMIF(LoansC!$B$12:$B$187,Loans!$B72,LoansC!K$12:K$187)+SUMIF(LoansR!$B$12:$B$187,Loans!$B72,LoansR!K$12:K$187)</f>
        <v>0</v>
      </c>
      <c r="L72" s="37">
        <f>SUMIF(LoansC!$B$12:$B$187,Loans!$B72,LoansC!L$12:L$187)+SUMIF(LoansR!$B$12:$B$187,Loans!$B72,LoansR!L$12:L$187)</f>
        <v>0</v>
      </c>
      <c r="M72" s="37">
        <f>SUMIF(LoansC!$B$12:$B$187,Loans!$B72,LoansC!M$12:M$187)+SUMIF(LoansR!$B$12:$B$187,Loans!$B72,LoansR!M$12:M$187)</f>
        <v>0</v>
      </c>
      <c r="N72" s="37">
        <f>SUMIF(LoansC!$B$12:$B$187,Loans!$B72,LoansC!N$12:N$187)+SUMIF(LoansR!$B$12:$B$187,Loans!$B72,LoansR!N$12:N$187)</f>
        <v>0</v>
      </c>
      <c r="O72" s="37">
        <f>SUMIF(LoansC!$B$12:$B$187,Loans!$B72,LoansC!O$12:O$187)+SUMIF(LoansR!$B$12:$B$187,Loans!$B72,LoansR!O$12:O$187)</f>
        <v>0</v>
      </c>
      <c r="P72" s="37">
        <f>SUMIF(LoansC!$B$12:$B$187,Loans!$B72,LoansC!P$12:P$187)+SUMIF(LoansR!$B$12:$B$187,Loans!$B72,LoansR!P$12:P$187)</f>
        <v>0</v>
      </c>
      <c r="Q72" s="37">
        <f>SUMIF(LoansC!$B$12:$B$187,Loans!$B72,LoansC!Q$12:Q$187)+SUMIF(LoansR!$B$12:$B$187,Loans!$B72,LoansR!Q$12:Q$187)</f>
        <v>0</v>
      </c>
      <c r="R72" s="37">
        <f>SUMIF(LoansC!$B$12:$B$187,Loans!$B72,LoansC!R$12:R$187)+SUMIF(LoansR!$B$12:$B$187,Loans!$B72,LoansR!R$12:R$187)</f>
        <v>0</v>
      </c>
      <c r="S72" s="37">
        <f>SUMIF(LoansC!$B$12:$B$187,Loans!$B72,LoansC!S$12:S$187)+SUMIF(LoansR!$B$12:$B$187,Loans!$B72,LoansR!S$12:S$187)</f>
        <v>0</v>
      </c>
      <c r="T72" s="37">
        <f>SUMIF(LoansC!$B$12:$B$187,Loans!$B72,LoansC!T$12:T$187)+SUMIF(LoansR!$B$12:$B$187,Loans!$B72,LoansR!T$12:T$187)</f>
        <v>0</v>
      </c>
      <c r="U72" s="37">
        <f>(SUMIF(LoansC!$B$12:$B$187,Loans!$B72,LoansC!U$12:U$187)+SUMIF(LoansR!$B$12:$B$187,Loans!$B72,LoansR!U$12:U$187))/2</f>
        <v>1</v>
      </c>
      <c r="V72" s="37">
        <f>SUMIF(LoansC!$B$12:$B$187,Loans!$B72,LoansC!V$12:V$187)+SUMIF(LoansR!$B$12:$B$187,Loans!$B72,LoansR!V$12:V$187)</f>
        <v>0</v>
      </c>
      <c r="W72" s="37">
        <f>SUMIF(LoansC!$B$12:$B$187,Loans!$B72,LoansC!W$12:W$187)+SUMIF(LoansR!$B$12:$B$187,Loans!$B72,LoansR!W$12:W$187)</f>
        <v>0</v>
      </c>
      <c r="X72" s="50">
        <f>IF(MONTH($B72)&gt;=6,VLOOKUP(YEAR($B72)+1,SRECPrice!$B$5:$C$29,2,FALSE),VLOOKUP(YEAR($B72),SRECPrice!$B$5:$C$29,2,FALSE))</f>
        <v>237</v>
      </c>
      <c r="Y72" s="37">
        <f>SUMIF(LoansC!$B$12:$B$187,Loans!$B72,LoansC!Y$12:Y$187)+SUMIF(LoansR!$B$12:$B$187,Loans!$B72,LoansR!Y$12:Y$187)</f>
        <v>0</v>
      </c>
      <c r="Z72" s="37">
        <f>SUMIF(LoansC!$B$12:$B$187,Loans!$B72,LoansC!Z$12:Z$187)+SUMIF(LoansR!$B$12:$B$187,Loans!$B72,LoansR!Z$12:Z$187)</f>
        <v>0</v>
      </c>
      <c r="AA72" s="37">
        <f>SUMIF(LoansC!$B$12:$B$187,Loans!$B72,LoansC!AA$12:AA$187)+SUMIF(LoansR!$B$12:$B$187,Loans!$B72,LoansR!AA$12:AA$187)</f>
        <v>0</v>
      </c>
      <c r="AB72" s="37">
        <f>SUMIF(LoansC!$B$12:$B$187,Loans!$B72,LoansC!AB$12:AB$187)+SUMIF(LoansR!$B$12:$B$187,Loans!$B72,LoansR!AB$12:AB$187)</f>
        <v>0</v>
      </c>
      <c r="AC72" s="37">
        <f>SUMIF(LoansC!$B$12:$B$187,Loans!$B72,LoansC!AC$12:AC$187)+SUMIF(LoansR!$B$12:$B$187,Loans!$B72,LoansR!AC$12:AC$187)</f>
        <v>0</v>
      </c>
      <c r="AD72" s="37">
        <f>SUMIF(LoansC!$B$12:$B$187,Loans!$B72,LoansC!AD$12:AD$187)+SUMIF(LoansR!$B$12:$B$187,Loans!$B72,LoansR!AD$12:AD$187)</f>
        <v>0</v>
      </c>
      <c r="AE72" s="56">
        <f>SUMIF(LoansC!$B$12:$B$187,Loans!$B72,LoansC!AE$12:AE$187)</f>
        <v>9.6699999999999994E-2</v>
      </c>
      <c r="AF72" s="37">
        <f>SUMIF(LoansC!$B$12:$B$187,Loans!$B72,LoansC!AF$12:AF$187)+SUMIF(LoansR!$B$12:$B$187,Loans!$B72,LoansR!AF$12:AF$187)</f>
        <v>0</v>
      </c>
      <c r="AG72" s="37">
        <f>SUMIF(LoansC!$B$12:$B$187,Loans!$B72,LoansC!AG$12:AG$187)+SUMIF(LoansR!$B$12:$B$187,Loans!$B72,LoansR!AG$12:AG$187)</f>
        <v>0</v>
      </c>
      <c r="AH72" s="37">
        <f>SUMIF(LoansC!$B$12:$B$187,Loans!$B72,LoansC!AH$12:AH$187)+SUMIF(LoansR!$B$12:$B$187,Loans!$B72,LoansR!AH$12:AH$187)</f>
        <v>0</v>
      </c>
      <c r="AI72" s="37">
        <f>SUMIF(LoansC!$B$12:$B$187,Loans!$B72,LoansC!AI$12:AI$187)+SUMIF(LoansR!$B$12:$B$187,Loans!$B72,LoansR!AI$12:AI$187)</f>
        <v>0</v>
      </c>
      <c r="AJ72" s="37">
        <f>SUMIF(LoansC!$B$12:$B$187,Loans!$B72,LoansC!AJ$12:AJ$187)+SUMIF(LoansR!$B$12:$B$187,Loans!$B72,LoansR!AJ$12:AJ$187)</f>
        <v>0</v>
      </c>
      <c r="AK72" s="37">
        <f>SUMIF(LoansC!$B$12:$B$187,Loans!$B72,LoansC!AK$12:AK$187)+SUMIF(LoansR!$B$12:$B$187,Loans!$B72,LoansR!AK$12:AK$187)</f>
        <v>0</v>
      </c>
      <c r="AL72" s="37">
        <f>SUMIF(LoansC!$B$12:$B$187,Loans!$B72,LoansC!AL$12:AL$187)+SUMIF(LoansR!$B$12:$B$187,Loans!$B72,LoansR!AL$12:AL$187)</f>
        <v>0</v>
      </c>
      <c r="AM72" s="37">
        <f>SUMIF(LoansC!$B$12:$B$187,Loans!$B72,LoansC!AM$12:AM$187)+SUMIF(LoansR!$B$12:$B$187,Loans!$B72,LoansR!AM$12:AM$187)</f>
        <v>0</v>
      </c>
      <c r="AN72" s="37">
        <f>SUMIF(LoansC!$B$12:$B$187,Loans!$B72,LoansC!AN$12:AN$187)+SUMIF(LoansR!$B$12:$B$187,Loans!$B72,LoansR!AN$12:AN$187)</f>
        <v>0</v>
      </c>
      <c r="AP72" s="57"/>
    </row>
    <row r="73" spans="1:42" x14ac:dyDescent="0.2">
      <c r="A73" s="1">
        <f t="shared" si="2"/>
        <v>5</v>
      </c>
      <c r="B73" s="101">
        <f t="shared" si="4"/>
        <v>46538</v>
      </c>
      <c r="C73" s="37">
        <f>SUMIF(LoansC!$B$12:$B$187,Loans!$B73,LoansC!C$12:C$187)+SUMIF(LoansR!$B$12:$B$187,Loans!$B73,LoansR!C$12:C$187)</f>
        <v>0</v>
      </c>
      <c r="D73" s="37">
        <f>SUMIF(LoansC!$B$12:$B$187,Loans!$B73,LoansC!D$12:D$187)+SUMIF(LoansR!$B$12:$B$187,Loans!$B73,LoansR!D$12:D$187)</f>
        <v>56138240.700000025</v>
      </c>
      <c r="E73" s="37">
        <f>SUMIF(LoansC!$B$12:$B$187,Loans!$B73,LoansC!E$12:E$187)+SUMIF(LoansR!$B$12:$B$187,Loans!$B73,LoansR!E$12:E$187)</f>
        <v>0</v>
      </c>
      <c r="F73" s="37">
        <f>SUMIF(LoansC!$B$12:$B$187,Loans!$B73,LoansC!F$12:F$187)+SUMIF(LoansR!$B$12:$B$187,Loans!$B73,LoansR!F$12:F$187)</f>
        <v>0</v>
      </c>
      <c r="G73" s="37">
        <f>SUMIF(LoansC!$B$12:$B$187,Loans!$B73,LoansC!G$12:G$187)+SUMIF(LoansR!$B$12:$B$187,Loans!$B73,LoansR!G$12:G$187)</f>
        <v>0</v>
      </c>
      <c r="H73" s="37">
        <f>SUMIF(LoansC!$B$12:$B$187,Loans!$B73,LoansC!H$12:H$187)+SUMIF(LoansR!$B$12:$B$187,Loans!$B73,LoansR!H$12:H$187)</f>
        <v>0</v>
      </c>
      <c r="I73" s="37">
        <f>SUMIF(LoansC!$B$12:$B$187,Loans!$B73,LoansC!I$12:I$187)+SUMIF(LoansR!$B$12:$B$187,Loans!$B73,LoansR!I$12:I$187)</f>
        <v>0</v>
      </c>
      <c r="J73" s="37">
        <f>SUMIF(LoansC!$B$12:$B$187,Loans!$B73,LoansC!J$12:J$187)+SUMIF(LoansR!$B$12:$B$187,Loans!$B73,LoansR!J$12:J$187)</f>
        <v>0</v>
      </c>
      <c r="K73" s="37">
        <f>SUMIF(LoansC!$B$12:$B$187,Loans!$B73,LoansC!K$12:K$187)+SUMIF(LoansR!$B$12:$B$187,Loans!$B73,LoansR!K$12:K$187)</f>
        <v>0</v>
      </c>
      <c r="L73" s="37">
        <f>SUMIF(LoansC!$B$12:$B$187,Loans!$B73,LoansC!L$12:L$187)+SUMIF(LoansR!$B$12:$B$187,Loans!$B73,LoansR!L$12:L$187)</f>
        <v>0</v>
      </c>
      <c r="M73" s="37">
        <f>SUMIF(LoansC!$B$12:$B$187,Loans!$B73,LoansC!M$12:M$187)+SUMIF(LoansR!$B$12:$B$187,Loans!$B73,LoansR!M$12:M$187)</f>
        <v>0</v>
      </c>
      <c r="N73" s="37">
        <f>SUMIF(LoansC!$B$12:$B$187,Loans!$B73,LoansC!N$12:N$187)+SUMIF(LoansR!$B$12:$B$187,Loans!$B73,LoansR!N$12:N$187)</f>
        <v>0</v>
      </c>
      <c r="O73" s="37">
        <f>SUMIF(LoansC!$B$12:$B$187,Loans!$B73,LoansC!O$12:O$187)+SUMIF(LoansR!$B$12:$B$187,Loans!$B73,LoansR!O$12:O$187)</f>
        <v>0</v>
      </c>
      <c r="P73" s="37">
        <f>SUMIF(LoansC!$B$12:$B$187,Loans!$B73,LoansC!P$12:P$187)+SUMIF(LoansR!$B$12:$B$187,Loans!$B73,LoansR!P$12:P$187)</f>
        <v>0</v>
      </c>
      <c r="Q73" s="37">
        <f>SUMIF(LoansC!$B$12:$B$187,Loans!$B73,LoansC!Q$12:Q$187)+SUMIF(LoansR!$B$12:$B$187,Loans!$B73,LoansR!Q$12:Q$187)</f>
        <v>0</v>
      </c>
      <c r="R73" s="37">
        <f>SUMIF(LoansC!$B$12:$B$187,Loans!$B73,LoansC!R$12:R$187)+SUMIF(LoansR!$B$12:$B$187,Loans!$B73,LoansR!R$12:R$187)</f>
        <v>0</v>
      </c>
      <c r="S73" s="37">
        <f>SUMIF(LoansC!$B$12:$B$187,Loans!$B73,LoansC!S$12:S$187)+SUMIF(LoansR!$B$12:$B$187,Loans!$B73,LoansR!S$12:S$187)</f>
        <v>0</v>
      </c>
      <c r="T73" s="37">
        <f>SUMIF(LoansC!$B$12:$B$187,Loans!$B73,LoansC!T$12:T$187)+SUMIF(LoansR!$B$12:$B$187,Loans!$B73,LoansR!T$12:T$187)</f>
        <v>0</v>
      </c>
      <c r="U73" s="37">
        <f>(SUMIF(LoansC!$B$12:$B$187,Loans!$B73,LoansC!U$12:U$187)+SUMIF(LoansR!$B$12:$B$187,Loans!$B73,LoansR!U$12:U$187))/2</f>
        <v>1</v>
      </c>
      <c r="V73" s="37">
        <f>SUMIF(LoansC!$B$12:$B$187,Loans!$B73,LoansC!V$12:V$187)+SUMIF(LoansR!$B$12:$B$187,Loans!$B73,LoansR!V$12:V$187)</f>
        <v>0</v>
      </c>
      <c r="W73" s="37">
        <f>SUMIF(LoansC!$B$12:$B$187,Loans!$B73,LoansC!W$12:W$187)+SUMIF(LoansR!$B$12:$B$187,Loans!$B73,LoansR!W$12:W$187)</f>
        <v>0</v>
      </c>
      <c r="X73" s="50">
        <f>IF(MONTH($B73)&gt;=6,VLOOKUP(YEAR($B73)+1,SRECPrice!$B$5:$C$29,2,FALSE),VLOOKUP(YEAR($B73),SRECPrice!$B$5:$C$29,2,FALSE))</f>
        <v>237</v>
      </c>
      <c r="Y73" s="37">
        <f>SUMIF(LoansC!$B$12:$B$187,Loans!$B73,LoansC!Y$12:Y$187)+SUMIF(LoansR!$B$12:$B$187,Loans!$B73,LoansR!Y$12:Y$187)</f>
        <v>0</v>
      </c>
      <c r="Z73" s="37">
        <f>SUMIF(LoansC!$B$12:$B$187,Loans!$B73,LoansC!Z$12:Z$187)+SUMIF(LoansR!$B$12:$B$187,Loans!$B73,LoansR!Z$12:Z$187)</f>
        <v>0</v>
      </c>
      <c r="AA73" s="37">
        <f>SUMIF(LoansC!$B$12:$B$187,Loans!$B73,LoansC!AA$12:AA$187)+SUMIF(LoansR!$B$12:$B$187,Loans!$B73,LoansR!AA$12:AA$187)</f>
        <v>0</v>
      </c>
      <c r="AB73" s="37">
        <f>SUMIF(LoansC!$B$12:$B$187,Loans!$B73,LoansC!AB$12:AB$187)+SUMIF(LoansR!$B$12:$B$187,Loans!$B73,LoansR!AB$12:AB$187)</f>
        <v>0</v>
      </c>
      <c r="AC73" s="37">
        <f>SUMIF(LoansC!$B$12:$B$187,Loans!$B73,LoansC!AC$12:AC$187)+SUMIF(LoansR!$B$12:$B$187,Loans!$B73,LoansR!AC$12:AC$187)</f>
        <v>0</v>
      </c>
      <c r="AD73" s="37">
        <f>SUMIF(LoansC!$B$12:$B$187,Loans!$B73,LoansC!AD$12:AD$187)+SUMIF(LoansR!$B$12:$B$187,Loans!$B73,LoansR!AD$12:AD$187)</f>
        <v>0</v>
      </c>
      <c r="AE73" s="56">
        <f>SUMIF(LoansC!$B$12:$B$187,Loans!$B73,LoansC!AE$12:AE$187)</f>
        <v>9.6699999999999994E-2</v>
      </c>
      <c r="AF73" s="37">
        <f>SUMIF(LoansC!$B$12:$B$187,Loans!$B73,LoansC!AF$12:AF$187)+SUMIF(LoansR!$B$12:$B$187,Loans!$B73,LoansR!AF$12:AF$187)</f>
        <v>0</v>
      </c>
      <c r="AG73" s="37">
        <f>SUMIF(LoansC!$B$12:$B$187,Loans!$B73,LoansC!AG$12:AG$187)+SUMIF(LoansR!$B$12:$B$187,Loans!$B73,LoansR!AG$12:AG$187)</f>
        <v>0</v>
      </c>
      <c r="AH73" s="37">
        <f>SUMIF(LoansC!$B$12:$B$187,Loans!$B73,LoansC!AH$12:AH$187)+SUMIF(LoansR!$B$12:$B$187,Loans!$B73,LoansR!AH$12:AH$187)</f>
        <v>0</v>
      </c>
      <c r="AI73" s="37">
        <f>SUMIF(LoansC!$B$12:$B$187,Loans!$B73,LoansC!AI$12:AI$187)+SUMIF(LoansR!$B$12:$B$187,Loans!$B73,LoansR!AI$12:AI$187)</f>
        <v>0</v>
      </c>
      <c r="AJ73" s="37">
        <f>SUMIF(LoansC!$B$12:$B$187,Loans!$B73,LoansC!AJ$12:AJ$187)+SUMIF(LoansR!$B$12:$B$187,Loans!$B73,LoansR!AJ$12:AJ$187)</f>
        <v>0</v>
      </c>
      <c r="AK73" s="37">
        <f>SUMIF(LoansC!$B$12:$B$187,Loans!$B73,LoansC!AK$12:AK$187)+SUMIF(LoansR!$B$12:$B$187,Loans!$B73,LoansR!AK$12:AK$187)</f>
        <v>0</v>
      </c>
      <c r="AL73" s="37">
        <f>SUMIF(LoansC!$B$12:$B$187,Loans!$B73,LoansC!AL$12:AL$187)+SUMIF(LoansR!$B$12:$B$187,Loans!$B73,LoansR!AL$12:AL$187)</f>
        <v>0</v>
      </c>
      <c r="AM73" s="37">
        <f>SUMIF(LoansC!$B$12:$B$187,Loans!$B73,LoansC!AM$12:AM$187)+SUMIF(LoansR!$B$12:$B$187,Loans!$B73,LoansR!AM$12:AM$187)</f>
        <v>0</v>
      </c>
      <c r="AN73" s="37">
        <f>SUMIF(LoansC!$B$12:$B$187,Loans!$B73,LoansC!AN$12:AN$187)+SUMIF(LoansR!$B$12:$B$187,Loans!$B73,LoansR!AN$12:AN$187)</f>
        <v>0</v>
      </c>
      <c r="AP73" s="57"/>
    </row>
    <row r="74" spans="1:42" x14ac:dyDescent="0.2">
      <c r="A74" s="1">
        <f t="shared" si="2"/>
        <v>6</v>
      </c>
      <c r="B74" s="101">
        <f t="shared" si="4"/>
        <v>46568</v>
      </c>
      <c r="C74" s="37">
        <f>SUMIF(LoansC!$B$12:$B$187,Loans!$B74,LoansC!C$12:C$187)+SUMIF(LoansR!$B$12:$B$187,Loans!$B74,LoansR!C$12:C$187)</f>
        <v>0</v>
      </c>
      <c r="D74" s="37">
        <f>SUMIF(LoansC!$B$12:$B$187,Loans!$B74,LoansC!D$12:D$187)+SUMIF(LoansR!$B$12:$B$187,Loans!$B74,LoansR!D$12:D$187)</f>
        <v>56138240.700000025</v>
      </c>
      <c r="E74" s="37">
        <f>SUMIF(LoansC!$B$12:$B$187,Loans!$B74,LoansC!E$12:E$187)+SUMIF(LoansR!$B$12:$B$187,Loans!$B74,LoansR!E$12:E$187)</f>
        <v>0</v>
      </c>
      <c r="F74" s="37">
        <f>SUMIF(LoansC!$B$12:$B$187,Loans!$B74,LoansC!F$12:F$187)+SUMIF(LoansR!$B$12:$B$187,Loans!$B74,LoansR!F$12:F$187)</f>
        <v>0</v>
      </c>
      <c r="G74" s="37">
        <f>SUMIF(LoansC!$B$12:$B$187,Loans!$B74,LoansC!G$12:G$187)+SUMIF(LoansR!$B$12:$B$187,Loans!$B74,LoansR!G$12:G$187)</f>
        <v>0</v>
      </c>
      <c r="H74" s="37">
        <f>SUMIF(LoansC!$B$12:$B$187,Loans!$B74,LoansC!H$12:H$187)+SUMIF(LoansR!$B$12:$B$187,Loans!$B74,LoansR!H$12:H$187)</f>
        <v>0</v>
      </c>
      <c r="I74" s="37">
        <f>SUMIF(LoansC!$B$12:$B$187,Loans!$B74,LoansC!I$12:I$187)+SUMIF(LoansR!$B$12:$B$187,Loans!$B74,LoansR!I$12:I$187)</f>
        <v>0</v>
      </c>
      <c r="J74" s="37">
        <f>SUMIF(LoansC!$B$12:$B$187,Loans!$B74,LoansC!J$12:J$187)+SUMIF(LoansR!$B$12:$B$187,Loans!$B74,LoansR!J$12:J$187)</f>
        <v>0</v>
      </c>
      <c r="K74" s="37">
        <f>SUMIF(LoansC!$B$12:$B$187,Loans!$B74,LoansC!K$12:K$187)+SUMIF(LoansR!$B$12:$B$187,Loans!$B74,LoansR!K$12:K$187)</f>
        <v>0</v>
      </c>
      <c r="L74" s="37">
        <f>SUMIF(LoansC!$B$12:$B$187,Loans!$B74,LoansC!L$12:L$187)+SUMIF(LoansR!$B$12:$B$187,Loans!$B74,LoansR!L$12:L$187)</f>
        <v>0</v>
      </c>
      <c r="M74" s="37">
        <f>SUMIF(LoansC!$B$12:$B$187,Loans!$B74,LoansC!M$12:M$187)+SUMIF(LoansR!$B$12:$B$187,Loans!$B74,LoansR!M$12:M$187)</f>
        <v>0</v>
      </c>
      <c r="N74" s="37">
        <f>SUMIF(LoansC!$B$12:$B$187,Loans!$B74,LoansC!N$12:N$187)+SUMIF(LoansR!$B$12:$B$187,Loans!$B74,LoansR!N$12:N$187)</f>
        <v>0</v>
      </c>
      <c r="O74" s="37">
        <f>SUMIF(LoansC!$B$12:$B$187,Loans!$B74,LoansC!O$12:O$187)+SUMIF(LoansR!$B$12:$B$187,Loans!$B74,LoansR!O$12:O$187)</f>
        <v>0</v>
      </c>
      <c r="P74" s="37">
        <f>SUMIF(LoansC!$B$12:$B$187,Loans!$B74,LoansC!P$12:P$187)+SUMIF(LoansR!$B$12:$B$187,Loans!$B74,LoansR!P$12:P$187)</f>
        <v>0</v>
      </c>
      <c r="Q74" s="37">
        <f>SUMIF(LoansC!$B$12:$B$187,Loans!$B74,LoansC!Q$12:Q$187)+SUMIF(LoansR!$B$12:$B$187,Loans!$B74,LoansR!Q$12:Q$187)</f>
        <v>0</v>
      </c>
      <c r="R74" s="37">
        <f>SUMIF(LoansC!$B$12:$B$187,Loans!$B74,LoansC!R$12:R$187)+SUMIF(LoansR!$B$12:$B$187,Loans!$B74,LoansR!R$12:R$187)</f>
        <v>0</v>
      </c>
      <c r="S74" s="37">
        <f>SUMIF(LoansC!$B$12:$B$187,Loans!$B74,LoansC!S$12:S$187)+SUMIF(LoansR!$B$12:$B$187,Loans!$B74,LoansR!S$12:S$187)</f>
        <v>0</v>
      </c>
      <c r="T74" s="37">
        <f>SUMIF(LoansC!$B$12:$B$187,Loans!$B74,LoansC!T$12:T$187)+SUMIF(LoansR!$B$12:$B$187,Loans!$B74,LoansR!T$12:T$187)</f>
        <v>0</v>
      </c>
      <c r="U74" s="37">
        <f>(SUMIF(LoansC!$B$12:$B$187,Loans!$B74,LoansC!U$12:U$187)+SUMIF(LoansR!$B$12:$B$187,Loans!$B74,LoansR!U$12:U$187))/2</f>
        <v>1</v>
      </c>
      <c r="V74" s="37">
        <f>SUMIF(LoansC!$B$12:$B$187,Loans!$B74,LoansC!V$12:V$187)+SUMIF(LoansR!$B$12:$B$187,Loans!$B74,LoansR!V$12:V$187)</f>
        <v>0</v>
      </c>
      <c r="W74" s="37">
        <f>SUMIF(LoansC!$B$12:$B$187,Loans!$B74,LoansC!W$12:W$187)+SUMIF(LoansR!$B$12:$B$187,Loans!$B74,LoansR!W$12:W$187)</f>
        <v>0</v>
      </c>
      <c r="X74" s="50">
        <f>IF(MONTH($B74)&gt;=6,VLOOKUP(YEAR($B74)+1,SRECPrice!$B$5:$C$29,2,FALSE),VLOOKUP(YEAR($B74),SRECPrice!$B$5:$C$29,2,FALSE))</f>
        <v>237</v>
      </c>
      <c r="Y74" s="37">
        <f>SUMIF(LoansC!$B$12:$B$187,Loans!$B74,LoansC!Y$12:Y$187)+SUMIF(LoansR!$B$12:$B$187,Loans!$B74,LoansR!Y$12:Y$187)</f>
        <v>0</v>
      </c>
      <c r="Z74" s="37">
        <f>SUMIF(LoansC!$B$12:$B$187,Loans!$B74,LoansC!Z$12:Z$187)+SUMIF(LoansR!$B$12:$B$187,Loans!$B74,LoansR!Z$12:Z$187)</f>
        <v>0</v>
      </c>
      <c r="AA74" s="37">
        <f>SUMIF(LoansC!$B$12:$B$187,Loans!$B74,LoansC!AA$12:AA$187)+SUMIF(LoansR!$B$12:$B$187,Loans!$B74,LoansR!AA$12:AA$187)</f>
        <v>0</v>
      </c>
      <c r="AB74" s="37">
        <f>SUMIF(LoansC!$B$12:$B$187,Loans!$B74,LoansC!AB$12:AB$187)+SUMIF(LoansR!$B$12:$B$187,Loans!$B74,LoansR!AB$12:AB$187)</f>
        <v>0</v>
      </c>
      <c r="AC74" s="37">
        <f>SUMIF(LoansC!$B$12:$B$187,Loans!$B74,LoansC!AC$12:AC$187)+SUMIF(LoansR!$B$12:$B$187,Loans!$B74,LoansR!AC$12:AC$187)</f>
        <v>0</v>
      </c>
      <c r="AD74" s="37">
        <f>SUMIF(LoansC!$B$12:$B$187,Loans!$B74,LoansC!AD$12:AD$187)+SUMIF(LoansR!$B$12:$B$187,Loans!$B74,LoansR!AD$12:AD$187)</f>
        <v>0</v>
      </c>
      <c r="AE74" s="56">
        <f>SUMIF(LoansC!$B$12:$B$187,Loans!$B74,LoansC!AE$12:AE$187)</f>
        <v>9.6699999999999994E-2</v>
      </c>
      <c r="AF74" s="37">
        <f>SUMIF(LoansC!$B$12:$B$187,Loans!$B74,LoansC!AF$12:AF$187)+SUMIF(LoansR!$B$12:$B$187,Loans!$B74,LoansR!AF$12:AF$187)</f>
        <v>0</v>
      </c>
      <c r="AG74" s="37">
        <f>SUMIF(LoansC!$B$12:$B$187,Loans!$B74,LoansC!AG$12:AG$187)+SUMIF(LoansR!$B$12:$B$187,Loans!$B74,LoansR!AG$12:AG$187)</f>
        <v>0</v>
      </c>
      <c r="AH74" s="37">
        <f>SUMIF(LoansC!$B$12:$B$187,Loans!$B74,LoansC!AH$12:AH$187)+SUMIF(LoansR!$B$12:$B$187,Loans!$B74,LoansR!AH$12:AH$187)</f>
        <v>0</v>
      </c>
      <c r="AI74" s="37">
        <f>SUMIF(LoansC!$B$12:$B$187,Loans!$B74,LoansC!AI$12:AI$187)+SUMIF(LoansR!$B$12:$B$187,Loans!$B74,LoansR!AI$12:AI$187)</f>
        <v>0</v>
      </c>
      <c r="AJ74" s="37">
        <f>SUMIF(LoansC!$B$12:$B$187,Loans!$B74,LoansC!AJ$12:AJ$187)+SUMIF(LoansR!$B$12:$B$187,Loans!$B74,LoansR!AJ$12:AJ$187)</f>
        <v>0</v>
      </c>
      <c r="AK74" s="37">
        <f>SUMIF(LoansC!$B$12:$B$187,Loans!$B74,LoansC!AK$12:AK$187)+SUMIF(LoansR!$B$12:$B$187,Loans!$B74,LoansR!AK$12:AK$187)</f>
        <v>0</v>
      </c>
      <c r="AL74" s="37">
        <f>SUMIF(LoansC!$B$12:$B$187,Loans!$B74,LoansC!AL$12:AL$187)+SUMIF(LoansR!$B$12:$B$187,Loans!$B74,LoansR!AL$12:AL$187)</f>
        <v>0</v>
      </c>
      <c r="AM74" s="37">
        <f>SUMIF(LoansC!$B$12:$B$187,Loans!$B74,LoansC!AM$12:AM$187)+SUMIF(LoansR!$B$12:$B$187,Loans!$B74,LoansR!AM$12:AM$187)</f>
        <v>0</v>
      </c>
      <c r="AN74" s="37">
        <f>SUMIF(LoansC!$B$12:$B$187,Loans!$B74,LoansC!AN$12:AN$187)+SUMIF(LoansR!$B$12:$B$187,Loans!$B74,LoansR!AN$12:AN$187)</f>
        <v>0</v>
      </c>
      <c r="AP74" s="57"/>
    </row>
    <row r="75" spans="1:42" x14ac:dyDescent="0.2">
      <c r="A75" s="1">
        <f t="shared" si="2"/>
        <v>7</v>
      </c>
      <c r="B75" s="101">
        <f t="shared" si="4"/>
        <v>46599</v>
      </c>
      <c r="C75" s="37">
        <f>SUMIF(LoansC!$B$12:$B$187,Loans!$B75,LoansC!C$12:C$187)+SUMIF(LoansR!$B$12:$B$187,Loans!$B75,LoansR!C$12:C$187)</f>
        <v>0</v>
      </c>
      <c r="D75" s="37">
        <f>SUMIF(LoansC!$B$12:$B$187,Loans!$B75,LoansC!D$12:D$187)+SUMIF(LoansR!$B$12:$B$187,Loans!$B75,LoansR!D$12:D$187)</f>
        <v>56138240.700000025</v>
      </c>
      <c r="E75" s="37">
        <f>SUMIF(LoansC!$B$12:$B$187,Loans!$B75,LoansC!E$12:E$187)+SUMIF(LoansR!$B$12:$B$187,Loans!$B75,LoansR!E$12:E$187)</f>
        <v>0</v>
      </c>
      <c r="F75" s="37">
        <f>SUMIF(LoansC!$B$12:$B$187,Loans!$B75,LoansC!F$12:F$187)+SUMIF(LoansR!$B$12:$B$187,Loans!$B75,LoansR!F$12:F$187)</f>
        <v>0</v>
      </c>
      <c r="G75" s="37">
        <f>SUMIF(LoansC!$B$12:$B$187,Loans!$B75,LoansC!G$12:G$187)+SUMIF(LoansR!$B$12:$B$187,Loans!$B75,LoansR!G$12:G$187)</f>
        <v>0</v>
      </c>
      <c r="H75" s="37">
        <f>SUMIF(LoansC!$B$12:$B$187,Loans!$B75,LoansC!H$12:H$187)+SUMIF(LoansR!$B$12:$B$187,Loans!$B75,LoansR!H$12:H$187)</f>
        <v>0</v>
      </c>
      <c r="I75" s="37">
        <f>SUMIF(LoansC!$B$12:$B$187,Loans!$B75,LoansC!I$12:I$187)+SUMIF(LoansR!$B$12:$B$187,Loans!$B75,LoansR!I$12:I$187)</f>
        <v>0</v>
      </c>
      <c r="J75" s="37">
        <f>SUMIF(LoansC!$B$12:$B$187,Loans!$B75,LoansC!J$12:J$187)+SUMIF(LoansR!$B$12:$B$187,Loans!$B75,LoansR!J$12:J$187)</f>
        <v>0</v>
      </c>
      <c r="K75" s="37">
        <f>SUMIF(LoansC!$B$12:$B$187,Loans!$B75,LoansC!K$12:K$187)+SUMIF(LoansR!$B$12:$B$187,Loans!$B75,LoansR!K$12:K$187)</f>
        <v>0</v>
      </c>
      <c r="L75" s="37">
        <f>SUMIF(LoansC!$B$12:$B$187,Loans!$B75,LoansC!L$12:L$187)+SUMIF(LoansR!$B$12:$B$187,Loans!$B75,LoansR!L$12:L$187)</f>
        <v>0</v>
      </c>
      <c r="M75" s="37">
        <f>SUMIF(LoansC!$B$12:$B$187,Loans!$B75,LoansC!M$12:M$187)+SUMIF(LoansR!$B$12:$B$187,Loans!$B75,LoansR!M$12:M$187)</f>
        <v>0</v>
      </c>
      <c r="N75" s="37">
        <f>SUMIF(LoansC!$B$12:$B$187,Loans!$B75,LoansC!N$12:N$187)+SUMIF(LoansR!$B$12:$B$187,Loans!$B75,LoansR!N$12:N$187)</f>
        <v>0</v>
      </c>
      <c r="O75" s="37">
        <f>SUMIF(LoansC!$B$12:$B$187,Loans!$B75,LoansC!O$12:O$187)+SUMIF(LoansR!$B$12:$B$187,Loans!$B75,LoansR!O$12:O$187)</f>
        <v>0</v>
      </c>
      <c r="P75" s="37">
        <f>SUMIF(LoansC!$B$12:$B$187,Loans!$B75,LoansC!P$12:P$187)+SUMIF(LoansR!$B$12:$B$187,Loans!$B75,LoansR!P$12:P$187)</f>
        <v>0</v>
      </c>
      <c r="Q75" s="37">
        <f>SUMIF(LoansC!$B$12:$B$187,Loans!$B75,LoansC!Q$12:Q$187)+SUMIF(LoansR!$B$12:$B$187,Loans!$B75,LoansR!Q$12:Q$187)</f>
        <v>0</v>
      </c>
      <c r="R75" s="37">
        <f>SUMIF(LoansC!$B$12:$B$187,Loans!$B75,LoansC!R$12:R$187)+SUMIF(LoansR!$B$12:$B$187,Loans!$B75,LoansR!R$12:R$187)</f>
        <v>0</v>
      </c>
      <c r="S75" s="37">
        <f>SUMIF(LoansC!$B$12:$B$187,Loans!$B75,LoansC!S$12:S$187)+SUMIF(LoansR!$B$12:$B$187,Loans!$B75,LoansR!S$12:S$187)</f>
        <v>0</v>
      </c>
      <c r="T75" s="37">
        <f>SUMIF(LoansC!$B$12:$B$187,Loans!$B75,LoansC!T$12:T$187)+SUMIF(LoansR!$B$12:$B$187,Loans!$B75,LoansR!T$12:T$187)</f>
        <v>0</v>
      </c>
      <c r="U75" s="37">
        <f>(SUMIF(LoansC!$B$12:$B$187,Loans!$B75,LoansC!U$12:U$187)+SUMIF(LoansR!$B$12:$B$187,Loans!$B75,LoansR!U$12:U$187))/2</f>
        <v>1</v>
      </c>
      <c r="V75" s="37">
        <f>SUMIF(LoansC!$B$12:$B$187,Loans!$B75,LoansC!V$12:V$187)+SUMIF(LoansR!$B$12:$B$187,Loans!$B75,LoansR!V$12:V$187)</f>
        <v>0</v>
      </c>
      <c r="W75" s="37">
        <f>SUMIF(LoansC!$B$12:$B$187,Loans!$B75,LoansC!W$12:W$187)+SUMIF(LoansR!$B$12:$B$187,Loans!$B75,LoansR!W$12:W$187)</f>
        <v>0</v>
      </c>
      <c r="X75" s="50">
        <f>IF(MONTH($B75)&gt;=6,VLOOKUP(YEAR($B75)+1,SRECPrice!$B$5:$C$29,2,FALSE),VLOOKUP(YEAR($B75),SRECPrice!$B$5:$C$29,2,FALSE))</f>
        <v>237</v>
      </c>
      <c r="Y75" s="37">
        <f>SUMIF(LoansC!$B$12:$B$187,Loans!$B75,LoansC!Y$12:Y$187)+SUMIF(LoansR!$B$12:$B$187,Loans!$B75,LoansR!Y$12:Y$187)</f>
        <v>0</v>
      </c>
      <c r="Z75" s="37">
        <f>SUMIF(LoansC!$B$12:$B$187,Loans!$B75,LoansC!Z$12:Z$187)+SUMIF(LoansR!$B$12:$B$187,Loans!$B75,LoansR!Z$12:Z$187)</f>
        <v>0</v>
      </c>
      <c r="AA75" s="37">
        <f>SUMIF(LoansC!$B$12:$B$187,Loans!$B75,LoansC!AA$12:AA$187)+SUMIF(LoansR!$B$12:$B$187,Loans!$B75,LoansR!AA$12:AA$187)</f>
        <v>0</v>
      </c>
      <c r="AB75" s="37">
        <f>SUMIF(LoansC!$B$12:$B$187,Loans!$B75,LoansC!AB$12:AB$187)+SUMIF(LoansR!$B$12:$B$187,Loans!$B75,LoansR!AB$12:AB$187)</f>
        <v>0</v>
      </c>
      <c r="AC75" s="37">
        <f>SUMIF(LoansC!$B$12:$B$187,Loans!$B75,LoansC!AC$12:AC$187)+SUMIF(LoansR!$B$12:$B$187,Loans!$B75,LoansR!AC$12:AC$187)</f>
        <v>0</v>
      </c>
      <c r="AD75" s="37">
        <f>SUMIF(LoansC!$B$12:$B$187,Loans!$B75,LoansC!AD$12:AD$187)+SUMIF(LoansR!$B$12:$B$187,Loans!$B75,LoansR!AD$12:AD$187)</f>
        <v>0</v>
      </c>
      <c r="AE75" s="56">
        <f>SUMIF(LoansC!$B$12:$B$187,Loans!$B75,LoansC!AE$12:AE$187)</f>
        <v>9.6699999999999994E-2</v>
      </c>
      <c r="AF75" s="37">
        <f>SUMIF(LoansC!$B$12:$B$187,Loans!$B75,LoansC!AF$12:AF$187)+SUMIF(LoansR!$B$12:$B$187,Loans!$B75,LoansR!AF$12:AF$187)</f>
        <v>0</v>
      </c>
      <c r="AG75" s="37">
        <f>SUMIF(LoansC!$B$12:$B$187,Loans!$B75,LoansC!AG$12:AG$187)+SUMIF(LoansR!$B$12:$B$187,Loans!$B75,LoansR!AG$12:AG$187)</f>
        <v>0</v>
      </c>
      <c r="AH75" s="37">
        <f>SUMIF(LoansC!$B$12:$B$187,Loans!$B75,LoansC!AH$12:AH$187)+SUMIF(LoansR!$B$12:$B$187,Loans!$B75,LoansR!AH$12:AH$187)</f>
        <v>0</v>
      </c>
      <c r="AI75" s="37">
        <f>SUMIF(LoansC!$B$12:$B$187,Loans!$B75,LoansC!AI$12:AI$187)+SUMIF(LoansR!$B$12:$B$187,Loans!$B75,LoansR!AI$12:AI$187)</f>
        <v>0</v>
      </c>
      <c r="AJ75" s="37">
        <f>SUMIF(LoansC!$B$12:$B$187,Loans!$B75,LoansC!AJ$12:AJ$187)+SUMIF(LoansR!$B$12:$B$187,Loans!$B75,LoansR!AJ$12:AJ$187)</f>
        <v>0</v>
      </c>
      <c r="AK75" s="37">
        <f>SUMIF(LoansC!$B$12:$B$187,Loans!$B75,LoansC!AK$12:AK$187)+SUMIF(LoansR!$B$12:$B$187,Loans!$B75,LoansR!AK$12:AK$187)</f>
        <v>0</v>
      </c>
      <c r="AL75" s="37">
        <f>SUMIF(LoansC!$B$12:$B$187,Loans!$B75,LoansC!AL$12:AL$187)+SUMIF(LoansR!$B$12:$B$187,Loans!$B75,LoansR!AL$12:AL$187)</f>
        <v>0</v>
      </c>
      <c r="AM75" s="37">
        <f>SUMIF(LoansC!$B$12:$B$187,Loans!$B75,LoansC!AM$12:AM$187)+SUMIF(LoansR!$B$12:$B$187,Loans!$B75,LoansR!AM$12:AM$187)</f>
        <v>0</v>
      </c>
      <c r="AN75" s="37">
        <f>SUMIF(LoansC!$B$12:$B$187,Loans!$B75,LoansC!AN$12:AN$187)+SUMIF(LoansR!$B$12:$B$187,Loans!$B75,LoansR!AN$12:AN$187)</f>
        <v>0</v>
      </c>
      <c r="AP75" s="57"/>
    </row>
    <row r="76" spans="1:42" x14ac:dyDescent="0.2">
      <c r="A76" s="1">
        <f t="shared" si="2"/>
        <v>8</v>
      </c>
      <c r="B76" s="101">
        <f t="shared" si="4"/>
        <v>46630</v>
      </c>
      <c r="C76" s="37">
        <f>SUMIF(LoansC!$B$12:$B$187,Loans!$B76,LoansC!C$12:C$187)+SUMIF(LoansR!$B$12:$B$187,Loans!$B76,LoansR!C$12:C$187)</f>
        <v>0</v>
      </c>
      <c r="D76" s="37">
        <f>SUMIF(LoansC!$B$12:$B$187,Loans!$B76,LoansC!D$12:D$187)+SUMIF(LoansR!$B$12:$B$187,Loans!$B76,LoansR!D$12:D$187)</f>
        <v>56138240.700000025</v>
      </c>
      <c r="E76" s="37">
        <f>SUMIF(LoansC!$B$12:$B$187,Loans!$B76,LoansC!E$12:E$187)+SUMIF(LoansR!$B$12:$B$187,Loans!$B76,LoansR!E$12:E$187)</f>
        <v>0</v>
      </c>
      <c r="F76" s="37">
        <f>SUMIF(LoansC!$B$12:$B$187,Loans!$B76,LoansC!F$12:F$187)+SUMIF(LoansR!$B$12:$B$187,Loans!$B76,LoansR!F$12:F$187)</f>
        <v>0</v>
      </c>
      <c r="G76" s="37">
        <f>SUMIF(LoansC!$B$12:$B$187,Loans!$B76,LoansC!G$12:G$187)+SUMIF(LoansR!$B$12:$B$187,Loans!$B76,LoansR!G$12:G$187)</f>
        <v>0</v>
      </c>
      <c r="H76" s="37">
        <f>SUMIF(LoansC!$B$12:$B$187,Loans!$B76,LoansC!H$12:H$187)+SUMIF(LoansR!$B$12:$B$187,Loans!$B76,LoansR!H$12:H$187)</f>
        <v>0</v>
      </c>
      <c r="I76" s="37">
        <f>SUMIF(LoansC!$B$12:$B$187,Loans!$B76,LoansC!I$12:I$187)+SUMIF(LoansR!$B$12:$B$187,Loans!$B76,LoansR!I$12:I$187)</f>
        <v>0</v>
      </c>
      <c r="J76" s="37">
        <f>SUMIF(LoansC!$B$12:$B$187,Loans!$B76,LoansC!J$12:J$187)+SUMIF(LoansR!$B$12:$B$187,Loans!$B76,LoansR!J$12:J$187)</f>
        <v>0</v>
      </c>
      <c r="K76" s="37">
        <f>SUMIF(LoansC!$B$12:$B$187,Loans!$B76,LoansC!K$12:K$187)+SUMIF(LoansR!$B$12:$B$187,Loans!$B76,LoansR!K$12:K$187)</f>
        <v>0</v>
      </c>
      <c r="L76" s="37">
        <f>SUMIF(LoansC!$B$12:$B$187,Loans!$B76,LoansC!L$12:L$187)+SUMIF(LoansR!$B$12:$B$187,Loans!$B76,LoansR!L$12:L$187)</f>
        <v>0</v>
      </c>
      <c r="M76" s="37">
        <f>SUMIF(LoansC!$B$12:$B$187,Loans!$B76,LoansC!M$12:M$187)+SUMIF(LoansR!$B$12:$B$187,Loans!$B76,LoansR!M$12:M$187)</f>
        <v>0</v>
      </c>
      <c r="N76" s="37">
        <f>SUMIF(LoansC!$B$12:$B$187,Loans!$B76,LoansC!N$12:N$187)+SUMIF(LoansR!$B$12:$B$187,Loans!$B76,LoansR!N$12:N$187)</f>
        <v>0</v>
      </c>
      <c r="O76" s="37">
        <f>SUMIF(LoansC!$B$12:$B$187,Loans!$B76,LoansC!O$12:O$187)+SUMIF(LoansR!$B$12:$B$187,Loans!$B76,LoansR!O$12:O$187)</f>
        <v>0</v>
      </c>
      <c r="P76" s="37">
        <f>SUMIF(LoansC!$B$12:$B$187,Loans!$B76,LoansC!P$12:P$187)+SUMIF(LoansR!$B$12:$B$187,Loans!$B76,LoansR!P$12:P$187)</f>
        <v>0</v>
      </c>
      <c r="Q76" s="37">
        <f>SUMIF(LoansC!$B$12:$B$187,Loans!$B76,LoansC!Q$12:Q$187)+SUMIF(LoansR!$B$12:$B$187,Loans!$B76,LoansR!Q$12:Q$187)</f>
        <v>0</v>
      </c>
      <c r="R76" s="37">
        <f>SUMIF(LoansC!$B$12:$B$187,Loans!$B76,LoansC!R$12:R$187)+SUMIF(LoansR!$B$12:$B$187,Loans!$B76,LoansR!R$12:R$187)</f>
        <v>0</v>
      </c>
      <c r="S76" s="37">
        <f>SUMIF(LoansC!$B$12:$B$187,Loans!$B76,LoansC!S$12:S$187)+SUMIF(LoansR!$B$12:$B$187,Loans!$B76,LoansR!S$12:S$187)</f>
        <v>0</v>
      </c>
      <c r="T76" s="37">
        <f>SUMIF(LoansC!$B$12:$B$187,Loans!$B76,LoansC!T$12:T$187)+SUMIF(LoansR!$B$12:$B$187,Loans!$B76,LoansR!T$12:T$187)</f>
        <v>0</v>
      </c>
      <c r="U76" s="37">
        <f>(SUMIF(LoansC!$B$12:$B$187,Loans!$B76,LoansC!U$12:U$187)+SUMIF(LoansR!$B$12:$B$187,Loans!$B76,LoansR!U$12:U$187))/2</f>
        <v>1</v>
      </c>
      <c r="V76" s="37">
        <f>SUMIF(LoansC!$B$12:$B$187,Loans!$B76,LoansC!V$12:V$187)+SUMIF(LoansR!$B$12:$B$187,Loans!$B76,LoansR!V$12:V$187)</f>
        <v>0</v>
      </c>
      <c r="W76" s="37">
        <f>SUMIF(LoansC!$B$12:$B$187,Loans!$B76,LoansC!W$12:W$187)+SUMIF(LoansR!$B$12:$B$187,Loans!$B76,LoansR!W$12:W$187)</f>
        <v>0</v>
      </c>
      <c r="X76" s="50">
        <f>IF(MONTH($B76)&gt;=6,VLOOKUP(YEAR($B76)+1,SRECPrice!$B$5:$C$29,2,FALSE),VLOOKUP(YEAR($B76),SRECPrice!$B$5:$C$29,2,FALSE))</f>
        <v>237</v>
      </c>
      <c r="Y76" s="37">
        <f>SUMIF(LoansC!$B$12:$B$187,Loans!$B76,LoansC!Y$12:Y$187)+SUMIF(LoansR!$B$12:$B$187,Loans!$B76,LoansR!Y$12:Y$187)</f>
        <v>0</v>
      </c>
      <c r="Z76" s="37">
        <f>SUMIF(LoansC!$B$12:$B$187,Loans!$B76,LoansC!Z$12:Z$187)+SUMIF(LoansR!$B$12:$B$187,Loans!$B76,LoansR!Z$12:Z$187)</f>
        <v>0</v>
      </c>
      <c r="AA76" s="37">
        <f>SUMIF(LoansC!$B$12:$B$187,Loans!$B76,LoansC!AA$12:AA$187)+SUMIF(LoansR!$B$12:$B$187,Loans!$B76,LoansR!AA$12:AA$187)</f>
        <v>0</v>
      </c>
      <c r="AB76" s="37">
        <f>SUMIF(LoansC!$B$12:$B$187,Loans!$B76,LoansC!AB$12:AB$187)+SUMIF(LoansR!$B$12:$B$187,Loans!$B76,LoansR!AB$12:AB$187)</f>
        <v>0</v>
      </c>
      <c r="AC76" s="37">
        <f>SUMIF(LoansC!$B$12:$B$187,Loans!$B76,LoansC!AC$12:AC$187)+SUMIF(LoansR!$B$12:$B$187,Loans!$B76,LoansR!AC$12:AC$187)</f>
        <v>0</v>
      </c>
      <c r="AD76" s="37">
        <f>SUMIF(LoansC!$B$12:$B$187,Loans!$B76,LoansC!AD$12:AD$187)+SUMIF(LoansR!$B$12:$B$187,Loans!$B76,LoansR!AD$12:AD$187)</f>
        <v>0</v>
      </c>
      <c r="AE76" s="56">
        <f>SUMIF(LoansC!$B$12:$B$187,Loans!$B76,LoansC!AE$12:AE$187)</f>
        <v>9.6699999999999994E-2</v>
      </c>
      <c r="AF76" s="37">
        <f>SUMIF(LoansC!$B$12:$B$187,Loans!$B76,LoansC!AF$12:AF$187)+SUMIF(LoansR!$B$12:$B$187,Loans!$B76,LoansR!AF$12:AF$187)</f>
        <v>0</v>
      </c>
      <c r="AG76" s="37">
        <f>SUMIF(LoansC!$B$12:$B$187,Loans!$B76,LoansC!AG$12:AG$187)+SUMIF(LoansR!$B$12:$B$187,Loans!$B76,LoansR!AG$12:AG$187)</f>
        <v>0</v>
      </c>
      <c r="AH76" s="37">
        <f>SUMIF(LoansC!$B$12:$B$187,Loans!$B76,LoansC!AH$12:AH$187)+SUMIF(LoansR!$B$12:$B$187,Loans!$B76,LoansR!AH$12:AH$187)</f>
        <v>0</v>
      </c>
      <c r="AI76" s="37">
        <f>SUMIF(LoansC!$B$12:$B$187,Loans!$B76,LoansC!AI$12:AI$187)+SUMIF(LoansR!$B$12:$B$187,Loans!$B76,LoansR!AI$12:AI$187)</f>
        <v>0</v>
      </c>
      <c r="AJ76" s="37">
        <f>SUMIF(LoansC!$B$12:$B$187,Loans!$B76,LoansC!AJ$12:AJ$187)+SUMIF(LoansR!$B$12:$B$187,Loans!$B76,LoansR!AJ$12:AJ$187)</f>
        <v>0</v>
      </c>
      <c r="AK76" s="37">
        <f>SUMIF(LoansC!$B$12:$B$187,Loans!$B76,LoansC!AK$12:AK$187)+SUMIF(LoansR!$B$12:$B$187,Loans!$B76,LoansR!AK$12:AK$187)</f>
        <v>0</v>
      </c>
      <c r="AL76" s="37">
        <f>SUMIF(LoansC!$B$12:$B$187,Loans!$B76,LoansC!AL$12:AL$187)+SUMIF(LoansR!$B$12:$B$187,Loans!$B76,LoansR!AL$12:AL$187)</f>
        <v>0</v>
      </c>
      <c r="AM76" s="37">
        <f>SUMIF(LoansC!$B$12:$B$187,Loans!$B76,LoansC!AM$12:AM$187)+SUMIF(LoansR!$B$12:$B$187,Loans!$B76,LoansR!AM$12:AM$187)</f>
        <v>0</v>
      </c>
      <c r="AN76" s="37">
        <f>SUMIF(LoansC!$B$12:$B$187,Loans!$B76,LoansC!AN$12:AN$187)+SUMIF(LoansR!$B$12:$B$187,Loans!$B76,LoansR!AN$12:AN$187)</f>
        <v>0</v>
      </c>
      <c r="AP76" s="57"/>
    </row>
    <row r="77" spans="1:42" x14ac:dyDescent="0.2">
      <c r="A77" s="1">
        <f t="shared" ref="A77:A140" si="5">MONTH(B77)</f>
        <v>9</v>
      </c>
      <c r="B77" s="101">
        <f t="shared" ref="B77:B108" si="6">EOMONTH(B76,1)</f>
        <v>46660</v>
      </c>
      <c r="C77" s="37">
        <f>SUMIF(LoansC!$B$12:$B$187,Loans!$B77,LoansC!C$12:C$187)+SUMIF(LoansR!$B$12:$B$187,Loans!$B77,LoansR!C$12:C$187)</f>
        <v>0</v>
      </c>
      <c r="D77" s="37">
        <f>SUMIF(LoansC!$B$12:$B$187,Loans!$B77,LoansC!D$12:D$187)+SUMIF(LoansR!$B$12:$B$187,Loans!$B77,LoansR!D$12:D$187)</f>
        <v>56138240.700000025</v>
      </c>
      <c r="E77" s="37">
        <f>SUMIF(LoansC!$B$12:$B$187,Loans!$B77,LoansC!E$12:E$187)+SUMIF(LoansR!$B$12:$B$187,Loans!$B77,LoansR!E$12:E$187)</f>
        <v>0</v>
      </c>
      <c r="F77" s="37">
        <f>SUMIF(LoansC!$B$12:$B$187,Loans!$B77,LoansC!F$12:F$187)+SUMIF(LoansR!$B$12:$B$187,Loans!$B77,LoansR!F$12:F$187)</f>
        <v>0</v>
      </c>
      <c r="G77" s="37">
        <f>SUMIF(LoansC!$B$12:$B$187,Loans!$B77,LoansC!G$12:G$187)+SUMIF(LoansR!$B$12:$B$187,Loans!$B77,LoansR!G$12:G$187)</f>
        <v>0</v>
      </c>
      <c r="H77" s="37">
        <f>SUMIF(LoansC!$B$12:$B$187,Loans!$B77,LoansC!H$12:H$187)+SUMIF(LoansR!$B$12:$B$187,Loans!$B77,LoansR!H$12:H$187)</f>
        <v>0</v>
      </c>
      <c r="I77" s="37">
        <f>SUMIF(LoansC!$B$12:$B$187,Loans!$B77,LoansC!I$12:I$187)+SUMIF(LoansR!$B$12:$B$187,Loans!$B77,LoansR!I$12:I$187)</f>
        <v>0</v>
      </c>
      <c r="J77" s="37">
        <f>SUMIF(LoansC!$B$12:$B$187,Loans!$B77,LoansC!J$12:J$187)+SUMIF(LoansR!$B$12:$B$187,Loans!$B77,LoansR!J$12:J$187)</f>
        <v>0</v>
      </c>
      <c r="K77" s="37">
        <f>SUMIF(LoansC!$B$12:$B$187,Loans!$B77,LoansC!K$12:K$187)+SUMIF(LoansR!$B$12:$B$187,Loans!$B77,LoansR!K$12:K$187)</f>
        <v>0</v>
      </c>
      <c r="L77" s="37">
        <f>SUMIF(LoansC!$B$12:$B$187,Loans!$B77,LoansC!L$12:L$187)+SUMIF(LoansR!$B$12:$B$187,Loans!$B77,LoansR!L$12:L$187)</f>
        <v>0</v>
      </c>
      <c r="M77" s="37">
        <f>SUMIF(LoansC!$B$12:$B$187,Loans!$B77,LoansC!M$12:M$187)+SUMIF(LoansR!$B$12:$B$187,Loans!$B77,LoansR!M$12:M$187)</f>
        <v>0</v>
      </c>
      <c r="N77" s="37">
        <f>SUMIF(LoansC!$B$12:$B$187,Loans!$B77,LoansC!N$12:N$187)+SUMIF(LoansR!$B$12:$B$187,Loans!$B77,LoansR!N$12:N$187)</f>
        <v>0</v>
      </c>
      <c r="O77" s="37">
        <f>SUMIF(LoansC!$B$12:$B$187,Loans!$B77,LoansC!O$12:O$187)+SUMIF(LoansR!$B$12:$B$187,Loans!$B77,LoansR!O$12:O$187)</f>
        <v>0</v>
      </c>
      <c r="P77" s="37">
        <f>SUMIF(LoansC!$B$12:$B$187,Loans!$B77,LoansC!P$12:P$187)+SUMIF(LoansR!$B$12:$B$187,Loans!$B77,LoansR!P$12:P$187)</f>
        <v>0</v>
      </c>
      <c r="Q77" s="37">
        <f>SUMIF(LoansC!$B$12:$B$187,Loans!$B77,LoansC!Q$12:Q$187)+SUMIF(LoansR!$B$12:$B$187,Loans!$B77,LoansR!Q$12:Q$187)</f>
        <v>0</v>
      </c>
      <c r="R77" s="37">
        <f>SUMIF(LoansC!$B$12:$B$187,Loans!$B77,LoansC!R$12:R$187)+SUMIF(LoansR!$B$12:$B$187,Loans!$B77,LoansR!R$12:R$187)</f>
        <v>0</v>
      </c>
      <c r="S77" s="37">
        <f>SUMIF(LoansC!$B$12:$B$187,Loans!$B77,LoansC!S$12:S$187)+SUMIF(LoansR!$B$12:$B$187,Loans!$B77,LoansR!S$12:S$187)</f>
        <v>0</v>
      </c>
      <c r="T77" s="37">
        <f>SUMIF(LoansC!$B$12:$B$187,Loans!$B77,LoansC!T$12:T$187)+SUMIF(LoansR!$B$12:$B$187,Loans!$B77,LoansR!T$12:T$187)</f>
        <v>0</v>
      </c>
      <c r="U77" s="37">
        <f>(SUMIF(LoansC!$B$12:$B$187,Loans!$B77,LoansC!U$12:U$187)+SUMIF(LoansR!$B$12:$B$187,Loans!$B77,LoansR!U$12:U$187))/2</f>
        <v>1</v>
      </c>
      <c r="V77" s="37">
        <f>SUMIF(LoansC!$B$12:$B$187,Loans!$B77,LoansC!V$12:V$187)+SUMIF(LoansR!$B$12:$B$187,Loans!$B77,LoansR!V$12:V$187)</f>
        <v>0</v>
      </c>
      <c r="W77" s="37">
        <f>SUMIF(LoansC!$B$12:$B$187,Loans!$B77,LoansC!W$12:W$187)+SUMIF(LoansR!$B$12:$B$187,Loans!$B77,LoansR!W$12:W$187)</f>
        <v>0</v>
      </c>
      <c r="X77" s="50">
        <f>IF(MONTH($B77)&gt;=6,VLOOKUP(YEAR($B77)+1,SRECPrice!$B$5:$C$29,2,FALSE),VLOOKUP(YEAR($B77),SRECPrice!$B$5:$C$29,2,FALSE))</f>
        <v>237</v>
      </c>
      <c r="Y77" s="37">
        <f>SUMIF(LoansC!$B$12:$B$187,Loans!$B77,LoansC!Y$12:Y$187)+SUMIF(LoansR!$B$12:$B$187,Loans!$B77,LoansR!Y$12:Y$187)</f>
        <v>0</v>
      </c>
      <c r="Z77" s="37">
        <f>SUMIF(LoansC!$B$12:$B$187,Loans!$B77,LoansC!Z$12:Z$187)+SUMIF(LoansR!$B$12:$B$187,Loans!$B77,LoansR!Z$12:Z$187)</f>
        <v>0</v>
      </c>
      <c r="AA77" s="37">
        <f>SUMIF(LoansC!$B$12:$B$187,Loans!$B77,LoansC!AA$12:AA$187)+SUMIF(LoansR!$B$12:$B$187,Loans!$B77,LoansR!AA$12:AA$187)</f>
        <v>0</v>
      </c>
      <c r="AB77" s="37">
        <f>SUMIF(LoansC!$B$12:$B$187,Loans!$B77,LoansC!AB$12:AB$187)+SUMIF(LoansR!$B$12:$B$187,Loans!$B77,LoansR!AB$12:AB$187)</f>
        <v>0</v>
      </c>
      <c r="AC77" s="37">
        <f>SUMIF(LoansC!$B$12:$B$187,Loans!$B77,LoansC!AC$12:AC$187)+SUMIF(LoansR!$B$12:$B$187,Loans!$B77,LoansR!AC$12:AC$187)</f>
        <v>0</v>
      </c>
      <c r="AD77" s="37">
        <f>SUMIF(LoansC!$B$12:$B$187,Loans!$B77,LoansC!AD$12:AD$187)+SUMIF(LoansR!$B$12:$B$187,Loans!$B77,LoansR!AD$12:AD$187)</f>
        <v>0</v>
      </c>
      <c r="AE77" s="56">
        <f>SUMIF(LoansC!$B$12:$B$187,Loans!$B77,LoansC!AE$12:AE$187)</f>
        <v>9.6699999999999994E-2</v>
      </c>
      <c r="AF77" s="37">
        <f>SUMIF(LoansC!$B$12:$B$187,Loans!$B77,LoansC!AF$12:AF$187)+SUMIF(LoansR!$B$12:$B$187,Loans!$B77,LoansR!AF$12:AF$187)</f>
        <v>0</v>
      </c>
      <c r="AG77" s="37">
        <f>SUMIF(LoansC!$B$12:$B$187,Loans!$B77,LoansC!AG$12:AG$187)+SUMIF(LoansR!$B$12:$B$187,Loans!$B77,LoansR!AG$12:AG$187)</f>
        <v>0</v>
      </c>
      <c r="AH77" s="37">
        <f>SUMIF(LoansC!$B$12:$B$187,Loans!$B77,LoansC!AH$12:AH$187)+SUMIF(LoansR!$B$12:$B$187,Loans!$B77,LoansR!AH$12:AH$187)</f>
        <v>0</v>
      </c>
      <c r="AI77" s="37">
        <f>SUMIF(LoansC!$B$12:$B$187,Loans!$B77,LoansC!AI$12:AI$187)+SUMIF(LoansR!$B$12:$B$187,Loans!$B77,LoansR!AI$12:AI$187)</f>
        <v>0</v>
      </c>
      <c r="AJ77" s="37">
        <f>SUMIF(LoansC!$B$12:$B$187,Loans!$B77,LoansC!AJ$12:AJ$187)+SUMIF(LoansR!$B$12:$B$187,Loans!$B77,LoansR!AJ$12:AJ$187)</f>
        <v>0</v>
      </c>
      <c r="AK77" s="37">
        <f>SUMIF(LoansC!$B$12:$B$187,Loans!$B77,LoansC!AK$12:AK$187)+SUMIF(LoansR!$B$12:$B$187,Loans!$B77,LoansR!AK$12:AK$187)</f>
        <v>0</v>
      </c>
      <c r="AL77" s="37">
        <f>SUMIF(LoansC!$B$12:$B$187,Loans!$B77,LoansC!AL$12:AL$187)+SUMIF(LoansR!$B$12:$B$187,Loans!$B77,LoansR!AL$12:AL$187)</f>
        <v>0</v>
      </c>
      <c r="AM77" s="37">
        <f>SUMIF(LoansC!$B$12:$B$187,Loans!$B77,LoansC!AM$12:AM$187)+SUMIF(LoansR!$B$12:$B$187,Loans!$B77,LoansR!AM$12:AM$187)</f>
        <v>0</v>
      </c>
      <c r="AN77" s="37">
        <f>SUMIF(LoansC!$B$12:$B$187,Loans!$B77,LoansC!AN$12:AN$187)+SUMIF(LoansR!$B$12:$B$187,Loans!$B77,LoansR!AN$12:AN$187)</f>
        <v>0</v>
      </c>
      <c r="AP77" s="57"/>
    </row>
    <row r="78" spans="1:42" x14ac:dyDescent="0.2">
      <c r="A78" s="1">
        <f t="shared" si="5"/>
        <v>10</v>
      </c>
      <c r="B78" s="101">
        <f t="shared" si="6"/>
        <v>46691</v>
      </c>
      <c r="C78" s="37">
        <f>SUMIF(LoansC!$B$12:$B$187,Loans!$B78,LoansC!C$12:C$187)+SUMIF(LoansR!$B$12:$B$187,Loans!$B78,LoansR!C$12:C$187)</f>
        <v>0</v>
      </c>
      <c r="D78" s="37">
        <f>SUMIF(LoansC!$B$12:$B$187,Loans!$B78,LoansC!D$12:D$187)+SUMIF(LoansR!$B$12:$B$187,Loans!$B78,LoansR!D$12:D$187)</f>
        <v>56138240.700000025</v>
      </c>
      <c r="E78" s="37">
        <f>SUMIF(LoansC!$B$12:$B$187,Loans!$B78,LoansC!E$12:E$187)+SUMIF(LoansR!$B$12:$B$187,Loans!$B78,LoansR!E$12:E$187)</f>
        <v>0</v>
      </c>
      <c r="F78" s="37">
        <f>SUMIF(LoansC!$B$12:$B$187,Loans!$B78,LoansC!F$12:F$187)+SUMIF(LoansR!$B$12:$B$187,Loans!$B78,LoansR!F$12:F$187)</f>
        <v>0</v>
      </c>
      <c r="G78" s="37">
        <f>SUMIF(LoansC!$B$12:$B$187,Loans!$B78,LoansC!G$12:G$187)+SUMIF(LoansR!$B$12:$B$187,Loans!$B78,LoansR!G$12:G$187)</f>
        <v>0</v>
      </c>
      <c r="H78" s="37">
        <f>SUMIF(LoansC!$B$12:$B$187,Loans!$B78,LoansC!H$12:H$187)+SUMIF(LoansR!$B$12:$B$187,Loans!$B78,LoansR!H$12:H$187)</f>
        <v>0</v>
      </c>
      <c r="I78" s="37">
        <f>SUMIF(LoansC!$B$12:$B$187,Loans!$B78,LoansC!I$12:I$187)+SUMIF(LoansR!$B$12:$B$187,Loans!$B78,LoansR!I$12:I$187)</f>
        <v>0</v>
      </c>
      <c r="J78" s="37">
        <f>SUMIF(LoansC!$B$12:$B$187,Loans!$B78,LoansC!J$12:J$187)+SUMIF(LoansR!$B$12:$B$187,Loans!$B78,LoansR!J$12:J$187)</f>
        <v>0</v>
      </c>
      <c r="K78" s="37">
        <f>SUMIF(LoansC!$B$12:$B$187,Loans!$B78,LoansC!K$12:K$187)+SUMIF(LoansR!$B$12:$B$187,Loans!$B78,LoansR!K$12:K$187)</f>
        <v>0</v>
      </c>
      <c r="L78" s="37">
        <f>SUMIF(LoansC!$B$12:$B$187,Loans!$B78,LoansC!L$12:L$187)+SUMIF(LoansR!$B$12:$B$187,Loans!$B78,LoansR!L$12:L$187)</f>
        <v>0</v>
      </c>
      <c r="M78" s="37">
        <f>SUMIF(LoansC!$B$12:$B$187,Loans!$B78,LoansC!M$12:M$187)+SUMIF(LoansR!$B$12:$B$187,Loans!$B78,LoansR!M$12:M$187)</f>
        <v>0</v>
      </c>
      <c r="N78" s="37">
        <f>SUMIF(LoansC!$B$12:$B$187,Loans!$B78,LoansC!N$12:N$187)+SUMIF(LoansR!$B$12:$B$187,Loans!$B78,LoansR!N$12:N$187)</f>
        <v>0</v>
      </c>
      <c r="O78" s="37">
        <f>SUMIF(LoansC!$B$12:$B$187,Loans!$B78,LoansC!O$12:O$187)+SUMIF(LoansR!$B$12:$B$187,Loans!$B78,LoansR!O$12:O$187)</f>
        <v>0</v>
      </c>
      <c r="P78" s="37">
        <f>SUMIF(LoansC!$B$12:$B$187,Loans!$B78,LoansC!P$12:P$187)+SUMIF(LoansR!$B$12:$B$187,Loans!$B78,LoansR!P$12:P$187)</f>
        <v>0</v>
      </c>
      <c r="Q78" s="37">
        <f>SUMIF(LoansC!$B$12:$B$187,Loans!$B78,LoansC!Q$12:Q$187)+SUMIF(LoansR!$B$12:$B$187,Loans!$B78,LoansR!Q$12:Q$187)</f>
        <v>0</v>
      </c>
      <c r="R78" s="37">
        <f>SUMIF(LoansC!$B$12:$B$187,Loans!$B78,LoansC!R$12:R$187)+SUMIF(LoansR!$B$12:$B$187,Loans!$B78,LoansR!R$12:R$187)</f>
        <v>0</v>
      </c>
      <c r="S78" s="37">
        <f>SUMIF(LoansC!$B$12:$B$187,Loans!$B78,LoansC!S$12:S$187)+SUMIF(LoansR!$B$12:$B$187,Loans!$B78,LoansR!S$12:S$187)</f>
        <v>0</v>
      </c>
      <c r="T78" s="37">
        <f>SUMIF(LoansC!$B$12:$B$187,Loans!$B78,LoansC!T$12:T$187)+SUMIF(LoansR!$B$12:$B$187,Loans!$B78,LoansR!T$12:T$187)</f>
        <v>0</v>
      </c>
      <c r="U78" s="37">
        <f>(SUMIF(LoansC!$B$12:$B$187,Loans!$B78,LoansC!U$12:U$187)+SUMIF(LoansR!$B$12:$B$187,Loans!$B78,LoansR!U$12:U$187))/2</f>
        <v>1</v>
      </c>
      <c r="V78" s="37">
        <f>SUMIF(LoansC!$B$12:$B$187,Loans!$B78,LoansC!V$12:V$187)+SUMIF(LoansR!$B$12:$B$187,Loans!$B78,LoansR!V$12:V$187)</f>
        <v>0</v>
      </c>
      <c r="W78" s="37">
        <f>SUMIF(LoansC!$B$12:$B$187,Loans!$B78,LoansC!W$12:W$187)+SUMIF(LoansR!$B$12:$B$187,Loans!$B78,LoansR!W$12:W$187)</f>
        <v>0</v>
      </c>
      <c r="X78" s="50">
        <f>IF(MONTH($B78)&gt;=6,VLOOKUP(YEAR($B78)+1,SRECPrice!$B$5:$C$29,2,FALSE),VLOOKUP(YEAR($B78),SRECPrice!$B$5:$C$29,2,FALSE))</f>
        <v>237</v>
      </c>
      <c r="Y78" s="37">
        <f>SUMIF(LoansC!$B$12:$B$187,Loans!$B78,LoansC!Y$12:Y$187)+SUMIF(LoansR!$B$12:$B$187,Loans!$B78,LoansR!Y$12:Y$187)</f>
        <v>0</v>
      </c>
      <c r="Z78" s="37">
        <f>SUMIF(LoansC!$B$12:$B$187,Loans!$B78,LoansC!Z$12:Z$187)+SUMIF(LoansR!$B$12:$B$187,Loans!$B78,LoansR!Z$12:Z$187)</f>
        <v>0</v>
      </c>
      <c r="AA78" s="37">
        <f>SUMIF(LoansC!$B$12:$B$187,Loans!$B78,LoansC!AA$12:AA$187)+SUMIF(LoansR!$B$12:$B$187,Loans!$B78,LoansR!AA$12:AA$187)</f>
        <v>0</v>
      </c>
      <c r="AB78" s="37">
        <f>SUMIF(LoansC!$B$12:$B$187,Loans!$B78,LoansC!AB$12:AB$187)+SUMIF(LoansR!$B$12:$B$187,Loans!$B78,LoansR!AB$12:AB$187)</f>
        <v>0</v>
      </c>
      <c r="AC78" s="37">
        <f>SUMIF(LoansC!$B$12:$B$187,Loans!$B78,LoansC!AC$12:AC$187)+SUMIF(LoansR!$B$12:$B$187,Loans!$B78,LoansR!AC$12:AC$187)</f>
        <v>0</v>
      </c>
      <c r="AD78" s="37">
        <f>SUMIF(LoansC!$B$12:$B$187,Loans!$B78,LoansC!AD$12:AD$187)+SUMIF(LoansR!$B$12:$B$187,Loans!$B78,LoansR!AD$12:AD$187)</f>
        <v>0</v>
      </c>
      <c r="AE78" s="56">
        <f>SUMIF(LoansC!$B$12:$B$187,Loans!$B78,LoansC!AE$12:AE$187)</f>
        <v>9.6699999999999994E-2</v>
      </c>
      <c r="AF78" s="37">
        <f>SUMIF(LoansC!$B$12:$B$187,Loans!$B78,LoansC!AF$12:AF$187)+SUMIF(LoansR!$B$12:$B$187,Loans!$B78,LoansR!AF$12:AF$187)</f>
        <v>0</v>
      </c>
      <c r="AG78" s="37">
        <f>SUMIF(LoansC!$B$12:$B$187,Loans!$B78,LoansC!AG$12:AG$187)+SUMIF(LoansR!$B$12:$B$187,Loans!$B78,LoansR!AG$12:AG$187)</f>
        <v>0</v>
      </c>
      <c r="AH78" s="37">
        <f>SUMIF(LoansC!$B$12:$B$187,Loans!$B78,LoansC!AH$12:AH$187)+SUMIF(LoansR!$B$12:$B$187,Loans!$B78,LoansR!AH$12:AH$187)</f>
        <v>0</v>
      </c>
      <c r="AI78" s="37">
        <f>SUMIF(LoansC!$B$12:$B$187,Loans!$B78,LoansC!AI$12:AI$187)+SUMIF(LoansR!$B$12:$B$187,Loans!$B78,LoansR!AI$12:AI$187)</f>
        <v>0</v>
      </c>
      <c r="AJ78" s="37">
        <f>SUMIF(LoansC!$B$12:$B$187,Loans!$B78,LoansC!AJ$12:AJ$187)+SUMIF(LoansR!$B$12:$B$187,Loans!$B78,LoansR!AJ$12:AJ$187)</f>
        <v>0</v>
      </c>
      <c r="AK78" s="37">
        <f>SUMIF(LoansC!$B$12:$B$187,Loans!$B78,LoansC!AK$12:AK$187)+SUMIF(LoansR!$B$12:$B$187,Loans!$B78,LoansR!AK$12:AK$187)</f>
        <v>0</v>
      </c>
      <c r="AL78" s="37">
        <f>SUMIF(LoansC!$B$12:$B$187,Loans!$B78,LoansC!AL$12:AL$187)+SUMIF(LoansR!$B$12:$B$187,Loans!$B78,LoansR!AL$12:AL$187)</f>
        <v>0</v>
      </c>
      <c r="AM78" s="37">
        <f>SUMIF(LoansC!$B$12:$B$187,Loans!$B78,LoansC!AM$12:AM$187)+SUMIF(LoansR!$B$12:$B$187,Loans!$B78,LoansR!AM$12:AM$187)</f>
        <v>0</v>
      </c>
      <c r="AN78" s="37">
        <f>SUMIF(LoansC!$B$12:$B$187,Loans!$B78,LoansC!AN$12:AN$187)+SUMIF(LoansR!$B$12:$B$187,Loans!$B78,LoansR!AN$12:AN$187)</f>
        <v>0</v>
      </c>
      <c r="AP78" s="57"/>
    </row>
    <row r="79" spans="1:42" x14ac:dyDescent="0.2">
      <c r="A79" s="1">
        <f t="shared" si="5"/>
        <v>11</v>
      </c>
      <c r="B79" s="101">
        <f t="shared" si="6"/>
        <v>46721</v>
      </c>
      <c r="C79" s="37">
        <f>SUMIF(LoansC!$B$12:$B$187,Loans!$B79,LoansC!C$12:C$187)+SUMIF(LoansR!$B$12:$B$187,Loans!$B79,LoansR!C$12:C$187)</f>
        <v>0</v>
      </c>
      <c r="D79" s="37">
        <f>SUMIF(LoansC!$B$12:$B$187,Loans!$B79,LoansC!D$12:D$187)+SUMIF(LoansR!$B$12:$B$187,Loans!$B79,LoansR!D$12:D$187)</f>
        <v>56138240.700000025</v>
      </c>
      <c r="E79" s="37">
        <f>SUMIF(LoansC!$B$12:$B$187,Loans!$B79,LoansC!E$12:E$187)+SUMIF(LoansR!$B$12:$B$187,Loans!$B79,LoansR!E$12:E$187)</f>
        <v>0</v>
      </c>
      <c r="F79" s="37">
        <f>SUMIF(LoansC!$B$12:$B$187,Loans!$B79,LoansC!F$12:F$187)+SUMIF(LoansR!$B$12:$B$187,Loans!$B79,LoansR!F$12:F$187)</f>
        <v>0</v>
      </c>
      <c r="G79" s="37">
        <f>SUMIF(LoansC!$B$12:$B$187,Loans!$B79,LoansC!G$12:G$187)+SUMIF(LoansR!$B$12:$B$187,Loans!$B79,LoansR!G$12:G$187)</f>
        <v>0</v>
      </c>
      <c r="H79" s="37">
        <f>SUMIF(LoansC!$B$12:$B$187,Loans!$B79,LoansC!H$12:H$187)+SUMIF(LoansR!$B$12:$B$187,Loans!$B79,LoansR!H$12:H$187)</f>
        <v>0</v>
      </c>
      <c r="I79" s="37">
        <f>SUMIF(LoansC!$B$12:$B$187,Loans!$B79,LoansC!I$12:I$187)+SUMIF(LoansR!$B$12:$B$187,Loans!$B79,LoansR!I$12:I$187)</f>
        <v>0</v>
      </c>
      <c r="J79" s="37">
        <f>SUMIF(LoansC!$B$12:$B$187,Loans!$B79,LoansC!J$12:J$187)+SUMIF(LoansR!$B$12:$B$187,Loans!$B79,LoansR!J$12:J$187)</f>
        <v>0</v>
      </c>
      <c r="K79" s="37">
        <f>SUMIF(LoansC!$B$12:$B$187,Loans!$B79,LoansC!K$12:K$187)+SUMIF(LoansR!$B$12:$B$187,Loans!$B79,LoansR!K$12:K$187)</f>
        <v>0</v>
      </c>
      <c r="L79" s="37">
        <f>SUMIF(LoansC!$B$12:$B$187,Loans!$B79,LoansC!L$12:L$187)+SUMIF(LoansR!$B$12:$B$187,Loans!$B79,LoansR!L$12:L$187)</f>
        <v>0</v>
      </c>
      <c r="M79" s="37">
        <f>SUMIF(LoansC!$B$12:$B$187,Loans!$B79,LoansC!M$12:M$187)+SUMIF(LoansR!$B$12:$B$187,Loans!$B79,LoansR!M$12:M$187)</f>
        <v>0</v>
      </c>
      <c r="N79" s="37">
        <f>SUMIF(LoansC!$B$12:$B$187,Loans!$B79,LoansC!N$12:N$187)+SUMIF(LoansR!$B$12:$B$187,Loans!$B79,LoansR!N$12:N$187)</f>
        <v>0</v>
      </c>
      <c r="O79" s="37">
        <f>SUMIF(LoansC!$B$12:$B$187,Loans!$B79,LoansC!O$12:O$187)+SUMIF(LoansR!$B$12:$B$187,Loans!$B79,LoansR!O$12:O$187)</f>
        <v>0</v>
      </c>
      <c r="P79" s="37">
        <f>SUMIF(LoansC!$B$12:$B$187,Loans!$B79,LoansC!P$12:P$187)+SUMIF(LoansR!$B$12:$B$187,Loans!$B79,LoansR!P$12:P$187)</f>
        <v>0</v>
      </c>
      <c r="Q79" s="37">
        <f>SUMIF(LoansC!$B$12:$B$187,Loans!$B79,LoansC!Q$12:Q$187)+SUMIF(LoansR!$B$12:$B$187,Loans!$B79,LoansR!Q$12:Q$187)</f>
        <v>0</v>
      </c>
      <c r="R79" s="37">
        <f>SUMIF(LoansC!$B$12:$B$187,Loans!$B79,LoansC!R$12:R$187)+SUMIF(LoansR!$B$12:$B$187,Loans!$B79,LoansR!R$12:R$187)</f>
        <v>0</v>
      </c>
      <c r="S79" s="37">
        <f>SUMIF(LoansC!$B$12:$B$187,Loans!$B79,LoansC!S$12:S$187)+SUMIF(LoansR!$B$12:$B$187,Loans!$B79,LoansR!S$12:S$187)</f>
        <v>0</v>
      </c>
      <c r="T79" s="37">
        <f>SUMIF(LoansC!$B$12:$B$187,Loans!$B79,LoansC!T$12:T$187)+SUMIF(LoansR!$B$12:$B$187,Loans!$B79,LoansR!T$12:T$187)</f>
        <v>0</v>
      </c>
      <c r="U79" s="37">
        <f>(SUMIF(LoansC!$B$12:$B$187,Loans!$B79,LoansC!U$12:U$187)+SUMIF(LoansR!$B$12:$B$187,Loans!$B79,LoansR!U$12:U$187))/2</f>
        <v>1</v>
      </c>
      <c r="V79" s="37">
        <f>SUMIF(LoansC!$B$12:$B$187,Loans!$B79,LoansC!V$12:V$187)+SUMIF(LoansR!$B$12:$B$187,Loans!$B79,LoansR!V$12:V$187)</f>
        <v>0</v>
      </c>
      <c r="W79" s="37">
        <f>SUMIF(LoansC!$B$12:$B$187,Loans!$B79,LoansC!W$12:W$187)+SUMIF(LoansR!$B$12:$B$187,Loans!$B79,LoansR!W$12:W$187)</f>
        <v>0</v>
      </c>
      <c r="X79" s="50">
        <f>IF(MONTH($B79)&gt;=6,VLOOKUP(YEAR($B79)+1,SRECPrice!$B$5:$C$29,2,FALSE),VLOOKUP(YEAR($B79),SRECPrice!$B$5:$C$29,2,FALSE))</f>
        <v>237</v>
      </c>
      <c r="Y79" s="37">
        <f>SUMIF(LoansC!$B$12:$B$187,Loans!$B79,LoansC!Y$12:Y$187)+SUMIF(LoansR!$B$12:$B$187,Loans!$B79,LoansR!Y$12:Y$187)</f>
        <v>0</v>
      </c>
      <c r="Z79" s="37">
        <f>SUMIF(LoansC!$B$12:$B$187,Loans!$B79,LoansC!Z$12:Z$187)+SUMIF(LoansR!$B$12:$B$187,Loans!$B79,LoansR!Z$12:Z$187)</f>
        <v>0</v>
      </c>
      <c r="AA79" s="37">
        <f>SUMIF(LoansC!$B$12:$B$187,Loans!$B79,LoansC!AA$12:AA$187)+SUMIF(LoansR!$B$12:$B$187,Loans!$B79,LoansR!AA$12:AA$187)</f>
        <v>0</v>
      </c>
      <c r="AB79" s="37">
        <f>SUMIF(LoansC!$B$12:$B$187,Loans!$B79,LoansC!AB$12:AB$187)+SUMIF(LoansR!$B$12:$B$187,Loans!$B79,LoansR!AB$12:AB$187)</f>
        <v>0</v>
      </c>
      <c r="AC79" s="37">
        <f>SUMIF(LoansC!$B$12:$B$187,Loans!$B79,LoansC!AC$12:AC$187)+SUMIF(LoansR!$B$12:$B$187,Loans!$B79,LoansR!AC$12:AC$187)</f>
        <v>0</v>
      </c>
      <c r="AD79" s="37">
        <f>SUMIF(LoansC!$B$12:$B$187,Loans!$B79,LoansC!AD$12:AD$187)+SUMIF(LoansR!$B$12:$B$187,Loans!$B79,LoansR!AD$12:AD$187)</f>
        <v>0</v>
      </c>
      <c r="AE79" s="56">
        <f>SUMIF(LoansC!$B$12:$B$187,Loans!$B79,LoansC!AE$12:AE$187)</f>
        <v>9.6699999999999994E-2</v>
      </c>
      <c r="AF79" s="37">
        <f>SUMIF(LoansC!$B$12:$B$187,Loans!$B79,LoansC!AF$12:AF$187)+SUMIF(LoansR!$B$12:$B$187,Loans!$B79,LoansR!AF$12:AF$187)</f>
        <v>0</v>
      </c>
      <c r="AG79" s="37">
        <f>SUMIF(LoansC!$B$12:$B$187,Loans!$B79,LoansC!AG$12:AG$187)+SUMIF(LoansR!$B$12:$B$187,Loans!$B79,LoansR!AG$12:AG$187)</f>
        <v>0</v>
      </c>
      <c r="AH79" s="37">
        <f>SUMIF(LoansC!$B$12:$B$187,Loans!$B79,LoansC!AH$12:AH$187)+SUMIF(LoansR!$B$12:$B$187,Loans!$B79,LoansR!AH$12:AH$187)</f>
        <v>0</v>
      </c>
      <c r="AI79" s="37">
        <f>SUMIF(LoansC!$B$12:$B$187,Loans!$B79,LoansC!AI$12:AI$187)+SUMIF(LoansR!$B$12:$B$187,Loans!$B79,LoansR!AI$12:AI$187)</f>
        <v>0</v>
      </c>
      <c r="AJ79" s="37">
        <f>SUMIF(LoansC!$B$12:$B$187,Loans!$B79,LoansC!AJ$12:AJ$187)+SUMIF(LoansR!$B$12:$B$187,Loans!$B79,LoansR!AJ$12:AJ$187)</f>
        <v>0</v>
      </c>
      <c r="AK79" s="37">
        <f>SUMIF(LoansC!$B$12:$B$187,Loans!$B79,LoansC!AK$12:AK$187)+SUMIF(LoansR!$B$12:$B$187,Loans!$B79,LoansR!AK$12:AK$187)</f>
        <v>0</v>
      </c>
      <c r="AL79" s="37">
        <f>SUMIF(LoansC!$B$12:$B$187,Loans!$B79,LoansC!AL$12:AL$187)+SUMIF(LoansR!$B$12:$B$187,Loans!$B79,LoansR!AL$12:AL$187)</f>
        <v>0</v>
      </c>
      <c r="AM79" s="37">
        <f>SUMIF(LoansC!$B$12:$B$187,Loans!$B79,LoansC!AM$12:AM$187)+SUMIF(LoansR!$B$12:$B$187,Loans!$B79,LoansR!AM$12:AM$187)</f>
        <v>0</v>
      </c>
      <c r="AN79" s="37">
        <f>SUMIF(LoansC!$B$12:$B$187,Loans!$B79,LoansC!AN$12:AN$187)+SUMIF(LoansR!$B$12:$B$187,Loans!$B79,LoansR!AN$12:AN$187)</f>
        <v>0</v>
      </c>
      <c r="AP79" s="57"/>
    </row>
    <row r="80" spans="1:42" x14ac:dyDescent="0.2">
      <c r="A80" s="1">
        <f t="shared" si="5"/>
        <v>12</v>
      </c>
      <c r="B80" s="101">
        <f t="shared" si="6"/>
        <v>46752</v>
      </c>
      <c r="C80" s="37">
        <f>SUMIF(LoansC!$B$12:$B$187,Loans!$B80,LoansC!C$12:C$187)+SUMIF(LoansR!$B$12:$B$187,Loans!$B80,LoansR!C$12:C$187)</f>
        <v>0</v>
      </c>
      <c r="D80" s="37">
        <f>SUMIF(LoansC!$B$12:$B$187,Loans!$B80,LoansC!D$12:D$187)+SUMIF(LoansR!$B$12:$B$187,Loans!$B80,LoansR!D$12:D$187)</f>
        <v>56138240.700000025</v>
      </c>
      <c r="E80" s="37">
        <f>SUMIF(LoansC!$B$12:$B$187,Loans!$B80,LoansC!E$12:E$187)+SUMIF(LoansR!$B$12:$B$187,Loans!$B80,LoansR!E$12:E$187)</f>
        <v>0</v>
      </c>
      <c r="F80" s="37">
        <f>SUMIF(LoansC!$B$12:$B$187,Loans!$B80,LoansC!F$12:F$187)+SUMIF(LoansR!$B$12:$B$187,Loans!$B80,LoansR!F$12:F$187)</f>
        <v>0</v>
      </c>
      <c r="G80" s="37">
        <f>SUMIF(LoansC!$B$12:$B$187,Loans!$B80,LoansC!G$12:G$187)+SUMIF(LoansR!$B$12:$B$187,Loans!$B80,LoansR!G$12:G$187)</f>
        <v>0</v>
      </c>
      <c r="H80" s="37">
        <f>SUMIF(LoansC!$B$12:$B$187,Loans!$B80,LoansC!H$12:H$187)+SUMIF(LoansR!$B$12:$B$187,Loans!$B80,LoansR!H$12:H$187)</f>
        <v>0</v>
      </c>
      <c r="I80" s="37">
        <f>SUMIF(LoansC!$B$12:$B$187,Loans!$B80,LoansC!I$12:I$187)+SUMIF(LoansR!$B$12:$B$187,Loans!$B80,LoansR!I$12:I$187)</f>
        <v>0</v>
      </c>
      <c r="J80" s="37">
        <f>SUMIF(LoansC!$B$12:$B$187,Loans!$B80,LoansC!J$12:J$187)+SUMIF(LoansR!$B$12:$B$187,Loans!$B80,LoansR!J$12:J$187)</f>
        <v>0</v>
      </c>
      <c r="K80" s="37">
        <f>SUMIF(LoansC!$B$12:$B$187,Loans!$B80,LoansC!K$12:K$187)+SUMIF(LoansR!$B$12:$B$187,Loans!$B80,LoansR!K$12:K$187)</f>
        <v>0</v>
      </c>
      <c r="L80" s="37">
        <f>SUMIF(LoansC!$B$12:$B$187,Loans!$B80,LoansC!L$12:L$187)+SUMIF(LoansR!$B$12:$B$187,Loans!$B80,LoansR!L$12:L$187)</f>
        <v>0</v>
      </c>
      <c r="M80" s="37">
        <f>SUMIF(LoansC!$B$12:$B$187,Loans!$B80,LoansC!M$12:M$187)+SUMIF(LoansR!$B$12:$B$187,Loans!$B80,LoansR!M$12:M$187)</f>
        <v>0</v>
      </c>
      <c r="N80" s="37">
        <f>SUMIF(LoansC!$B$12:$B$187,Loans!$B80,LoansC!N$12:N$187)+SUMIF(LoansR!$B$12:$B$187,Loans!$B80,LoansR!N$12:N$187)</f>
        <v>0</v>
      </c>
      <c r="O80" s="37">
        <f>SUMIF(LoansC!$B$12:$B$187,Loans!$B80,LoansC!O$12:O$187)+SUMIF(LoansR!$B$12:$B$187,Loans!$B80,LoansR!O$12:O$187)</f>
        <v>0</v>
      </c>
      <c r="P80" s="37">
        <f>SUMIF(LoansC!$B$12:$B$187,Loans!$B80,LoansC!P$12:P$187)+SUMIF(LoansR!$B$12:$B$187,Loans!$B80,LoansR!P$12:P$187)</f>
        <v>0</v>
      </c>
      <c r="Q80" s="37">
        <f>SUMIF(LoansC!$B$12:$B$187,Loans!$B80,LoansC!Q$12:Q$187)+SUMIF(LoansR!$B$12:$B$187,Loans!$B80,LoansR!Q$12:Q$187)</f>
        <v>0</v>
      </c>
      <c r="R80" s="37">
        <f>SUMIF(LoansC!$B$12:$B$187,Loans!$B80,LoansC!R$12:R$187)+SUMIF(LoansR!$B$12:$B$187,Loans!$B80,LoansR!R$12:R$187)</f>
        <v>0</v>
      </c>
      <c r="S80" s="37">
        <f>SUMIF(LoansC!$B$12:$B$187,Loans!$B80,LoansC!S$12:S$187)+SUMIF(LoansR!$B$12:$B$187,Loans!$B80,LoansR!S$12:S$187)</f>
        <v>0</v>
      </c>
      <c r="T80" s="37">
        <f>SUMIF(LoansC!$B$12:$B$187,Loans!$B80,LoansC!T$12:T$187)+SUMIF(LoansR!$B$12:$B$187,Loans!$B80,LoansR!T$12:T$187)</f>
        <v>0</v>
      </c>
      <c r="U80" s="37">
        <f>(SUMIF(LoansC!$B$12:$B$187,Loans!$B80,LoansC!U$12:U$187)+SUMIF(LoansR!$B$12:$B$187,Loans!$B80,LoansR!U$12:U$187))/2</f>
        <v>1</v>
      </c>
      <c r="V80" s="37">
        <f>SUMIF(LoansC!$B$12:$B$187,Loans!$B80,LoansC!V$12:V$187)+SUMIF(LoansR!$B$12:$B$187,Loans!$B80,LoansR!V$12:V$187)</f>
        <v>0</v>
      </c>
      <c r="W80" s="37">
        <f>SUMIF(LoansC!$B$12:$B$187,Loans!$B80,LoansC!W$12:W$187)+SUMIF(LoansR!$B$12:$B$187,Loans!$B80,LoansR!W$12:W$187)</f>
        <v>0</v>
      </c>
      <c r="X80" s="50">
        <f>IF(MONTH($B80)&gt;=6,VLOOKUP(YEAR($B80)+1,SRECPrice!$B$5:$C$29,2,FALSE),VLOOKUP(YEAR($B80),SRECPrice!$B$5:$C$29,2,FALSE))</f>
        <v>237</v>
      </c>
      <c r="Y80" s="37">
        <f>SUMIF(LoansC!$B$12:$B$187,Loans!$B80,LoansC!Y$12:Y$187)+SUMIF(LoansR!$B$12:$B$187,Loans!$B80,LoansR!Y$12:Y$187)</f>
        <v>0</v>
      </c>
      <c r="Z80" s="37">
        <f>SUMIF(LoansC!$B$12:$B$187,Loans!$B80,LoansC!Z$12:Z$187)+SUMIF(LoansR!$B$12:$B$187,Loans!$B80,LoansR!Z$12:Z$187)</f>
        <v>0</v>
      </c>
      <c r="AA80" s="37">
        <f>SUMIF(LoansC!$B$12:$B$187,Loans!$B80,LoansC!AA$12:AA$187)+SUMIF(LoansR!$B$12:$B$187,Loans!$B80,LoansR!AA$12:AA$187)</f>
        <v>0</v>
      </c>
      <c r="AB80" s="37">
        <f>SUMIF(LoansC!$B$12:$B$187,Loans!$B80,LoansC!AB$12:AB$187)+SUMIF(LoansR!$B$12:$B$187,Loans!$B80,LoansR!AB$12:AB$187)</f>
        <v>0</v>
      </c>
      <c r="AC80" s="37">
        <f>SUMIF(LoansC!$B$12:$B$187,Loans!$B80,LoansC!AC$12:AC$187)+SUMIF(LoansR!$B$12:$B$187,Loans!$B80,LoansR!AC$12:AC$187)</f>
        <v>0</v>
      </c>
      <c r="AD80" s="37">
        <f>SUMIF(LoansC!$B$12:$B$187,Loans!$B80,LoansC!AD$12:AD$187)+SUMIF(LoansR!$B$12:$B$187,Loans!$B80,LoansR!AD$12:AD$187)</f>
        <v>0</v>
      </c>
      <c r="AE80" s="56">
        <f>SUMIF(LoansC!$B$12:$B$187,Loans!$B80,LoansC!AE$12:AE$187)</f>
        <v>9.6699999999999994E-2</v>
      </c>
      <c r="AF80" s="37">
        <f>SUMIF(LoansC!$B$12:$B$187,Loans!$B80,LoansC!AF$12:AF$187)+SUMIF(LoansR!$B$12:$B$187,Loans!$B80,LoansR!AF$12:AF$187)</f>
        <v>0</v>
      </c>
      <c r="AG80" s="37">
        <f>SUMIF(LoansC!$B$12:$B$187,Loans!$B80,LoansC!AG$12:AG$187)+SUMIF(LoansR!$B$12:$B$187,Loans!$B80,LoansR!AG$12:AG$187)</f>
        <v>0</v>
      </c>
      <c r="AH80" s="37">
        <f>SUMIF(LoansC!$B$12:$B$187,Loans!$B80,LoansC!AH$12:AH$187)+SUMIF(LoansR!$B$12:$B$187,Loans!$B80,LoansR!AH$12:AH$187)</f>
        <v>0</v>
      </c>
      <c r="AI80" s="37">
        <f>SUMIF(LoansC!$B$12:$B$187,Loans!$B80,LoansC!AI$12:AI$187)+SUMIF(LoansR!$B$12:$B$187,Loans!$B80,LoansR!AI$12:AI$187)</f>
        <v>0</v>
      </c>
      <c r="AJ80" s="37">
        <f>SUMIF(LoansC!$B$12:$B$187,Loans!$B80,LoansC!AJ$12:AJ$187)+SUMIF(LoansR!$B$12:$B$187,Loans!$B80,LoansR!AJ$12:AJ$187)</f>
        <v>0</v>
      </c>
      <c r="AK80" s="37">
        <f>SUMIF(LoansC!$B$12:$B$187,Loans!$B80,LoansC!AK$12:AK$187)+SUMIF(LoansR!$B$12:$B$187,Loans!$B80,LoansR!AK$12:AK$187)</f>
        <v>0</v>
      </c>
      <c r="AL80" s="37">
        <f>SUMIF(LoansC!$B$12:$B$187,Loans!$B80,LoansC!AL$12:AL$187)+SUMIF(LoansR!$B$12:$B$187,Loans!$B80,LoansR!AL$12:AL$187)</f>
        <v>0</v>
      </c>
      <c r="AM80" s="37">
        <f>SUMIF(LoansC!$B$12:$B$187,Loans!$B80,LoansC!AM$12:AM$187)+SUMIF(LoansR!$B$12:$B$187,Loans!$B80,LoansR!AM$12:AM$187)</f>
        <v>0</v>
      </c>
      <c r="AN80" s="37">
        <f>SUMIF(LoansC!$B$12:$B$187,Loans!$B80,LoansC!AN$12:AN$187)+SUMIF(LoansR!$B$12:$B$187,Loans!$B80,LoansR!AN$12:AN$187)</f>
        <v>0</v>
      </c>
      <c r="AP80" s="57"/>
    </row>
    <row r="81" spans="1:42" x14ac:dyDescent="0.2">
      <c r="A81" s="1">
        <f t="shared" si="5"/>
        <v>1</v>
      </c>
      <c r="B81" s="101">
        <f t="shared" si="6"/>
        <v>46783</v>
      </c>
      <c r="C81" s="37">
        <f>SUMIF(LoansC!$B$12:$B$187,Loans!$B81,LoansC!C$12:C$187)+SUMIF(LoansR!$B$12:$B$187,Loans!$B81,LoansR!C$12:C$187)</f>
        <v>0</v>
      </c>
      <c r="D81" s="37">
        <f>SUMIF(LoansC!$B$12:$B$187,Loans!$B81,LoansC!D$12:D$187)+SUMIF(LoansR!$B$12:$B$187,Loans!$B81,LoansR!D$12:D$187)</f>
        <v>56138240.700000025</v>
      </c>
      <c r="E81" s="37">
        <f>SUMIF(LoansC!$B$12:$B$187,Loans!$B81,LoansC!E$12:E$187)+SUMIF(LoansR!$B$12:$B$187,Loans!$B81,LoansR!E$12:E$187)</f>
        <v>0</v>
      </c>
      <c r="F81" s="37">
        <f>SUMIF(LoansC!$B$12:$B$187,Loans!$B81,LoansC!F$12:F$187)+SUMIF(LoansR!$B$12:$B$187,Loans!$B81,LoansR!F$12:F$187)</f>
        <v>0</v>
      </c>
      <c r="G81" s="37">
        <f>SUMIF(LoansC!$B$12:$B$187,Loans!$B81,LoansC!G$12:G$187)+SUMIF(LoansR!$B$12:$B$187,Loans!$B81,LoansR!G$12:G$187)</f>
        <v>0</v>
      </c>
      <c r="H81" s="37">
        <f>SUMIF(LoansC!$B$12:$B$187,Loans!$B81,LoansC!H$12:H$187)+SUMIF(LoansR!$B$12:$B$187,Loans!$B81,LoansR!H$12:H$187)</f>
        <v>0</v>
      </c>
      <c r="I81" s="37">
        <f>SUMIF(LoansC!$B$12:$B$187,Loans!$B81,LoansC!I$12:I$187)+SUMIF(LoansR!$B$12:$B$187,Loans!$B81,LoansR!I$12:I$187)</f>
        <v>0</v>
      </c>
      <c r="J81" s="37">
        <f>SUMIF(LoansC!$B$12:$B$187,Loans!$B81,LoansC!J$12:J$187)+SUMIF(LoansR!$B$12:$B$187,Loans!$B81,LoansR!J$12:J$187)</f>
        <v>0</v>
      </c>
      <c r="K81" s="37">
        <f>SUMIF(LoansC!$B$12:$B$187,Loans!$B81,LoansC!K$12:K$187)+SUMIF(LoansR!$B$12:$B$187,Loans!$B81,LoansR!K$12:K$187)</f>
        <v>0</v>
      </c>
      <c r="L81" s="37">
        <f>SUMIF(LoansC!$B$12:$B$187,Loans!$B81,LoansC!L$12:L$187)+SUMIF(LoansR!$B$12:$B$187,Loans!$B81,LoansR!L$12:L$187)</f>
        <v>0</v>
      </c>
      <c r="M81" s="37">
        <f>SUMIF(LoansC!$B$12:$B$187,Loans!$B81,LoansC!M$12:M$187)+SUMIF(LoansR!$B$12:$B$187,Loans!$B81,LoansR!M$12:M$187)</f>
        <v>0</v>
      </c>
      <c r="N81" s="37">
        <f>SUMIF(LoansC!$B$12:$B$187,Loans!$B81,LoansC!N$12:N$187)+SUMIF(LoansR!$B$12:$B$187,Loans!$B81,LoansR!N$12:N$187)</f>
        <v>0</v>
      </c>
      <c r="O81" s="37">
        <f>SUMIF(LoansC!$B$12:$B$187,Loans!$B81,LoansC!O$12:O$187)+SUMIF(LoansR!$B$12:$B$187,Loans!$B81,LoansR!O$12:O$187)</f>
        <v>0</v>
      </c>
      <c r="P81" s="37">
        <f>SUMIF(LoansC!$B$12:$B$187,Loans!$B81,LoansC!P$12:P$187)+SUMIF(LoansR!$B$12:$B$187,Loans!$B81,LoansR!P$12:P$187)</f>
        <v>0</v>
      </c>
      <c r="Q81" s="37">
        <f>SUMIF(LoansC!$B$12:$B$187,Loans!$B81,LoansC!Q$12:Q$187)+SUMIF(LoansR!$B$12:$B$187,Loans!$B81,LoansR!Q$12:Q$187)</f>
        <v>0</v>
      </c>
      <c r="R81" s="37">
        <f>SUMIF(LoansC!$B$12:$B$187,Loans!$B81,LoansC!R$12:R$187)+SUMIF(LoansR!$B$12:$B$187,Loans!$B81,LoansR!R$12:R$187)</f>
        <v>0</v>
      </c>
      <c r="S81" s="37">
        <f>SUMIF(LoansC!$B$12:$B$187,Loans!$B81,LoansC!S$12:S$187)+SUMIF(LoansR!$B$12:$B$187,Loans!$B81,LoansR!S$12:S$187)</f>
        <v>0</v>
      </c>
      <c r="T81" s="37">
        <f>SUMIF(LoansC!$B$12:$B$187,Loans!$B81,LoansC!T$12:T$187)+SUMIF(LoansR!$B$12:$B$187,Loans!$B81,LoansR!T$12:T$187)</f>
        <v>0</v>
      </c>
      <c r="U81" s="37">
        <f>(SUMIF(LoansC!$B$12:$B$187,Loans!$B81,LoansC!U$12:U$187)+SUMIF(LoansR!$B$12:$B$187,Loans!$B81,LoansR!U$12:U$187))/2</f>
        <v>1</v>
      </c>
      <c r="V81" s="37">
        <f>SUMIF(LoansC!$B$12:$B$187,Loans!$B81,LoansC!V$12:V$187)+SUMIF(LoansR!$B$12:$B$187,Loans!$B81,LoansR!V$12:V$187)</f>
        <v>0</v>
      </c>
      <c r="W81" s="37">
        <f>SUMIF(LoansC!$B$12:$B$187,Loans!$B81,LoansC!W$12:W$187)+SUMIF(LoansR!$B$12:$B$187,Loans!$B81,LoansR!W$12:W$187)</f>
        <v>0</v>
      </c>
      <c r="X81" s="50">
        <f>IF(MONTH($B81)&gt;=6,VLOOKUP(YEAR($B81)+1,SRECPrice!$B$5:$C$29,2,FALSE),VLOOKUP(YEAR($B81),SRECPrice!$B$5:$C$29,2,FALSE))</f>
        <v>237</v>
      </c>
      <c r="Y81" s="37">
        <f>SUMIF(LoansC!$B$12:$B$187,Loans!$B81,LoansC!Y$12:Y$187)+SUMIF(LoansR!$B$12:$B$187,Loans!$B81,LoansR!Y$12:Y$187)</f>
        <v>0</v>
      </c>
      <c r="Z81" s="37">
        <f>SUMIF(LoansC!$B$12:$B$187,Loans!$B81,LoansC!Z$12:Z$187)+SUMIF(LoansR!$B$12:$B$187,Loans!$B81,LoansR!Z$12:Z$187)</f>
        <v>0</v>
      </c>
      <c r="AA81" s="37">
        <f>SUMIF(LoansC!$B$12:$B$187,Loans!$B81,LoansC!AA$12:AA$187)+SUMIF(LoansR!$B$12:$B$187,Loans!$B81,LoansR!AA$12:AA$187)</f>
        <v>0</v>
      </c>
      <c r="AB81" s="37">
        <f>SUMIF(LoansC!$B$12:$B$187,Loans!$B81,LoansC!AB$12:AB$187)+SUMIF(LoansR!$B$12:$B$187,Loans!$B81,LoansR!AB$12:AB$187)</f>
        <v>0</v>
      </c>
      <c r="AC81" s="37">
        <f>SUMIF(LoansC!$B$12:$B$187,Loans!$B81,LoansC!AC$12:AC$187)+SUMIF(LoansR!$B$12:$B$187,Loans!$B81,LoansR!AC$12:AC$187)</f>
        <v>0</v>
      </c>
      <c r="AD81" s="37">
        <f>SUMIF(LoansC!$B$12:$B$187,Loans!$B81,LoansC!AD$12:AD$187)+SUMIF(LoansR!$B$12:$B$187,Loans!$B81,LoansR!AD$12:AD$187)</f>
        <v>0</v>
      </c>
      <c r="AE81" s="56">
        <f>SUMIF(LoansC!$B$12:$B$187,Loans!$B81,LoansC!AE$12:AE$187)</f>
        <v>9.6699999999999994E-2</v>
      </c>
      <c r="AF81" s="37">
        <f>SUMIF(LoansC!$B$12:$B$187,Loans!$B81,LoansC!AF$12:AF$187)+SUMIF(LoansR!$B$12:$B$187,Loans!$B81,LoansR!AF$12:AF$187)</f>
        <v>0</v>
      </c>
      <c r="AG81" s="37">
        <f>SUMIF(LoansC!$B$12:$B$187,Loans!$B81,LoansC!AG$12:AG$187)+SUMIF(LoansR!$B$12:$B$187,Loans!$B81,LoansR!AG$12:AG$187)</f>
        <v>0</v>
      </c>
      <c r="AH81" s="37">
        <f>SUMIF(LoansC!$B$12:$B$187,Loans!$B81,LoansC!AH$12:AH$187)+SUMIF(LoansR!$B$12:$B$187,Loans!$B81,LoansR!AH$12:AH$187)</f>
        <v>0</v>
      </c>
      <c r="AI81" s="37">
        <f>SUMIF(LoansC!$B$12:$B$187,Loans!$B81,LoansC!AI$12:AI$187)+SUMIF(LoansR!$B$12:$B$187,Loans!$B81,LoansR!AI$12:AI$187)</f>
        <v>0</v>
      </c>
      <c r="AJ81" s="37">
        <f>SUMIF(LoansC!$B$12:$B$187,Loans!$B81,LoansC!AJ$12:AJ$187)+SUMIF(LoansR!$B$12:$B$187,Loans!$B81,LoansR!AJ$12:AJ$187)</f>
        <v>0</v>
      </c>
      <c r="AK81" s="37">
        <f>SUMIF(LoansC!$B$12:$B$187,Loans!$B81,LoansC!AK$12:AK$187)+SUMIF(LoansR!$B$12:$B$187,Loans!$B81,LoansR!AK$12:AK$187)</f>
        <v>0</v>
      </c>
      <c r="AL81" s="37">
        <f>SUMIF(LoansC!$B$12:$B$187,Loans!$B81,LoansC!AL$12:AL$187)+SUMIF(LoansR!$B$12:$B$187,Loans!$B81,LoansR!AL$12:AL$187)</f>
        <v>0</v>
      </c>
      <c r="AM81" s="37">
        <f>SUMIF(LoansC!$B$12:$B$187,Loans!$B81,LoansC!AM$12:AM$187)+SUMIF(LoansR!$B$12:$B$187,Loans!$B81,LoansR!AM$12:AM$187)</f>
        <v>0</v>
      </c>
      <c r="AN81" s="37">
        <f>SUMIF(LoansC!$B$12:$B$187,Loans!$B81,LoansC!AN$12:AN$187)+SUMIF(LoansR!$B$12:$B$187,Loans!$B81,LoansR!AN$12:AN$187)</f>
        <v>0</v>
      </c>
      <c r="AP81" s="57"/>
    </row>
    <row r="82" spans="1:42" x14ac:dyDescent="0.2">
      <c r="A82" s="1">
        <f t="shared" si="5"/>
        <v>2</v>
      </c>
      <c r="B82" s="101">
        <f t="shared" si="6"/>
        <v>46812</v>
      </c>
      <c r="C82" s="37">
        <f>SUMIF(LoansC!$B$12:$B$187,Loans!$B82,LoansC!C$12:C$187)+SUMIF(LoansR!$B$12:$B$187,Loans!$B82,LoansR!C$12:C$187)</f>
        <v>0</v>
      </c>
      <c r="D82" s="37">
        <f>SUMIF(LoansC!$B$12:$B$187,Loans!$B82,LoansC!D$12:D$187)+SUMIF(LoansR!$B$12:$B$187,Loans!$B82,LoansR!D$12:D$187)</f>
        <v>56138240.700000025</v>
      </c>
      <c r="E82" s="37">
        <f>SUMIF(LoansC!$B$12:$B$187,Loans!$B82,LoansC!E$12:E$187)+SUMIF(LoansR!$B$12:$B$187,Loans!$B82,LoansR!E$12:E$187)</f>
        <v>0</v>
      </c>
      <c r="F82" s="37">
        <f>SUMIF(LoansC!$B$12:$B$187,Loans!$B82,LoansC!F$12:F$187)+SUMIF(LoansR!$B$12:$B$187,Loans!$B82,LoansR!F$12:F$187)</f>
        <v>0</v>
      </c>
      <c r="G82" s="37">
        <f>SUMIF(LoansC!$B$12:$B$187,Loans!$B82,LoansC!G$12:G$187)+SUMIF(LoansR!$B$12:$B$187,Loans!$B82,LoansR!G$12:G$187)</f>
        <v>0</v>
      </c>
      <c r="H82" s="37">
        <f>SUMIF(LoansC!$B$12:$B$187,Loans!$B82,LoansC!H$12:H$187)+SUMIF(LoansR!$B$12:$B$187,Loans!$B82,LoansR!H$12:H$187)</f>
        <v>0</v>
      </c>
      <c r="I82" s="37">
        <f>SUMIF(LoansC!$B$12:$B$187,Loans!$B82,LoansC!I$12:I$187)+SUMIF(LoansR!$B$12:$B$187,Loans!$B82,LoansR!I$12:I$187)</f>
        <v>0</v>
      </c>
      <c r="J82" s="37">
        <f>SUMIF(LoansC!$B$12:$B$187,Loans!$B82,LoansC!J$12:J$187)+SUMIF(LoansR!$B$12:$B$187,Loans!$B82,LoansR!J$12:J$187)</f>
        <v>0</v>
      </c>
      <c r="K82" s="37">
        <f>SUMIF(LoansC!$B$12:$B$187,Loans!$B82,LoansC!K$12:K$187)+SUMIF(LoansR!$B$12:$B$187,Loans!$B82,LoansR!K$12:K$187)</f>
        <v>0</v>
      </c>
      <c r="L82" s="37">
        <f>SUMIF(LoansC!$B$12:$B$187,Loans!$B82,LoansC!L$12:L$187)+SUMIF(LoansR!$B$12:$B$187,Loans!$B82,LoansR!L$12:L$187)</f>
        <v>0</v>
      </c>
      <c r="M82" s="37">
        <f>SUMIF(LoansC!$B$12:$B$187,Loans!$B82,LoansC!M$12:M$187)+SUMIF(LoansR!$B$12:$B$187,Loans!$B82,LoansR!M$12:M$187)</f>
        <v>0</v>
      </c>
      <c r="N82" s="37">
        <f>SUMIF(LoansC!$B$12:$B$187,Loans!$B82,LoansC!N$12:N$187)+SUMIF(LoansR!$B$12:$B$187,Loans!$B82,LoansR!N$12:N$187)</f>
        <v>0</v>
      </c>
      <c r="O82" s="37">
        <f>SUMIF(LoansC!$B$12:$B$187,Loans!$B82,LoansC!O$12:O$187)+SUMIF(LoansR!$B$12:$B$187,Loans!$B82,LoansR!O$12:O$187)</f>
        <v>0</v>
      </c>
      <c r="P82" s="37">
        <f>SUMIF(LoansC!$B$12:$B$187,Loans!$B82,LoansC!P$12:P$187)+SUMIF(LoansR!$B$12:$B$187,Loans!$B82,LoansR!P$12:P$187)</f>
        <v>0</v>
      </c>
      <c r="Q82" s="37">
        <f>SUMIF(LoansC!$B$12:$B$187,Loans!$B82,LoansC!Q$12:Q$187)+SUMIF(LoansR!$B$12:$B$187,Loans!$B82,LoansR!Q$12:Q$187)</f>
        <v>0</v>
      </c>
      <c r="R82" s="37">
        <f>SUMIF(LoansC!$B$12:$B$187,Loans!$B82,LoansC!R$12:R$187)+SUMIF(LoansR!$B$12:$B$187,Loans!$B82,LoansR!R$12:R$187)</f>
        <v>0</v>
      </c>
      <c r="S82" s="37">
        <f>SUMIF(LoansC!$B$12:$B$187,Loans!$B82,LoansC!S$12:S$187)+SUMIF(LoansR!$B$12:$B$187,Loans!$B82,LoansR!S$12:S$187)</f>
        <v>0</v>
      </c>
      <c r="T82" s="37">
        <f>SUMIF(LoansC!$B$12:$B$187,Loans!$B82,LoansC!T$12:T$187)+SUMIF(LoansR!$B$12:$B$187,Loans!$B82,LoansR!T$12:T$187)</f>
        <v>0</v>
      </c>
      <c r="U82" s="37">
        <f>(SUMIF(LoansC!$B$12:$B$187,Loans!$B82,LoansC!U$12:U$187)+SUMIF(LoansR!$B$12:$B$187,Loans!$B82,LoansR!U$12:U$187))/2</f>
        <v>1</v>
      </c>
      <c r="V82" s="37">
        <f>SUMIF(LoansC!$B$12:$B$187,Loans!$B82,LoansC!V$12:V$187)+SUMIF(LoansR!$B$12:$B$187,Loans!$B82,LoansR!V$12:V$187)</f>
        <v>0</v>
      </c>
      <c r="W82" s="37">
        <f>SUMIF(LoansC!$B$12:$B$187,Loans!$B82,LoansC!W$12:W$187)+SUMIF(LoansR!$B$12:$B$187,Loans!$B82,LoansR!W$12:W$187)</f>
        <v>0</v>
      </c>
      <c r="X82" s="50">
        <f>IF(MONTH($B82)&gt;=6,VLOOKUP(YEAR($B82)+1,SRECPrice!$B$5:$C$29,2,FALSE),VLOOKUP(YEAR($B82),SRECPrice!$B$5:$C$29,2,FALSE))</f>
        <v>237</v>
      </c>
      <c r="Y82" s="37">
        <f>SUMIF(LoansC!$B$12:$B$187,Loans!$B82,LoansC!Y$12:Y$187)+SUMIF(LoansR!$B$12:$B$187,Loans!$B82,LoansR!Y$12:Y$187)</f>
        <v>0</v>
      </c>
      <c r="Z82" s="37">
        <f>SUMIF(LoansC!$B$12:$B$187,Loans!$B82,LoansC!Z$12:Z$187)+SUMIF(LoansR!$B$12:$B$187,Loans!$B82,LoansR!Z$12:Z$187)</f>
        <v>0</v>
      </c>
      <c r="AA82" s="37">
        <f>SUMIF(LoansC!$B$12:$B$187,Loans!$B82,LoansC!AA$12:AA$187)+SUMIF(LoansR!$B$12:$B$187,Loans!$B82,LoansR!AA$12:AA$187)</f>
        <v>0</v>
      </c>
      <c r="AB82" s="37">
        <f>SUMIF(LoansC!$B$12:$B$187,Loans!$B82,LoansC!AB$12:AB$187)+SUMIF(LoansR!$B$12:$B$187,Loans!$B82,LoansR!AB$12:AB$187)</f>
        <v>0</v>
      </c>
      <c r="AC82" s="37">
        <f>SUMIF(LoansC!$B$12:$B$187,Loans!$B82,LoansC!AC$12:AC$187)+SUMIF(LoansR!$B$12:$B$187,Loans!$B82,LoansR!AC$12:AC$187)</f>
        <v>0</v>
      </c>
      <c r="AD82" s="37">
        <f>SUMIF(LoansC!$B$12:$B$187,Loans!$B82,LoansC!AD$12:AD$187)+SUMIF(LoansR!$B$12:$B$187,Loans!$B82,LoansR!AD$12:AD$187)</f>
        <v>0</v>
      </c>
      <c r="AE82" s="56">
        <f>SUMIF(LoansC!$B$12:$B$187,Loans!$B82,LoansC!AE$12:AE$187)</f>
        <v>9.6699999999999994E-2</v>
      </c>
      <c r="AF82" s="37">
        <f>SUMIF(LoansC!$B$12:$B$187,Loans!$B82,LoansC!AF$12:AF$187)+SUMIF(LoansR!$B$12:$B$187,Loans!$B82,LoansR!AF$12:AF$187)</f>
        <v>0</v>
      </c>
      <c r="AG82" s="37">
        <f>SUMIF(LoansC!$B$12:$B$187,Loans!$B82,LoansC!AG$12:AG$187)+SUMIF(LoansR!$B$12:$B$187,Loans!$B82,LoansR!AG$12:AG$187)</f>
        <v>0</v>
      </c>
      <c r="AH82" s="37">
        <f>SUMIF(LoansC!$B$12:$B$187,Loans!$B82,LoansC!AH$12:AH$187)+SUMIF(LoansR!$B$12:$B$187,Loans!$B82,LoansR!AH$12:AH$187)</f>
        <v>0</v>
      </c>
      <c r="AI82" s="37">
        <f>SUMIF(LoansC!$B$12:$B$187,Loans!$B82,LoansC!AI$12:AI$187)+SUMIF(LoansR!$B$12:$B$187,Loans!$B82,LoansR!AI$12:AI$187)</f>
        <v>0</v>
      </c>
      <c r="AJ82" s="37">
        <f>SUMIF(LoansC!$B$12:$B$187,Loans!$B82,LoansC!AJ$12:AJ$187)+SUMIF(LoansR!$B$12:$B$187,Loans!$B82,LoansR!AJ$12:AJ$187)</f>
        <v>0</v>
      </c>
      <c r="AK82" s="37">
        <f>SUMIF(LoansC!$B$12:$B$187,Loans!$B82,LoansC!AK$12:AK$187)+SUMIF(LoansR!$B$12:$B$187,Loans!$B82,LoansR!AK$12:AK$187)</f>
        <v>0</v>
      </c>
      <c r="AL82" s="37">
        <f>SUMIF(LoansC!$B$12:$B$187,Loans!$B82,LoansC!AL$12:AL$187)+SUMIF(LoansR!$B$12:$B$187,Loans!$B82,LoansR!AL$12:AL$187)</f>
        <v>0</v>
      </c>
      <c r="AM82" s="37">
        <f>SUMIF(LoansC!$B$12:$B$187,Loans!$B82,LoansC!AM$12:AM$187)+SUMIF(LoansR!$B$12:$B$187,Loans!$B82,LoansR!AM$12:AM$187)</f>
        <v>0</v>
      </c>
      <c r="AN82" s="37">
        <f>SUMIF(LoansC!$B$12:$B$187,Loans!$B82,LoansC!AN$12:AN$187)+SUMIF(LoansR!$B$12:$B$187,Loans!$B82,LoansR!AN$12:AN$187)</f>
        <v>0</v>
      </c>
      <c r="AP82" s="57"/>
    </row>
    <row r="83" spans="1:42" x14ac:dyDescent="0.2">
      <c r="A83" s="1">
        <f t="shared" si="5"/>
        <v>3</v>
      </c>
      <c r="B83" s="101">
        <f t="shared" si="6"/>
        <v>46843</v>
      </c>
      <c r="C83" s="37">
        <f>SUMIF(LoansC!$B$12:$B$187,Loans!$B83,LoansC!C$12:C$187)+SUMIF(LoansR!$B$12:$B$187,Loans!$B83,LoansR!C$12:C$187)</f>
        <v>0</v>
      </c>
      <c r="D83" s="37">
        <f>SUMIF(LoansC!$B$12:$B$187,Loans!$B83,LoansC!D$12:D$187)+SUMIF(LoansR!$B$12:$B$187,Loans!$B83,LoansR!D$12:D$187)</f>
        <v>56138240.700000025</v>
      </c>
      <c r="E83" s="37">
        <f>SUMIF(LoansC!$B$12:$B$187,Loans!$B83,LoansC!E$12:E$187)+SUMIF(LoansR!$B$12:$B$187,Loans!$B83,LoansR!E$12:E$187)</f>
        <v>0</v>
      </c>
      <c r="F83" s="37">
        <f>SUMIF(LoansC!$B$12:$B$187,Loans!$B83,LoansC!F$12:F$187)+SUMIF(LoansR!$B$12:$B$187,Loans!$B83,LoansR!F$12:F$187)</f>
        <v>0</v>
      </c>
      <c r="G83" s="37">
        <f>SUMIF(LoansC!$B$12:$B$187,Loans!$B83,LoansC!G$12:G$187)+SUMIF(LoansR!$B$12:$B$187,Loans!$B83,LoansR!G$12:G$187)</f>
        <v>0</v>
      </c>
      <c r="H83" s="37">
        <f>SUMIF(LoansC!$B$12:$B$187,Loans!$B83,LoansC!H$12:H$187)+SUMIF(LoansR!$B$12:$B$187,Loans!$B83,LoansR!H$12:H$187)</f>
        <v>0</v>
      </c>
      <c r="I83" s="37">
        <f>SUMIF(LoansC!$B$12:$B$187,Loans!$B83,LoansC!I$12:I$187)+SUMIF(LoansR!$B$12:$B$187,Loans!$B83,LoansR!I$12:I$187)</f>
        <v>0</v>
      </c>
      <c r="J83" s="37">
        <f>SUMIF(LoansC!$B$12:$B$187,Loans!$B83,LoansC!J$12:J$187)+SUMIF(LoansR!$B$12:$B$187,Loans!$B83,LoansR!J$12:J$187)</f>
        <v>0</v>
      </c>
      <c r="K83" s="37">
        <f>SUMIF(LoansC!$B$12:$B$187,Loans!$B83,LoansC!K$12:K$187)+SUMIF(LoansR!$B$12:$B$187,Loans!$B83,LoansR!K$12:K$187)</f>
        <v>0</v>
      </c>
      <c r="L83" s="37">
        <f>SUMIF(LoansC!$B$12:$B$187,Loans!$B83,LoansC!L$12:L$187)+SUMIF(LoansR!$B$12:$B$187,Loans!$B83,LoansR!L$12:L$187)</f>
        <v>0</v>
      </c>
      <c r="M83" s="37">
        <f>SUMIF(LoansC!$B$12:$B$187,Loans!$B83,LoansC!M$12:M$187)+SUMIF(LoansR!$B$12:$B$187,Loans!$B83,LoansR!M$12:M$187)</f>
        <v>0</v>
      </c>
      <c r="N83" s="37">
        <f>SUMIF(LoansC!$B$12:$B$187,Loans!$B83,LoansC!N$12:N$187)+SUMIF(LoansR!$B$12:$B$187,Loans!$B83,LoansR!N$12:N$187)</f>
        <v>0</v>
      </c>
      <c r="O83" s="37">
        <f>SUMIF(LoansC!$B$12:$B$187,Loans!$B83,LoansC!O$12:O$187)+SUMIF(LoansR!$B$12:$B$187,Loans!$B83,LoansR!O$12:O$187)</f>
        <v>0</v>
      </c>
      <c r="P83" s="37">
        <f>SUMIF(LoansC!$B$12:$B$187,Loans!$B83,LoansC!P$12:P$187)+SUMIF(LoansR!$B$12:$B$187,Loans!$B83,LoansR!P$12:P$187)</f>
        <v>0</v>
      </c>
      <c r="Q83" s="37">
        <f>SUMIF(LoansC!$B$12:$B$187,Loans!$B83,LoansC!Q$12:Q$187)+SUMIF(LoansR!$B$12:$B$187,Loans!$B83,LoansR!Q$12:Q$187)</f>
        <v>0</v>
      </c>
      <c r="R83" s="37">
        <f>SUMIF(LoansC!$B$12:$B$187,Loans!$B83,LoansC!R$12:R$187)+SUMIF(LoansR!$B$12:$B$187,Loans!$B83,LoansR!R$12:R$187)</f>
        <v>0</v>
      </c>
      <c r="S83" s="37">
        <f>SUMIF(LoansC!$B$12:$B$187,Loans!$B83,LoansC!S$12:S$187)+SUMIF(LoansR!$B$12:$B$187,Loans!$B83,LoansR!S$12:S$187)</f>
        <v>0</v>
      </c>
      <c r="T83" s="37">
        <f>SUMIF(LoansC!$B$12:$B$187,Loans!$B83,LoansC!T$12:T$187)+SUMIF(LoansR!$B$12:$B$187,Loans!$B83,LoansR!T$12:T$187)</f>
        <v>0</v>
      </c>
      <c r="U83" s="37">
        <f>(SUMIF(LoansC!$B$12:$B$187,Loans!$B83,LoansC!U$12:U$187)+SUMIF(LoansR!$B$12:$B$187,Loans!$B83,LoansR!U$12:U$187))/2</f>
        <v>1</v>
      </c>
      <c r="V83" s="37">
        <f>SUMIF(LoansC!$B$12:$B$187,Loans!$B83,LoansC!V$12:V$187)+SUMIF(LoansR!$B$12:$B$187,Loans!$B83,LoansR!V$12:V$187)</f>
        <v>0</v>
      </c>
      <c r="W83" s="37">
        <f>SUMIF(LoansC!$B$12:$B$187,Loans!$B83,LoansC!W$12:W$187)+SUMIF(LoansR!$B$12:$B$187,Loans!$B83,LoansR!W$12:W$187)</f>
        <v>0</v>
      </c>
      <c r="X83" s="50">
        <f>IF(MONTH($B83)&gt;=6,VLOOKUP(YEAR($B83)+1,SRECPrice!$B$5:$C$29,2,FALSE),VLOOKUP(YEAR($B83),SRECPrice!$B$5:$C$29,2,FALSE))</f>
        <v>237</v>
      </c>
      <c r="Y83" s="37">
        <f>SUMIF(LoansC!$B$12:$B$187,Loans!$B83,LoansC!Y$12:Y$187)+SUMIF(LoansR!$B$12:$B$187,Loans!$B83,LoansR!Y$12:Y$187)</f>
        <v>0</v>
      </c>
      <c r="Z83" s="37">
        <f>SUMIF(LoansC!$B$12:$B$187,Loans!$B83,LoansC!Z$12:Z$187)+SUMIF(LoansR!$B$12:$B$187,Loans!$B83,LoansR!Z$12:Z$187)</f>
        <v>0</v>
      </c>
      <c r="AA83" s="37">
        <f>SUMIF(LoansC!$B$12:$B$187,Loans!$B83,LoansC!AA$12:AA$187)+SUMIF(LoansR!$B$12:$B$187,Loans!$B83,LoansR!AA$12:AA$187)</f>
        <v>0</v>
      </c>
      <c r="AB83" s="37">
        <f>SUMIF(LoansC!$B$12:$B$187,Loans!$B83,LoansC!AB$12:AB$187)+SUMIF(LoansR!$B$12:$B$187,Loans!$B83,LoansR!AB$12:AB$187)</f>
        <v>0</v>
      </c>
      <c r="AC83" s="37">
        <f>SUMIF(LoansC!$B$12:$B$187,Loans!$B83,LoansC!AC$12:AC$187)+SUMIF(LoansR!$B$12:$B$187,Loans!$B83,LoansR!AC$12:AC$187)</f>
        <v>0</v>
      </c>
      <c r="AD83" s="37">
        <f>SUMIF(LoansC!$B$12:$B$187,Loans!$B83,LoansC!AD$12:AD$187)+SUMIF(LoansR!$B$12:$B$187,Loans!$B83,LoansR!AD$12:AD$187)</f>
        <v>0</v>
      </c>
      <c r="AE83" s="56">
        <f>SUMIF(LoansC!$B$12:$B$187,Loans!$B83,LoansC!AE$12:AE$187)</f>
        <v>9.6699999999999994E-2</v>
      </c>
      <c r="AF83" s="37">
        <f>SUMIF(LoansC!$B$12:$B$187,Loans!$B83,LoansC!AF$12:AF$187)+SUMIF(LoansR!$B$12:$B$187,Loans!$B83,LoansR!AF$12:AF$187)</f>
        <v>0</v>
      </c>
      <c r="AG83" s="37">
        <f>SUMIF(LoansC!$B$12:$B$187,Loans!$B83,LoansC!AG$12:AG$187)+SUMIF(LoansR!$B$12:$B$187,Loans!$B83,LoansR!AG$12:AG$187)</f>
        <v>0</v>
      </c>
      <c r="AH83" s="37">
        <f>SUMIF(LoansC!$B$12:$B$187,Loans!$B83,LoansC!AH$12:AH$187)+SUMIF(LoansR!$B$12:$B$187,Loans!$B83,LoansR!AH$12:AH$187)</f>
        <v>0</v>
      </c>
      <c r="AI83" s="37">
        <f>SUMIF(LoansC!$B$12:$B$187,Loans!$B83,LoansC!AI$12:AI$187)+SUMIF(LoansR!$B$12:$B$187,Loans!$B83,LoansR!AI$12:AI$187)</f>
        <v>0</v>
      </c>
      <c r="AJ83" s="37">
        <f>SUMIF(LoansC!$B$12:$B$187,Loans!$B83,LoansC!AJ$12:AJ$187)+SUMIF(LoansR!$B$12:$B$187,Loans!$B83,LoansR!AJ$12:AJ$187)</f>
        <v>0</v>
      </c>
      <c r="AK83" s="37">
        <f>SUMIF(LoansC!$B$12:$B$187,Loans!$B83,LoansC!AK$12:AK$187)+SUMIF(LoansR!$B$12:$B$187,Loans!$B83,LoansR!AK$12:AK$187)</f>
        <v>0</v>
      </c>
      <c r="AL83" s="37">
        <f>SUMIF(LoansC!$B$12:$B$187,Loans!$B83,LoansC!AL$12:AL$187)+SUMIF(LoansR!$B$12:$B$187,Loans!$B83,LoansR!AL$12:AL$187)</f>
        <v>0</v>
      </c>
      <c r="AM83" s="37">
        <f>SUMIF(LoansC!$B$12:$B$187,Loans!$B83,LoansC!AM$12:AM$187)+SUMIF(LoansR!$B$12:$B$187,Loans!$B83,LoansR!AM$12:AM$187)</f>
        <v>0</v>
      </c>
      <c r="AN83" s="37">
        <f>SUMIF(LoansC!$B$12:$B$187,Loans!$B83,LoansC!AN$12:AN$187)+SUMIF(LoansR!$B$12:$B$187,Loans!$B83,LoansR!AN$12:AN$187)</f>
        <v>0</v>
      </c>
      <c r="AP83" s="57"/>
    </row>
    <row r="84" spans="1:42" x14ac:dyDescent="0.2">
      <c r="A84" s="1">
        <f t="shared" si="5"/>
        <v>4</v>
      </c>
      <c r="B84" s="101">
        <f t="shared" si="6"/>
        <v>46873</v>
      </c>
      <c r="C84" s="37">
        <f>SUMIF(LoansC!$B$12:$B$187,Loans!$B84,LoansC!C$12:C$187)+SUMIF(LoansR!$B$12:$B$187,Loans!$B84,LoansR!C$12:C$187)</f>
        <v>0</v>
      </c>
      <c r="D84" s="37">
        <f>SUMIF(LoansC!$B$12:$B$187,Loans!$B84,LoansC!D$12:D$187)+SUMIF(LoansR!$B$12:$B$187,Loans!$B84,LoansR!D$12:D$187)</f>
        <v>56138240.700000025</v>
      </c>
      <c r="E84" s="37">
        <f>SUMIF(LoansC!$B$12:$B$187,Loans!$B84,LoansC!E$12:E$187)+SUMIF(LoansR!$B$12:$B$187,Loans!$B84,LoansR!E$12:E$187)</f>
        <v>0</v>
      </c>
      <c r="F84" s="37">
        <f>SUMIF(LoansC!$B$12:$B$187,Loans!$B84,LoansC!F$12:F$187)+SUMIF(LoansR!$B$12:$B$187,Loans!$B84,LoansR!F$12:F$187)</f>
        <v>0</v>
      </c>
      <c r="G84" s="37">
        <f>SUMIF(LoansC!$B$12:$B$187,Loans!$B84,LoansC!G$12:G$187)+SUMIF(LoansR!$B$12:$B$187,Loans!$B84,LoansR!G$12:G$187)</f>
        <v>0</v>
      </c>
      <c r="H84" s="37">
        <f>SUMIF(LoansC!$B$12:$B$187,Loans!$B84,LoansC!H$12:H$187)+SUMIF(LoansR!$B$12:$B$187,Loans!$B84,LoansR!H$12:H$187)</f>
        <v>0</v>
      </c>
      <c r="I84" s="37">
        <f>SUMIF(LoansC!$B$12:$B$187,Loans!$B84,LoansC!I$12:I$187)+SUMIF(LoansR!$B$12:$B$187,Loans!$B84,LoansR!I$12:I$187)</f>
        <v>0</v>
      </c>
      <c r="J84" s="37">
        <f>SUMIF(LoansC!$B$12:$B$187,Loans!$B84,LoansC!J$12:J$187)+SUMIF(LoansR!$B$12:$B$187,Loans!$B84,LoansR!J$12:J$187)</f>
        <v>0</v>
      </c>
      <c r="K84" s="37">
        <f>SUMIF(LoansC!$B$12:$B$187,Loans!$B84,LoansC!K$12:K$187)+SUMIF(LoansR!$B$12:$B$187,Loans!$B84,LoansR!K$12:K$187)</f>
        <v>0</v>
      </c>
      <c r="L84" s="37">
        <f>SUMIF(LoansC!$B$12:$B$187,Loans!$B84,LoansC!L$12:L$187)+SUMIF(LoansR!$B$12:$B$187,Loans!$B84,LoansR!L$12:L$187)</f>
        <v>0</v>
      </c>
      <c r="M84" s="37">
        <f>SUMIF(LoansC!$B$12:$B$187,Loans!$B84,LoansC!M$12:M$187)+SUMIF(LoansR!$B$12:$B$187,Loans!$B84,LoansR!M$12:M$187)</f>
        <v>0</v>
      </c>
      <c r="N84" s="37">
        <f>SUMIF(LoansC!$B$12:$B$187,Loans!$B84,LoansC!N$12:N$187)+SUMIF(LoansR!$B$12:$B$187,Loans!$B84,LoansR!N$12:N$187)</f>
        <v>0</v>
      </c>
      <c r="O84" s="37">
        <f>SUMIF(LoansC!$B$12:$B$187,Loans!$B84,LoansC!O$12:O$187)+SUMIF(LoansR!$B$12:$B$187,Loans!$B84,LoansR!O$12:O$187)</f>
        <v>0</v>
      </c>
      <c r="P84" s="37">
        <f>SUMIF(LoansC!$B$12:$B$187,Loans!$B84,LoansC!P$12:P$187)+SUMIF(LoansR!$B$12:$B$187,Loans!$B84,LoansR!P$12:P$187)</f>
        <v>0</v>
      </c>
      <c r="Q84" s="37">
        <f>SUMIF(LoansC!$B$12:$B$187,Loans!$B84,LoansC!Q$12:Q$187)+SUMIF(LoansR!$B$12:$B$187,Loans!$B84,LoansR!Q$12:Q$187)</f>
        <v>0</v>
      </c>
      <c r="R84" s="37">
        <f>SUMIF(LoansC!$B$12:$B$187,Loans!$B84,LoansC!R$12:R$187)+SUMIF(LoansR!$B$12:$B$187,Loans!$B84,LoansR!R$12:R$187)</f>
        <v>0</v>
      </c>
      <c r="S84" s="37">
        <f>SUMIF(LoansC!$B$12:$B$187,Loans!$B84,LoansC!S$12:S$187)+SUMIF(LoansR!$B$12:$B$187,Loans!$B84,LoansR!S$12:S$187)</f>
        <v>0</v>
      </c>
      <c r="T84" s="37">
        <f>SUMIF(LoansC!$B$12:$B$187,Loans!$B84,LoansC!T$12:T$187)+SUMIF(LoansR!$B$12:$B$187,Loans!$B84,LoansR!T$12:T$187)</f>
        <v>0</v>
      </c>
      <c r="U84" s="37">
        <f>(SUMIF(LoansC!$B$12:$B$187,Loans!$B84,LoansC!U$12:U$187)+SUMIF(LoansR!$B$12:$B$187,Loans!$B84,LoansR!U$12:U$187))/2</f>
        <v>1</v>
      </c>
      <c r="V84" s="37">
        <f>SUMIF(LoansC!$B$12:$B$187,Loans!$B84,LoansC!V$12:V$187)+SUMIF(LoansR!$B$12:$B$187,Loans!$B84,LoansR!V$12:V$187)</f>
        <v>0</v>
      </c>
      <c r="W84" s="37">
        <f>SUMIF(LoansC!$B$12:$B$187,Loans!$B84,LoansC!W$12:W$187)+SUMIF(LoansR!$B$12:$B$187,Loans!$B84,LoansR!W$12:W$187)</f>
        <v>0</v>
      </c>
      <c r="X84" s="50">
        <f>IF(MONTH($B84)&gt;=6,VLOOKUP(YEAR($B84)+1,SRECPrice!$B$5:$C$29,2,FALSE),VLOOKUP(YEAR($B84),SRECPrice!$B$5:$C$29,2,FALSE))</f>
        <v>237</v>
      </c>
      <c r="Y84" s="37">
        <f>SUMIF(LoansC!$B$12:$B$187,Loans!$B84,LoansC!Y$12:Y$187)+SUMIF(LoansR!$B$12:$B$187,Loans!$B84,LoansR!Y$12:Y$187)</f>
        <v>0</v>
      </c>
      <c r="Z84" s="37">
        <f>SUMIF(LoansC!$B$12:$B$187,Loans!$B84,LoansC!Z$12:Z$187)+SUMIF(LoansR!$B$12:$B$187,Loans!$B84,LoansR!Z$12:Z$187)</f>
        <v>0</v>
      </c>
      <c r="AA84" s="37">
        <f>SUMIF(LoansC!$B$12:$B$187,Loans!$B84,LoansC!AA$12:AA$187)+SUMIF(LoansR!$B$12:$B$187,Loans!$B84,LoansR!AA$12:AA$187)</f>
        <v>0</v>
      </c>
      <c r="AB84" s="37">
        <f>SUMIF(LoansC!$B$12:$B$187,Loans!$B84,LoansC!AB$12:AB$187)+SUMIF(LoansR!$B$12:$B$187,Loans!$B84,LoansR!AB$12:AB$187)</f>
        <v>0</v>
      </c>
      <c r="AC84" s="37">
        <f>SUMIF(LoansC!$B$12:$B$187,Loans!$B84,LoansC!AC$12:AC$187)+SUMIF(LoansR!$B$12:$B$187,Loans!$B84,LoansR!AC$12:AC$187)</f>
        <v>0</v>
      </c>
      <c r="AD84" s="37">
        <f>SUMIF(LoansC!$B$12:$B$187,Loans!$B84,LoansC!AD$12:AD$187)+SUMIF(LoansR!$B$12:$B$187,Loans!$B84,LoansR!AD$12:AD$187)</f>
        <v>0</v>
      </c>
      <c r="AE84" s="56">
        <f>SUMIF(LoansC!$B$12:$B$187,Loans!$B84,LoansC!AE$12:AE$187)</f>
        <v>9.6699999999999994E-2</v>
      </c>
      <c r="AF84" s="37">
        <f>SUMIF(LoansC!$B$12:$B$187,Loans!$B84,LoansC!AF$12:AF$187)+SUMIF(LoansR!$B$12:$B$187,Loans!$B84,LoansR!AF$12:AF$187)</f>
        <v>0</v>
      </c>
      <c r="AG84" s="37">
        <f>SUMIF(LoansC!$B$12:$B$187,Loans!$B84,LoansC!AG$12:AG$187)+SUMIF(LoansR!$B$12:$B$187,Loans!$B84,LoansR!AG$12:AG$187)</f>
        <v>0</v>
      </c>
      <c r="AH84" s="37">
        <f>SUMIF(LoansC!$B$12:$B$187,Loans!$B84,LoansC!AH$12:AH$187)+SUMIF(LoansR!$B$12:$B$187,Loans!$B84,LoansR!AH$12:AH$187)</f>
        <v>0</v>
      </c>
      <c r="AI84" s="37">
        <f>SUMIF(LoansC!$B$12:$B$187,Loans!$B84,LoansC!AI$12:AI$187)+SUMIF(LoansR!$B$12:$B$187,Loans!$B84,LoansR!AI$12:AI$187)</f>
        <v>0</v>
      </c>
      <c r="AJ84" s="37">
        <f>SUMIF(LoansC!$B$12:$B$187,Loans!$B84,LoansC!AJ$12:AJ$187)+SUMIF(LoansR!$B$12:$B$187,Loans!$B84,LoansR!AJ$12:AJ$187)</f>
        <v>0</v>
      </c>
      <c r="AK84" s="37">
        <f>SUMIF(LoansC!$B$12:$B$187,Loans!$B84,LoansC!AK$12:AK$187)+SUMIF(LoansR!$B$12:$B$187,Loans!$B84,LoansR!AK$12:AK$187)</f>
        <v>0</v>
      </c>
      <c r="AL84" s="37">
        <f>SUMIF(LoansC!$B$12:$B$187,Loans!$B84,LoansC!AL$12:AL$187)+SUMIF(LoansR!$B$12:$B$187,Loans!$B84,LoansR!AL$12:AL$187)</f>
        <v>0</v>
      </c>
      <c r="AM84" s="37">
        <f>SUMIF(LoansC!$B$12:$B$187,Loans!$B84,LoansC!AM$12:AM$187)+SUMIF(LoansR!$B$12:$B$187,Loans!$B84,LoansR!AM$12:AM$187)</f>
        <v>0</v>
      </c>
      <c r="AN84" s="37">
        <f>SUMIF(LoansC!$B$12:$B$187,Loans!$B84,LoansC!AN$12:AN$187)+SUMIF(LoansR!$B$12:$B$187,Loans!$B84,LoansR!AN$12:AN$187)</f>
        <v>0</v>
      </c>
      <c r="AP84" s="57"/>
    </row>
    <row r="85" spans="1:42" x14ac:dyDescent="0.2">
      <c r="A85" s="1">
        <f t="shared" si="5"/>
        <v>5</v>
      </c>
      <c r="B85" s="101">
        <f t="shared" si="6"/>
        <v>46904</v>
      </c>
      <c r="C85" s="37">
        <f>SUMIF(LoansC!$B$12:$B$187,Loans!$B85,LoansC!C$12:C$187)+SUMIF(LoansR!$B$12:$B$187,Loans!$B85,LoansR!C$12:C$187)</f>
        <v>0</v>
      </c>
      <c r="D85" s="37">
        <f>SUMIF(LoansC!$B$12:$B$187,Loans!$B85,LoansC!D$12:D$187)+SUMIF(LoansR!$B$12:$B$187,Loans!$B85,LoansR!D$12:D$187)</f>
        <v>56138240.700000025</v>
      </c>
      <c r="E85" s="37">
        <f>SUMIF(LoansC!$B$12:$B$187,Loans!$B85,LoansC!E$12:E$187)+SUMIF(LoansR!$B$12:$B$187,Loans!$B85,LoansR!E$12:E$187)</f>
        <v>0</v>
      </c>
      <c r="F85" s="37">
        <f>SUMIF(LoansC!$B$12:$B$187,Loans!$B85,LoansC!F$12:F$187)+SUMIF(LoansR!$B$12:$B$187,Loans!$B85,LoansR!F$12:F$187)</f>
        <v>0</v>
      </c>
      <c r="G85" s="37">
        <f>SUMIF(LoansC!$B$12:$B$187,Loans!$B85,LoansC!G$12:G$187)+SUMIF(LoansR!$B$12:$B$187,Loans!$B85,LoansR!G$12:G$187)</f>
        <v>0</v>
      </c>
      <c r="H85" s="37">
        <f>SUMIF(LoansC!$B$12:$B$187,Loans!$B85,LoansC!H$12:H$187)+SUMIF(LoansR!$B$12:$B$187,Loans!$B85,LoansR!H$12:H$187)</f>
        <v>0</v>
      </c>
      <c r="I85" s="37">
        <f>SUMIF(LoansC!$B$12:$B$187,Loans!$B85,LoansC!I$12:I$187)+SUMIF(LoansR!$B$12:$B$187,Loans!$B85,LoansR!I$12:I$187)</f>
        <v>0</v>
      </c>
      <c r="J85" s="37">
        <f>SUMIF(LoansC!$B$12:$B$187,Loans!$B85,LoansC!J$12:J$187)+SUMIF(LoansR!$B$12:$B$187,Loans!$B85,LoansR!J$12:J$187)</f>
        <v>0</v>
      </c>
      <c r="K85" s="37">
        <f>SUMIF(LoansC!$B$12:$B$187,Loans!$B85,LoansC!K$12:K$187)+SUMIF(LoansR!$B$12:$B$187,Loans!$B85,LoansR!K$12:K$187)</f>
        <v>0</v>
      </c>
      <c r="L85" s="37">
        <f>SUMIF(LoansC!$B$12:$B$187,Loans!$B85,LoansC!L$12:L$187)+SUMIF(LoansR!$B$12:$B$187,Loans!$B85,LoansR!L$12:L$187)</f>
        <v>0</v>
      </c>
      <c r="M85" s="37">
        <f>SUMIF(LoansC!$B$12:$B$187,Loans!$B85,LoansC!M$12:M$187)+SUMIF(LoansR!$B$12:$B$187,Loans!$B85,LoansR!M$12:M$187)</f>
        <v>0</v>
      </c>
      <c r="N85" s="37">
        <f>SUMIF(LoansC!$B$12:$B$187,Loans!$B85,LoansC!N$12:N$187)+SUMIF(LoansR!$B$12:$B$187,Loans!$B85,LoansR!N$12:N$187)</f>
        <v>0</v>
      </c>
      <c r="O85" s="37">
        <f>SUMIF(LoansC!$B$12:$B$187,Loans!$B85,LoansC!O$12:O$187)+SUMIF(LoansR!$B$12:$B$187,Loans!$B85,LoansR!O$12:O$187)</f>
        <v>0</v>
      </c>
      <c r="P85" s="37">
        <f>SUMIF(LoansC!$B$12:$B$187,Loans!$B85,LoansC!P$12:P$187)+SUMIF(LoansR!$B$12:$B$187,Loans!$B85,LoansR!P$12:P$187)</f>
        <v>0</v>
      </c>
      <c r="Q85" s="37">
        <f>SUMIF(LoansC!$B$12:$B$187,Loans!$B85,LoansC!Q$12:Q$187)+SUMIF(LoansR!$B$12:$B$187,Loans!$B85,LoansR!Q$12:Q$187)</f>
        <v>0</v>
      </c>
      <c r="R85" s="37">
        <f>SUMIF(LoansC!$B$12:$B$187,Loans!$B85,LoansC!R$12:R$187)+SUMIF(LoansR!$B$12:$B$187,Loans!$B85,LoansR!R$12:R$187)</f>
        <v>0</v>
      </c>
      <c r="S85" s="37">
        <f>SUMIF(LoansC!$B$12:$B$187,Loans!$B85,LoansC!S$12:S$187)+SUMIF(LoansR!$B$12:$B$187,Loans!$B85,LoansR!S$12:S$187)</f>
        <v>0</v>
      </c>
      <c r="T85" s="37">
        <f>SUMIF(LoansC!$B$12:$B$187,Loans!$B85,LoansC!T$12:T$187)+SUMIF(LoansR!$B$12:$B$187,Loans!$B85,LoansR!T$12:T$187)</f>
        <v>0</v>
      </c>
      <c r="U85" s="37">
        <f>(SUMIF(LoansC!$B$12:$B$187,Loans!$B85,LoansC!U$12:U$187)+SUMIF(LoansR!$B$12:$B$187,Loans!$B85,LoansR!U$12:U$187))/2</f>
        <v>1</v>
      </c>
      <c r="V85" s="37">
        <f>SUMIF(LoansC!$B$12:$B$187,Loans!$B85,LoansC!V$12:V$187)+SUMIF(LoansR!$B$12:$B$187,Loans!$B85,LoansR!V$12:V$187)</f>
        <v>0</v>
      </c>
      <c r="W85" s="37">
        <f>SUMIF(LoansC!$B$12:$B$187,Loans!$B85,LoansC!W$12:W$187)+SUMIF(LoansR!$B$12:$B$187,Loans!$B85,LoansR!W$12:W$187)</f>
        <v>0</v>
      </c>
      <c r="X85" s="50">
        <f>IF(MONTH($B85)&gt;=6,VLOOKUP(YEAR($B85)+1,SRECPrice!$B$5:$C$29,2,FALSE),VLOOKUP(YEAR($B85),SRECPrice!$B$5:$C$29,2,FALSE))</f>
        <v>237</v>
      </c>
      <c r="Y85" s="37">
        <f>SUMIF(LoansC!$B$12:$B$187,Loans!$B85,LoansC!Y$12:Y$187)+SUMIF(LoansR!$B$12:$B$187,Loans!$B85,LoansR!Y$12:Y$187)</f>
        <v>0</v>
      </c>
      <c r="Z85" s="37">
        <f>SUMIF(LoansC!$B$12:$B$187,Loans!$B85,LoansC!Z$12:Z$187)+SUMIF(LoansR!$B$12:$B$187,Loans!$B85,LoansR!Z$12:Z$187)</f>
        <v>0</v>
      </c>
      <c r="AA85" s="37">
        <f>SUMIF(LoansC!$B$12:$B$187,Loans!$B85,LoansC!AA$12:AA$187)+SUMIF(LoansR!$B$12:$B$187,Loans!$B85,LoansR!AA$12:AA$187)</f>
        <v>0</v>
      </c>
      <c r="AB85" s="37">
        <f>SUMIF(LoansC!$B$12:$B$187,Loans!$B85,LoansC!AB$12:AB$187)+SUMIF(LoansR!$B$12:$B$187,Loans!$B85,LoansR!AB$12:AB$187)</f>
        <v>0</v>
      </c>
      <c r="AC85" s="37">
        <f>SUMIF(LoansC!$B$12:$B$187,Loans!$B85,LoansC!AC$12:AC$187)+SUMIF(LoansR!$B$12:$B$187,Loans!$B85,LoansR!AC$12:AC$187)</f>
        <v>0</v>
      </c>
      <c r="AD85" s="37">
        <f>SUMIF(LoansC!$B$12:$B$187,Loans!$B85,LoansC!AD$12:AD$187)+SUMIF(LoansR!$B$12:$B$187,Loans!$B85,LoansR!AD$12:AD$187)</f>
        <v>0</v>
      </c>
      <c r="AE85" s="56">
        <f>SUMIF(LoansC!$B$12:$B$187,Loans!$B85,LoansC!AE$12:AE$187)</f>
        <v>9.6699999999999994E-2</v>
      </c>
      <c r="AF85" s="37">
        <f>SUMIF(LoansC!$B$12:$B$187,Loans!$B85,LoansC!AF$12:AF$187)+SUMIF(LoansR!$B$12:$B$187,Loans!$B85,LoansR!AF$12:AF$187)</f>
        <v>0</v>
      </c>
      <c r="AG85" s="37">
        <f>SUMIF(LoansC!$B$12:$B$187,Loans!$B85,LoansC!AG$12:AG$187)+SUMIF(LoansR!$B$12:$B$187,Loans!$B85,LoansR!AG$12:AG$187)</f>
        <v>0</v>
      </c>
      <c r="AH85" s="37">
        <f>SUMIF(LoansC!$B$12:$B$187,Loans!$B85,LoansC!AH$12:AH$187)+SUMIF(LoansR!$B$12:$B$187,Loans!$B85,LoansR!AH$12:AH$187)</f>
        <v>0</v>
      </c>
      <c r="AI85" s="37">
        <f>SUMIF(LoansC!$B$12:$B$187,Loans!$B85,LoansC!AI$12:AI$187)+SUMIF(LoansR!$B$12:$B$187,Loans!$B85,LoansR!AI$12:AI$187)</f>
        <v>0</v>
      </c>
      <c r="AJ85" s="37">
        <f>SUMIF(LoansC!$B$12:$B$187,Loans!$B85,LoansC!AJ$12:AJ$187)+SUMIF(LoansR!$B$12:$B$187,Loans!$B85,LoansR!AJ$12:AJ$187)</f>
        <v>0</v>
      </c>
      <c r="AK85" s="37">
        <f>SUMIF(LoansC!$B$12:$B$187,Loans!$B85,LoansC!AK$12:AK$187)+SUMIF(LoansR!$B$12:$B$187,Loans!$B85,LoansR!AK$12:AK$187)</f>
        <v>0</v>
      </c>
      <c r="AL85" s="37">
        <f>SUMIF(LoansC!$B$12:$B$187,Loans!$B85,LoansC!AL$12:AL$187)+SUMIF(LoansR!$B$12:$B$187,Loans!$B85,LoansR!AL$12:AL$187)</f>
        <v>0</v>
      </c>
      <c r="AM85" s="37">
        <f>SUMIF(LoansC!$B$12:$B$187,Loans!$B85,LoansC!AM$12:AM$187)+SUMIF(LoansR!$B$12:$B$187,Loans!$B85,LoansR!AM$12:AM$187)</f>
        <v>0</v>
      </c>
      <c r="AN85" s="37">
        <f>SUMIF(LoansC!$B$12:$B$187,Loans!$B85,LoansC!AN$12:AN$187)+SUMIF(LoansR!$B$12:$B$187,Loans!$B85,LoansR!AN$12:AN$187)</f>
        <v>0</v>
      </c>
      <c r="AP85" s="57"/>
    </row>
    <row r="86" spans="1:42" x14ac:dyDescent="0.2">
      <c r="A86" s="1">
        <f t="shared" si="5"/>
        <v>6</v>
      </c>
      <c r="B86" s="101">
        <f t="shared" si="6"/>
        <v>46934</v>
      </c>
      <c r="C86" s="37">
        <f>SUMIF(LoansC!$B$12:$B$187,Loans!$B86,LoansC!C$12:C$187)+SUMIF(LoansR!$B$12:$B$187,Loans!$B86,LoansR!C$12:C$187)</f>
        <v>0</v>
      </c>
      <c r="D86" s="37">
        <f>SUMIF(LoansC!$B$12:$B$187,Loans!$B86,LoansC!D$12:D$187)+SUMIF(LoansR!$B$12:$B$187,Loans!$B86,LoansR!D$12:D$187)</f>
        <v>56138240.700000025</v>
      </c>
      <c r="E86" s="37">
        <f>SUMIF(LoansC!$B$12:$B$187,Loans!$B86,LoansC!E$12:E$187)+SUMIF(LoansR!$B$12:$B$187,Loans!$B86,LoansR!E$12:E$187)</f>
        <v>0</v>
      </c>
      <c r="F86" s="37">
        <f>SUMIF(LoansC!$B$12:$B$187,Loans!$B86,LoansC!F$12:F$187)+SUMIF(LoansR!$B$12:$B$187,Loans!$B86,LoansR!F$12:F$187)</f>
        <v>0</v>
      </c>
      <c r="G86" s="37">
        <f>SUMIF(LoansC!$B$12:$B$187,Loans!$B86,LoansC!G$12:G$187)+SUMIF(LoansR!$B$12:$B$187,Loans!$B86,LoansR!G$12:G$187)</f>
        <v>0</v>
      </c>
      <c r="H86" s="37">
        <f>SUMIF(LoansC!$B$12:$B$187,Loans!$B86,LoansC!H$12:H$187)+SUMIF(LoansR!$B$12:$B$187,Loans!$B86,LoansR!H$12:H$187)</f>
        <v>0</v>
      </c>
      <c r="I86" s="37">
        <f>SUMIF(LoansC!$B$12:$B$187,Loans!$B86,LoansC!I$12:I$187)+SUMIF(LoansR!$B$12:$B$187,Loans!$B86,LoansR!I$12:I$187)</f>
        <v>0</v>
      </c>
      <c r="J86" s="37">
        <f>SUMIF(LoansC!$B$12:$B$187,Loans!$B86,LoansC!J$12:J$187)+SUMIF(LoansR!$B$12:$B$187,Loans!$B86,LoansR!J$12:J$187)</f>
        <v>0</v>
      </c>
      <c r="K86" s="37">
        <f>SUMIF(LoansC!$B$12:$B$187,Loans!$B86,LoansC!K$12:K$187)+SUMIF(LoansR!$B$12:$B$187,Loans!$B86,LoansR!K$12:K$187)</f>
        <v>0</v>
      </c>
      <c r="L86" s="37">
        <f>SUMIF(LoansC!$B$12:$B$187,Loans!$B86,LoansC!L$12:L$187)+SUMIF(LoansR!$B$12:$B$187,Loans!$B86,LoansR!L$12:L$187)</f>
        <v>0</v>
      </c>
      <c r="M86" s="37">
        <f>SUMIF(LoansC!$B$12:$B$187,Loans!$B86,LoansC!M$12:M$187)+SUMIF(LoansR!$B$12:$B$187,Loans!$B86,LoansR!M$12:M$187)</f>
        <v>0</v>
      </c>
      <c r="N86" s="37">
        <f>SUMIF(LoansC!$B$12:$B$187,Loans!$B86,LoansC!N$12:N$187)+SUMIF(LoansR!$B$12:$B$187,Loans!$B86,LoansR!N$12:N$187)</f>
        <v>0</v>
      </c>
      <c r="O86" s="37">
        <f>SUMIF(LoansC!$B$12:$B$187,Loans!$B86,LoansC!O$12:O$187)+SUMIF(LoansR!$B$12:$B$187,Loans!$B86,LoansR!O$12:O$187)</f>
        <v>0</v>
      </c>
      <c r="P86" s="37">
        <f>SUMIF(LoansC!$B$12:$B$187,Loans!$B86,LoansC!P$12:P$187)+SUMIF(LoansR!$B$12:$B$187,Loans!$B86,LoansR!P$12:P$187)</f>
        <v>0</v>
      </c>
      <c r="Q86" s="37">
        <f>SUMIF(LoansC!$B$12:$B$187,Loans!$B86,LoansC!Q$12:Q$187)+SUMIF(LoansR!$B$12:$B$187,Loans!$B86,LoansR!Q$12:Q$187)</f>
        <v>0</v>
      </c>
      <c r="R86" s="37">
        <f>SUMIF(LoansC!$B$12:$B$187,Loans!$B86,LoansC!R$12:R$187)+SUMIF(LoansR!$B$12:$B$187,Loans!$B86,LoansR!R$12:R$187)</f>
        <v>0</v>
      </c>
      <c r="S86" s="37">
        <f>SUMIF(LoansC!$B$12:$B$187,Loans!$B86,LoansC!S$12:S$187)+SUMIF(LoansR!$B$12:$B$187,Loans!$B86,LoansR!S$12:S$187)</f>
        <v>0</v>
      </c>
      <c r="T86" s="37">
        <f>SUMIF(LoansC!$B$12:$B$187,Loans!$B86,LoansC!T$12:T$187)+SUMIF(LoansR!$B$12:$B$187,Loans!$B86,LoansR!T$12:T$187)</f>
        <v>0</v>
      </c>
      <c r="U86" s="37">
        <f>(SUMIF(LoansC!$B$12:$B$187,Loans!$B86,LoansC!U$12:U$187)+SUMIF(LoansR!$B$12:$B$187,Loans!$B86,LoansR!U$12:U$187))/2</f>
        <v>1</v>
      </c>
      <c r="V86" s="37">
        <f>SUMIF(LoansC!$B$12:$B$187,Loans!$B86,LoansC!V$12:V$187)+SUMIF(LoansR!$B$12:$B$187,Loans!$B86,LoansR!V$12:V$187)</f>
        <v>0</v>
      </c>
      <c r="W86" s="37">
        <f>SUMIF(LoansC!$B$12:$B$187,Loans!$B86,LoansC!W$12:W$187)+SUMIF(LoansR!$B$12:$B$187,Loans!$B86,LoansR!W$12:W$187)</f>
        <v>0</v>
      </c>
      <c r="X86" s="50">
        <f>IF(MONTH($B86)&gt;=6,VLOOKUP(YEAR($B86)+1,SRECPrice!$B$5:$C$29,2,FALSE),VLOOKUP(YEAR($B86),SRECPrice!$B$5:$C$29,2,FALSE))</f>
        <v>237</v>
      </c>
      <c r="Y86" s="37">
        <f>SUMIF(LoansC!$B$12:$B$187,Loans!$B86,LoansC!Y$12:Y$187)+SUMIF(LoansR!$B$12:$B$187,Loans!$B86,LoansR!Y$12:Y$187)</f>
        <v>0</v>
      </c>
      <c r="Z86" s="37">
        <f>SUMIF(LoansC!$B$12:$B$187,Loans!$B86,LoansC!Z$12:Z$187)+SUMIF(LoansR!$B$12:$B$187,Loans!$B86,LoansR!Z$12:Z$187)</f>
        <v>0</v>
      </c>
      <c r="AA86" s="37">
        <f>SUMIF(LoansC!$B$12:$B$187,Loans!$B86,LoansC!AA$12:AA$187)+SUMIF(LoansR!$B$12:$B$187,Loans!$B86,LoansR!AA$12:AA$187)</f>
        <v>0</v>
      </c>
      <c r="AB86" s="37">
        <f>SUMIF(LoansC!$B$12:$B$187,Loans!$B86,LoansC!AB$12:AB$187)+SUMIF(LoansR!$B$12:$B$187,Loans!$B86,LoansR!AB$12:AB$187)</f>
        <v>0</v>
      </c>
      <c r="AC86" s="37">
        <f>SUMIF(LoansC!$B$12:$B$187,Loans!$B86,LoansC!AC$12:AC$187)+SUMIF(LoansR!$B$12:$B$187,Loans!$B86,LoansR!AC$12:AC$187)</f>
        <v>0</v>
      </c>
      <c r="AD86" s="37">
        <f>SUMIF(LoansC!$B$12:$B$187,Loans!$B86,LoansC!AD$12:AD$187)+SUMIF(LoansR!$B$12:$B$187,Loans!$B86,LoansR!AD$12:AD$187)</f>
        <v>0</v>
      </c>
      <c r="AE86" s="56">
        <f>SUMIF(LoansC!$B$12:$B$187,Loans!$B86,LoansC!AE$12:AE$187)</f>
        <v>9.6699999999999994E-2</v>
      </c>
      <c r="AF86" s="37">
        <f>SUMIF(LoansC!$B$12:$B$187,Loans!$B86,LoansC!AF$12:AF$187)+SUMIF(LoansR!$B$12:$B$187,Loans!$B86,LoansR!AF$12:AF$187)</f>
        <v>0</v>
      </c>
      <c r="AG86" s="37">
        <f>SUMIF(LoansC!$B$12:$B$187,Loans!$B86,LoansC!AG$12:AG$187)+SUMIF(LoansR!$B$12:$B$187,Loans!$B86,LoansR!AG$12:AG$187)</f>
        <v>0</v>
      </c>
      <c r="AH86" s="37">
        <f>SUMIF(LoansC!$B$12:$B$187,Loans!$B86,LoansC!AH$12:AH$187)+SUMIF(LoansR!$B$12:$B$187,Loans!$B86,LoansR!AH$12:AH$187)</f>
        <v>0</v>
      </c>
      <c r="AI86" s="37">
        <f>SUMIF(LoansC!$B$12:$B$187,Loans!$B86,LoansC!AI$12:AI$187)+SUMIF(LoansR!$B$12:$B$187,Loans!$B86,LoansR!AI$12:AI$187)</f>
        <v>0</v>
      </c>
      <c r="AJ86" s="37">
        <f>SUMIF(LoansC!$B$12:$B$187,Loans!$B86,LoansC!AJ$12:AJ$187)+SUMIF(LoansR!$B$12:$B$187,Loans!$B86,LoansR!AJ$12:AJ$187)</f>
        <v>0</v>
      </c>
      <c r="AK86" s="37">
        <f>SUMIF(LoansC!$B$12:$B$187,Loans!$B86,LoansC!AK$12:AK$187)+SUMIF(LoansR!$B$12:$B$187,Loans!$B86,LoansR!AK$12:AK$187)</f>
        <v>0</v>
      </c>
      <c r="AL86" s="37">
        <f>SUMIF(LoansC!$B$12:$B$187,Loans!$B86,LoansC!AL$12:AL$187)+SUMIF(LoansR!$B$12:$B$187,Loans!$B86,LoansR!AL$12:AL$187)</f>
        <v>0</v>
      </c>
      <c r="AM86" s="37">
        <f>SUMIF(LoansC!$B$12:$B$187,Loans!$B86,LoansC!AM$12:AM$187)+SUMIF(LoansR!$B$12:$B$187,Loans!$B86,LoansR!AM$12:AM$187)</f>
        <v>0</v>
      </c>
      <c r="AN86" s="37">
        <f>SUMIF(LoansC!$B$12:$B$187,Loans!$B86,LoansC!AN$12:AN$187)+SUMIF(LoansR!$B$12:$B$187,Loans!$B86,LoansR!AN$12:AN$187)</f>
        <v>0</v>
      </c>
      <c r="AP86" s="57"/>
    </row>
    <row r="87" spans="1:42" x14ac:dyDescent="0.2">
      <c r="A87" s="1">
        <f t="shared" si="5"/>
        <v>7</v>
      </c>
      <c r="B87" s="101">
        <f t="shared" si="6"/>
        <v>46965</v>
      </c>
      <c r="C87" s="37">
        <f>SUMIF(LoansC!$B$12:$B$187,Loans!$B87,LoansC!C$12:C$187)+SUMIF(LoansR!$B$12:$B$187,Loans!$B87,LoansR!C$12:C$187)</f>
        <v>0</v>
      </c>
      <c r="D87" s="37">
        <f>SUMIF(LoansC!$B$12:$B$187,Loans!$B87,LoansC!D$12:D$187)+SUMIF(LoansR!$B$12:$B$187,Loans!$B87,LoansR!D$12:D$187)</f>
        <v>56138240.700000025</v>
      </c>
      <c r="E87" s="37">
        <f>SUMIF(LoansC!$B$12:$B$187,Loans!$B87,LoansC!E$12:E$187)+SUMIF(LoansR!$B$12:$B$187,Loans!$B87,LoansR!E$12:E$187)</f>
        <v>0</v>
      </c>
      <c r="F87" s="37">
        <f>SUMIF(LoansC!$B$12:$B$187,Loans!$B87,LoansC!F$12:F$187)+SUMIF(LoansR!$B$12:$B$187,Loans!$B87,LoansR!F$12:F$187)</f>
        <v>0</v>
      </c>
      <c r="G87" s="37">
        <f>SUMIF(LoansC!$B$12:$B$187,Loans!$B87,LoansC!G$12:G$187)+SUMIF(LoansR!$B$12:$B$187,Loans!$B87,LoansR!G$12:G$187)</f>
        <v>0</v>
      </c>
      <c r="H87" s="37">
        <f>SUMIF(LoansC!$B$12:$B$187,Loans!$B87,LoansC!H$12:H$187)+SUMIF(LoansR!$B$12:$B$187,Loans!$B87,LoansR!H$12:H$187)</f>
        <v>0</v>
      </c>
      <c r="I87" s="37">
        <f>SUMIF(LoansC!$B$12:$B$187,Loans!$B87,LoansC!I$12:I$187)+SUMIF(LoansR!$B$12:$B$187,Loans!$B87,LoansR!I$12:I$187)</f>
        <v>0</v>
      </c>
      <c r="J87" s="37">
        <f>SUMIF(LoansC!$B$12:$B$187,Loans!$B87,LoansC!J$12:J$187)+SUMIF(LoansR!$B$12:$B$187,Loans!$B87,LoansR!J$12:J$187)</f>
        <v>0</v>
      </c>
      <c r="K87" s="37">
        <f>SUMIF(LoansC!$B$12:$B$187,Loans!$B87,LoansC!K$12:K$187)+SUMIF(LoansR!$B$12:$B$187,Loans!$B87,LoansR!K$12:K$187)</f>
        <v>0</v>
      </c>
      <c r="L87" s="37">
        <f>SUMIF(LoansC!$B$12:$B$187,Loans!$B87,LoansC!L$12:L$187)+SUMIF(LoansR!$B$12:$B$187,Loans!$B87,LoansR!L$12:L$187)</f>
        <v>0</v>
      </c>
      <c r="M87" s="37">
        <f>SUMIF(LoansC!$B$12:$B$187,Loans!$B87,LoansC!M$12:M$187)+SUMIF(LoansR!$B$12:$B$187,Loans!$B87,LoansR!M$12:M$187)</f>
        <v>0</v>
      </c>
      <c r="N87" s="37">
        <f>SUMIF(LoansC!$B$12:$B$187,Loans!$B87,LoansC!N$12:N$187)+SUMIF(LoansR!$B$12:$B$187,Loans!$B87,LoansR!N$12:N$187)</f>
        <v>0</v>
      </c>
      <c r="O87" s="37">
        <f>SUMIF(LoansC!$B$12:$B$187,Loans!$B87,LoansC!O$12:O$187)+SUMIF(LoansR!$B$12:$B$187,Loans!$B87,LoansR!O$12:O$187)</f>
        <v>0</v>
      </c>
      <c r="P87" s="37">
        <f>SUMIF(LoansC!$B$12:$B$187,Loans!$B87,LoansC!P$12:P$187)+SUMIF(LoansR!$B$12:$B$187,Loans!$B87,LoansR!P$12:P$187)</f>
        <v>0</v>
      </c>
      <c r="Q87" s="37">
        <f>SUMIF(LoansC!$B$12:$B$187,Loans!$B87,LoansC!Q$12:Q$187)+SUMIF(LoansR!$B$12:$B$187,Loans!$B87,LoansR!Q$12:Q$187)</f>
        <v>0</v>
      </c>
      <c r="R87" s="37">
        <f>SUMIF(LoansC!$B$12:$B$187,Loans!$B87,LoansC!R$12:R$187)+SUMIF(LoansR!$B$12:$B$187,Loans!$B87,LoansR!R$12:R$187)</f>
        <v>0</v>
      </c>
      <c r="S87" s="37">
        <f>SUMIF(LoansC!$B$12:$B$187,Loans!$B87,LoansC!S$12:S$187)+SUMIF(LoansR!$B$12:$B$187,Loans!$B87,LoansR!S$12:S$187)</f>
        <v>0</v>
      </c>
      <c r="T87" s="37">
        <f>SUMIF(LoansC!$B$12:$B$187,Loans!$B87,LoansC!T$12:T$187)+SUMIF(LoansR!$B$12:$B$187,Loans!$B87,LoansR!T$12:T$187)</f>
        <v>0</v>
      </c>
      <c r="U87" s="37">
        <f>(SUMIF(LoansC!$B$12:$B$187,Loans!$B87,LoansC!U$12:U$187)+SUMIF(LoansR!$B$12:$B$187,Loans!$B87,LoansR!U$12:U$187))/2</f>
        <v>1</v>
      </c>
      <c r="V87" s="37">
        <f>SUMIF(LoansC!$B$12:$B$187,Loans!$B87,LoansC!V$12:V$187)+SUMIF(LoansR!$B$12:$B$187,Loans!$B87,LoansR!V$12:V$187)</f>
        <v>0</v>
      </c>
      <c r="W87" s="37">
        <f>SUMIF(LoansC!$B$12:$B$187,Loans!$B87,LoansC!W$12:W$187)+SUMIF(LoansR!$B$12:$B$187,Loans!$B87,LoansR!W$12:W$187)</f>
        <v>0</v>
      </c>
      <c r="X87" s="50">
        <f>IF(MONTH($B87)&gt;=6,VLOOKUP(YEAR($B87)+1,SRECPrice!$B$5:$C$29,2,FALSE),VLOOKUP(YEAR($B87),SRECPrice!$B$5:$C$29,2,FALSE))</f>
        <v>237</v>
      </c>
      <c r="Y87" s="37">
        <f>SUMIF(LoansC!$B$12:$B$187,Loans!$B87,LoansC!Y$12:Y$187)+SUMIF(LoansR!$B$12:$B$187,Loans!$B87,LoansR!Y$12:Y$187)</f>
        <v>0</v>
      </c>
      <c r="Z87" s="37">
        <f>SUMIF(LoansC!$B$12:$B$187,Loans!$B87,LoansC!Z$12:Z$187)+SUMIF(LoansR!$B$12:$B$187,Loans!$B87,LoansR!Z$12:Z$187)</f>
        <v>0</v>
      </c>
      <c r="AA87" s="37">
        <f>SUMIF(LoansC!$B$12:$B$187,Loans!$B87,LoansC!AA$12:AA$187)+SUMIF(LoansR!$B$12:$B$187,Loans!$B87,LoansR!AA$12:AA$187)</f>
        <v>0</v>
      </c>
      <c r="AB87" s="37">
        <f>SUMIF(LoansC!$B$12:$B$187,Loans!$B87,LoansC!AB$12:AB$187)+SUMIF(LoansR!$B$12:$B$187,Loans!$B87,LoansR!AB$12:AB$187)</f>
        <v>0</v>
      </c>
      <c r="AC87" s="37">
        <f>SUMIF(LoansC!$B$12:$B$187,Loans!$B87,LoansC!AC$12:AC$187)+SUMIF(LoansR!$B$12:$B$187,Loans!$B87,LoansR!AC$12:AC$187)</f>
        <v>0</v>
      </c>
      <c r="AD87" s="37">
        <f>SUMIF(LoansC!$B$12:$B$187,Loans!$B87,LoansC!AD$12:AD$187)+SUMIF(LoansR!$B$12:$B$187,Loans!$B87,LoansR!AD$12:AD$187)</f>
        <v>0</v>
      </c>
      <c r="AE87" s="56">
        <f>SUMIF(LoansC!$B$12:$B$187,Loans!$B87,LoansC!AE$12:AE$187)</f>
        <v>9.6699999999999994E-2</v>
      </c>
      <c r="AF87" s="37">
        <f>SUMIF(LoansC!$B$12:$B$187,Loans!$B87,LoansC!AF$12:AF$187)+SUMIF(LoansR!$B$12:$B$187,Loans!$B87,LoansR!AF$12:AF$187)</f>
        <v>0</v>
      </c>
      <c r="AG87" s="37">
        <f>SUMIF(LoansC!$B$12:$B$187,Loans!$B87,LoansC!AG$12:AG$187)+SUMIF(LoansR!$B$12:$B$187,Loans!$B87,LoansR!AG$12:AG$187)</f>
        <v>0</v>
      </c>
      <c r="AH87" s="37">
        <f>SUMIF(LoansC!$B$12:$B$187,Loans!$B87,LoansC!AH$12:AH$187)+SUMIF(LoansR!$B$12:$B$187,Loans!$B87,LoansR!AH$12:AH$187)</f>
        <v>0</v>
      </c>
      <c r="AI87" s="37">
        <f>SUMIF(LoansC!$B$12:$B$187,Loans!$B87,LoansC!AI$12:AI$187)+SUMIF(LoansR!$B$12:$B$187,Loans!$B87,LoansR!AI$12:AI$187)</f>
        <v>0</v>
      </c>
      <c r="AJ87" s="37">
        <f>SUMIF(LoansC!$B$12:$B$187,Loans!$B87,LoansC!AJ$12:AJ$187)+SUMIF(LoansR!$B$12:$B$187,Loans!$B87,LoansR!AJ$12:AJ$187)</f>
        <v>0</v>
      </c>
      <c r="AK87" s="37">
        <f>SUMIF(LoansC!$B$12:$B$187,Loans!$B87,LoansC!AK$12:AK$187)+SUMIF(LoansR!$B$12:$B$187,Loans!$B87,LoansR!AK$12:AK$187)</f>
        <v>0</v>
      </c>
      <c r="AL87" s="37">
        <f>SUMIF(LoansC!$B$12:$B$187,Loans!$B87,LoansC!AL$12:AL$187)+SUMIF(LoansR!$B$12:$B$187,Loans!$B87,LoansR!AL$12:AL$187)</f>
        <v>0</v>
      </c>
      <c r="AM87" s="37">
        <f>SUMIF(LoansC!$B$12:$B$187,Loans!$B87,LoansC!AM$12:AM$187)+SUMIF(LoansR!$B$12:$B$187,Loans!$B87,LoansR!AM$12:AM$187)</f>
        <v>0</v>
      </c>
      <c r="AN87" s="37">
        <f>SUMIF(LoansC!$B$12:$B$187,Loans!$B87,LoansC!AN$12:AN$187)+SUMIF(LoansR!$B$12:$B$187,Loans!$B87,LoansR!AN$12:AN$187)</f>
        <v>0</v>
      </c>
      <c r="AP87" s="57"/>
    </row>
    <row r="88" spans="1:42" x14ac:dyDescent="0.2">
      <c r="A88" s="1">
        <f t="shared" si="5"/>
        <v>8</v>
      </c>
      <c r="B88" s="101">
        <f t="shared" si="6"/>
        <v>46996</v>
      </c>
      <c r="C88" s="37">
        <f>SUMIF(LoansC!$B$12:$B$187,Loans!$B88,LoansC!C$12:C$187)+SUMIF(LoansR!$B$12:$B$187,Loans!$B88,LoansR!C$12:C$187)</f>
        <v>0</v>
      </c>
      <c r="D88" s="37">
        <f>SUMIF(LoansC!$B$12:$B$187,Loans!$B88,LoansC!D$12:D$187)+SUMIF(LoansR!$B$12:$B$187,Loans!$B88,LoansR!D$12:D$187)</f>
        <v>56138240.700000025</v>
      </c>
      <c r="E88" s="37">
        <f>SUMIF(LoansC!$B$12:$B$187,Loans!$B88,LoansC!E$12:E$187)+SUMIF(LoansR!$B$12:$B$187,Loans!$B88,LoansR!E$12:E$187)</f>
        <v>0</v>
      </c>
      <c r="F88" s="37">
        <f>SUMIF(LoansC!$B$12:$B$187,Loans!$B88,LoansC!F$12:F$187)+SUMIF(LoansR!$B$12:$B$187,Loans!$B88,LoansR!F$12:F$187)</f>
        <v>0</v>
      </c>
      <c r="G88" s="37">
        <f>SUMIF(LoansC!$B$12:$B$187,Loans!$B88,LoansC!G$12:G$187)+SUMIF(LoansR!$B$12:$B$187,Loans!$B88,LoansR!G$12:G$187)</f>
        <v>0</v>
      </c>
      <c r="H88" s="37">
        <f>SUMIF(LoansC!$B$12:$B$187,Loans!$B88,LoansC!H$12:H$187)+SUMIF(LoansR!$B$12:$B$187,Loans!$B88,LoansR!H$12:H$187)</f>
        <v>0</v>
      </c>
      <c r="I88" s="37">
        <f>SUMIF(LoansC!$B$12:$B$187,Loans!$B88,LoansC!I$12:I$187)+SUMIF(LoansR!$B$12:$B$187,Loans!$B88,LoansR!I$12:I$187)</f>
        <v>0</v>
      </c>
      <c r="J88" s="37">
        <f>SUMIF(LoansC!$B$12:$B$187,Loans!$B88,LoansC!J$12:J$187)+SUMIF(LoansR!$B$12:$B$187,Loans!$B88,LoansR!J$12:J$187)</f>
        <v>0</v>
      </c>
      <c r="K88" s="37">
        <f>SUMIF(LoansC!$B$12:$B$187,Loans!$B88,LoansC!K$12:K$187)+SUMIF(LoansR!$B$12:$B$187,Loans!$B88,LoansR!K$12:K$187)</f>
        <v>0</v>
      </c>
      <c r="L88" s="37">
        <f>SUMIF(LoansC!$B$12:$B$187,Loans!$B88,LoansC!L$12:L$187)+SUMIF(LoansR!$B$12:$B$187,Loans!$B88,LoansR!L$12:L$187)</f>
        <v>0</v>
      </c>
      <c r="M88" s="37">
        <f>SUMIF(LoansC!$B$12:$B$187,Loans!$B88,LoansC!M$12:M$187)+SUMIF(LoansR!$B$12:$B$187,Loans!$B88,LoansR!M$12:M$187)</f>
        <v>0</v>
      </c>
      <c r="N88" s="37">
        <f>SUMIF(LoansC!$B$12:$B$187,Loans!$B88,LoansC!N$12:N$187)+SUMIF(LoansR!$B$12:$B$187,Loans!$B88,LoansR!N$12:N$187)</f>
        <v>0</v>
      </c>
      <c r="O88" s="37">
        <f>SUMIF(LoansC!$B$12:$B$187,Loans!$B88,LoansC!O$12:O$187)+SUMIF(LoansR!$B$12:$B$187,Loans!$B88,LoansR!O$12:O$187)</f>
        <v>0</v>
      </c>
      <c r="P88" s="37">
        <f>SUMIF(LoansC!$B$12:$B$187,Loans!$B88,LoansC!P$12:P$187)+SUMIF(LoansR!$B$12:$B$187,Loans!$B88,LoansR!P$12:P$187)</f>
        <v>0</v>
      </c>
      <c r="Q88" s="37">
        <f>SUMIF(LoansC!$B$12:$B$187,Loans!$B88,LoansC!Q$12:Q$187)+SUMIF(LoansR!$B$12:$B$187,Loans!$B88,LoansR!Q$12:Q$187)</f>
        <v>0</v>
      </c>
      <c r="R88" s="37">
        <f>SUMIF(LoansC!$B$12:$B$187,Loans!$B88,LoansC!R$12:R$187)+SUMIF(LoansR!$B$12:$B$187,Loans!$B88,LoansR!R$12:R$187)</f>
        <v>0</v>
      </c>
      <c r="S88" s="37">
        <f>SUMIF(LoansC!$B$12:$B$187,Loans!$B88,LoansC!S$12:S$187)+SUMIF(LoansR!$B$12:$B$187,Loans!$B88,LoansR!S$12:S$187)</f>
        <v>0</v>
      </c>
      <c r="T88" s="37">
        <f>SUMIF(LoansC!$B$12:$B$187,Loans!$B88,LoansC!T$12:T$187)+SUMIF(LoansR!$B$12:$B$187,Loans!$B88,LoansR!T$12:T$187)</f>
        <v>0</v>
      </c>
      <c r="U88" s="37">
        <f>(SUMIF(LoansC!$B$12:$B$187,Loans!$B88,LoansC!U$12:U$187)+SUMIF(LoansR!$B$12:$B$187,Loans!$B88,LoansR!U$12:U$187))/2</f>
        <v>1</v>
      </c>
      <c r="V88" s="37">
        <f>SUMIF(LoansC!$B$12:$B$187,Loans!$B88,LoansC!V$12:V$187)+SUMIF(LoansR!$B$12:$B$187,Loans!$B88,LoansR!V$12:V$187)</f>
        <v>0</v>
      </c>
      <c r="W88" s="37">
        <f>SUMIF(LoansC!$B$12:$B$187,Loans!$B88,LoansC!W$12:W$187)+SUMIF(LoansR!$B$12:$B$187,Loans!$B88,LoansR!W$12:W$187)</f>
        <v>0</v>
      </c>
      <c r="X88" s="50">
        <f>IF(MONTH($B88)&gt;=6,VLOOKUP(YEAR($B88)+1,SRECPrice!$B$5:$C$29,2,FALSE),VLOOKUP(YEAR($B88),SRECPrice!$B$5:$C$29,2,FALSE))</f>
        <v>237</v>
      </c>
      <c r="Y88" s="37">
        <f>SUMIF(LoansC!$B$12:$B$187,Loans!$B88,LoansC!Y$12:Y$187)+SUMIF(LoansR!$B$12:$B$187,Loans!$B88,LoansR!Y$12:Y$187)</f>
        <v>0</v>
      </c>
      <c r="Z88" s="37">
        <f>SUMIF(LoansC!$B$12:$B$187,Loans!$B88,LoansC!Z$12:Z$187)+SUMIF(LoansR!$B$12:$B$187,Loans!$B88,LoansR!Z$12:Z$187)</f>
        <v>0</v>
      </c>
      <c r="AA88" s="37">
        <f>SUMIF(LoansC!$B$12:$B$187,Loans!$B88,LoansC!AA$12:AA$187)+SUMIF(LoansR!$B$12:$B$187,Loans!$B88,LoansR!AA$12:AA$187)</f>
        <v>0</v>
      </c>
      <c r="AB88" s="37">
        <f>SUMIF(LoansC!$B$12:$B$187,Loans!$B88,LoansC!AB$12:AB$187)+SUMIF(LoansR!$B$12:$B$187,Loans!$B88,LoansR!AB$12:AB$187)</f>
        <v>0</v>
      </c>
      <c r="AC88" s="37">
        <f>SUMIF(LoansC!$B$12:$B$187,Loans!$B88,LoansC!AC$12:AC$187)+SUMIF(LoansR!$B$12:$B$187,Loans!$B88,LoansR!AC$12:AC$187)</f>
        <v>0</v>
      </c>
      <c r="AD88" s="37">
        <f>SUMIF(LoansC!$B$12:$B$187,Loans!$B88,LoansC!AD$12:AD$187)+SUMIF(LoansR!$B$12:$B$187,Loans!$B88,LoansR!AD$12:AD$187)</f>
        <v>0</v>
      </c>
      <c r="AE88" s="56">
        <f>SUMIF(LoansC!$B$12:$B$187,Loans!$B88,LoansC!AE$12:AE$187)</f>
        <v>9.6699999999999994E-2</v>
      </c>
      <c r="AF88" s="37">
        <f>SUMIF(LoansC!$B$12:$B$187,Loans!$B88,LoansC!AF$12:AF$187)+SUMIF(LoansR!$B$12:$B$187,Loans!$B88,LoansR!AF$12:AF$187)</f>
        <v>0</v>
      </c>
      <c r="AG88" s="37">
        <f>SUMIF(LoansC!$B$12:$B$187,Loans!$B88,LoansC!AG$12:AG$187)+SUMIF(LoansR!$B$12:$B$187,Loans!$B88,LoansR!AG$12:AG$187)</f>
        <v>0</v>
      </c>
      <c r="AH88" s="37">
        <f>SUMIF(LoansC!$B$12:$B$187,Loans!$B88,LoansC!AH$12:AH$187)+SUMIF(LoansR!$B$12:$B$187,Loans!$B88,LoansR!AH$12:AH$187)</f>
        <v>0</v>
      </c>
      <c r="AI88" s="37">
        <f>SUMIF(LoansC!$B$12:$B$187,Loans!$B88,LoansC!AI$12:AI$187)+SUMIF(LoansR!$B$12:$B$187,Loans!$B88,LoansR!AI$12:AI$187)</f>
        <v>0</v>
      </c>
      <c r="AJ88" s="37">
        <f>SUMIF(LoansC!$B$12:$B$187,Loans!$B88,LoansC!AJ$12:AJ$187)+SUMIF(LoansR!$B$12:$B$187,Loans!$B88,LoansR!AJ$12:AJ$187)</f>
        <v>0</v>
      </c>
      <c r="AK88" s="37">
        <f>SUMIF(LoansC!$B$12:$B$187,Loans!$B88,LoansC!AK$12:AK$187)+SUMIF(LoansR!$B$12:$B$187,Loans!$B88,LoansR!AK$12:AK$187)</f>
        <v>0</v>
      </c>
      <c r="AL88" s="37">
        <f>SUMIF(LoansC!$B$12:$B$187,Loans!$B88,LoansC!AL$12:AL$187)+SUMIF(LoansR!$B$12:$B$187,Loans!$B88,LoansR!AL$12:AL$187)</f>
        <v>0</v>
      </c>
      <c r="AM88" s="37">
        <f>SUMIF(LoansC!$B$12:$B$187,Loans!$B88,LoansC!AM$12:AM$187)+SUMIF(LoansR!$B$12:$B$187,Loans!$B88,LoansR!AM$12:AM$187)</f>
        <v>0</v>
      </c>
      <c r="AN88" s="37">
        <f>SUMIF(LoansC!$B$12:$B$187,Loans!$B88,LoansC!AN$12:AN$187)+SUMIF(LoansR!$B$12:$B$187,Loans!$B88,LoansR!AN$12:AN$187)</f>
        <v>0</v>
      </c>
      <c r="AP88" s="57"/>
    </row>
    <row r="89" spans="1:42" x14ac:dyDescent="0.2">
      <c r="A89" s="1">
        <f t="shared" si="5"/>
        <v>9</v>
      </c>
      <c r="B89" s="101">
        <f t="shared" si="6"/>
        <v>47026</v>
      </c>
      <c r="C89" s="37">
        <f>SUMIF(LoansC!$B$12:$B$187,Loans!$B89,LoansC!C$12:C$187)+SUMIF(LoansR!$B$12:$B$187,Loans!$B89,LoansR!C$12:C$187)</f>
        <v>0</v>
      </c>
      <c r="D89" s="37">
        <f>SUMIF(LoansC!$B$12:$B$187,Loans!$B89,LoansC!D$12:D$187)+SUMIF(LoansR!$B$12:$B$187,Loans!$B89,LoansR!D$12:D$187)</f>
        <v>56138240.700000025</v>
      </c>
      <c r="E89" s="37">
        <f>SUMIF(LoansC!$B$12:$B$187,Loans!$B89,LoansC!E$12:E$187)+SUMIF(LoansR!$B$12:$B$187,Loans!$B89,LoansR!E$12:E$187)</f>
        <v>0</v>
      </c>
      <c r="F89" s="37">
        <f>SUMIF(LoansC!$B$12:$B$187,Loans!$B89,LoansC!F$12:F$187)+SUMIF(LoansR!$B$12:$B$187,Loans!$B89,LoansR!F$12:F$187)</f>
        <v>0</v>
      </c>
      <c r="G89" s="37">
        <f>SUMIF(LoansC!$B$12:$B$187,Loans!$B89,LoansC!G$12:G$187)+SUMIF(LoansR!$B$12:$B$187,Loans!$B89,LoansR!G$12:G$187)</f>
        <v>0</v>
      </c>
      <c r="H89" s="37">
        <f>SUMIF(LoansC!$B$12:$B$187,Loans!$B89,LoansC!H$12:H$187)+SUMIF(LoansR!$B$12:$B$187,Loans!$B89,LoansR!H$12:H$187)</f>
        <v>0</v>
      </c>
      <c r="I89" s="37">
        <f>SUMIF(LoansC!$B$12:$B$187,Loans!$B89,LoansC!I$12:I$187)+SUMIF(LoansR!$B$12:$B$187,Loans!$B89,LoansR!I$12:I$187)</f>
        <v>0</v>
      </c>
      <c r="J89" s="37">
        <f>SUMIF(LoansC!$B$12:$B$187,Loans!$B89,LoansC!J$12:J$187)+SUMIF(LoansR!$B$12:$B$187,Loans!$B89,LoansR!J$12:J$187)</f>
        <v>0</v>
      </c>
      <c r="K89" s="37">
        <f>SUMIF(LoansC!$B$12:$B$187,Loans!$B89,LoansC!K$12:K$187)+SUMIF(LoansR!$B$12:$B$187,Loans!$B89,LoansR!K$12:K$187)</f>
        <v>0</v>
      </c>
      <c r="L89" s="37">
        <f>SUMIF(LoansC!$B$12:$B$187,Loans!$B89,LoansC!L$12:L$187)+SUMIF(LoansR!$B$12:$B$187,Loans!$B89,LoansR!L$12:L$187)</f>
        <v>0</v>
      </c>
      <c r="M89" s="37">
        <f>SUMIF(LoansC!$B$12:$B$187,Loans!$B89,LoansC!M$12:M$187)+SUMIF(LoansR!$B$12:$B$187,Loans!$B89,LoansR!M$12:M$187)</f>
        <v>0</v>
      </c>
      <c r="N89" s="37">
        <f>SUMIF(LoansC!$B$12:$B$187,Loans!$B89,LoansC!N$12:N$187)+SUMIF(LoansR!$B$12:$B$187,Loans!$B89,LoansR!N$12:N$187)</f>
        <v>0</v>
      </c>
      <c r="O89" s="37">
        <f>SUMIF(LoansC!$B$12:$B$187,Loans!$B89,LoansC!O$12:O$187)+SUMIF(LoansR!$B$12:$B$187,Loans!$B89,LoansR!O$12:O$187)</f>
        <v>0</v>
      </c>
      <c r="P89" s="37">
        <f>SUMIF(LoansC!$B$12:$B$187,Loans!$B89,LoansC!P$12:P$187)+SUMIF(LoansR!$B$12:$B$187,Loans!$B89,LoansR!P$12:P$187)</f>
        <v>0</v>
      </c>
      <c r="Q89" s="37">
        <f>SUMIF(LoansC!$B$12:$B$187,Loans!$B89,LoansC!Q$12:Q$187)+SUMIF(LoansR!$B$12:$B$187,Loans!$B89,LoansR!Q$12:Q$187)</f>
        <v>0</v>
      </c>
      <c r="R89" s="37">
        <f>SUMIF(LoansC!$B$12:$B$187,Loans!$B89,LoansC!R$12:R$187)+SUMIF(LoansR!$B$12:$B$187,Loans!$B89,LoansR!R$12:R$187)</f>
        <v>0</v>
      </c>
      <c r="S89" s="37">
        <f>SUMIF(LoansC!$B$12:$B$187,Loans!$B89,LoansC!S$12:S$187)+SUMIF(LoansR!$B$12:$B$187,Loans!$B89,LoansR!S$12:S$187)</f>
        <v>0</v>
      </c>
      <c r="T89" s="37">
        <f>SUMIF(LoansC!$B$12:$B$187,Loans!$B89,LoansC!T$12:T$187)+SUMIF(LoansR!$B$12:$B$187,Loans!$B89,LoansR!T$12:T$187)</f>
        <v>0</v>
      </c>
      <c r="U89" s="37">
        <f>(SUMIF(LoansC!$B$12:$B$187,Loans!$B89,LoansC!U$12:U$187)+SUMIF(LoansR!$B$12:$B$187,Loans!$B89,LoansR!U$12:U$187))/2</f>
        <v>1</v>
      </c>
      <c r="V89" s="37">
        <f>SUMIF(LoansC!$B$12:$B$187,Loans!$B89,LoansC!V$12:V$187)+SUMIF(LoansR!$B$12:$B$187,Loans!$B89,LoansR!V$12:V$187)</f>
        <v>0</v>
      </c>
      <c r="W89" s="37">
        <f>SUMIF(LoansC!$B$12:$B$187,Loans!$B89,LoansC!W$12:W$187)+SUMIF(LoansR!$B$12:$B$187,Loans!$B89,LoansR!W$12:W$187)</f>
        <v>0</v>
      </c>
      <c r="X89" s="50">
        <f>IF(MONTH($B89)&gt;=6,VLOOKUP(YEAR($B89)+1,SRECPrice!$B$5:$C$29,2,FALSE),VLOOKUP(YEAR($B89),SRECPrice!$B$5:$C$29,2,FALSE))</f>
        <v>237</v>
      </c>
      <c r="Y89" s="37">
        <f>SUMIF(LoansC!$B$12:$B$187,Loans!$B89,LoansC!Y$12:Y$187)+SUMIF(LoansR!$B$12:$B$187,Loans!$B89,LoansR!Y$12:Y$187)</f>
        <v>0</v>
      </c>
      <c r="Z89" s="37">
        <f>SUMIF(LoansC!$B$12:$B$187,Loans!$B89,LoansC!Z$12:Z$187)+SUMIF(LoansR!$B$12:$B$187,Loans!$B89,LoansR!Z$12:Z$187)</f>
        <v>0</v>
      </c>
      <c r="AA89" s="37">
        <f>SUMIF(LoansC!$B$12:$B$187,Loans!$B89,LoansC!AA$12:AA$187)+SUMIF(LoansR!$B$12:$B$187,Loans!$B89,LoansR!AA$12:AA$187)</f>
        <v>0</v>
      </c>
      <c r="AB89" s="37">
        <f>SUMIF(LoansC!$B$12:$B$187,Loans!$B89,LoansC!AB$12:AB$187)+SUMIF(LoansR!$B$12:$B$187,Loans!$B89,LoansR!AB$12:AB$187)</f>
        <v>0</v>
      </c>
      <c r="AC89" s="37">
        <f>SUMIF(LoansC!$B$12:$B$187,Loans!$B89,LoansC!AC$12:AC$187)+SUMIF(LoansR!$B$12:$B$187,Loans!$B89,LoansR!AC$12:AC$187)</f>
        <v>0</v>
      </c>
      <c r="AD89" s="37">
        <f>SUMIF(LoansC!$B$12:$B$187,Loans!$B89,LoansC!AD$12:AD$187)+SUMIF(LoansR!$B$12:$B$187,Loans!$B89,LoansR!AD$12:AD$187)</f>
        <v>0</v>
      </c>
      <c r="AE89" s="56">
        <f>SUMIF(LoansC!$B$12:$B$187,Loans!$B89,LoansC!AE$12:AE$187)</f>
        <v>9.6699999999999994E-2</v>
      </c>
      <c r="AF89" s="37">
        <f>SUMIF(LoansC!$B$12:$B$187,Loans!$B89,LoansC!AF$12:AF$187)+SUMIF(LoansR!$B$12:$B$187,Loans!$B89,LoansR!AF$12:AF$187)</f>
        <v>0</v>
      </c>
      <c r="AG89" s="37">
        <f>SUMIF(LoansC!$B$12:$B$187,Loans!$B89,LoansC!AG$12:AG$187)+SUMIF(LoansR!$B$12:$B$187,Loans!$B89,LoansR!AG$12:AG$187)</f>
        <v>0</v>
      </c>
      <c r="AH89" s="37">
        <f>SUMIF(LoansC!$B$12:$B$187,Loans!$B89,LoansC!AH$12:AH$187)+SUMIF(LoansR!$B$12:$B$187,Loans!$B89,LoansR!AH$12:AH$187)</f>
        <v>0</v>
      </c>
      <c r="AI89" s="37">
        <f>SUMIF(LoansC!$B$12:$B$187,Loans!$B89,LoansC!AI$12:AI$187)+SUMIF(LoansR!$B$12:$B$187,Loans!$B89,LoansR!AI$12:AI$187)</f>
        <v>0</v>
      </c>
      <c r="AJ89" s="37">
        <f>SUMIF(LoansC!$B$12:$B$187,Loans!$B89,LoansC!AJ$12:AJ$187)+SUMIF(LoansR!$B$12:$B$187,Loans!$B89,LoansR!AJ$12:AJ$187)</f>
        <v>0</v>
      </c>
      <c r="AK89" s="37">
        <f>SUMIF(LoansC!$B$12:$B$187,Loans!$B89,LoansC!AK$12:AK$187)+SUMIF(LoansR!$B$12:$B$187,Loans!$B89,LoansR!AK$12:AK$187)</f>
        <v>0</v>
      </c>
      <c r="AL89" s="37">
        <f>SUMIF(LoansC!$B$12:$B$187,Loans!$B89,LoansC!AL$12:AL$187)+SUMIF(LoansR!$B$12:$B$187,Loans!$B89,LoansR!AL$12:AL$187)</f>
        <v>0</v>
      </c>
      <c r="AM89" s="37">
        <f>SUMIF(LoansC!$B$12:$B$187,Loans!$B89,LoansC!AM$12:AM$187)+SUMIF(LoansR!$B$12:$B$187,Loans!$B89,LoansR!AM$12:AM$187)</f>
        <v>0</v>
      </c>
      <c r="AN89" s="37">
        <f>SUMIF(LoansC!$B$12:$B$187,Loans!$B89,LoansC!AN$12:AN$187)+SUMIF(LoansR!$B$12:$B$187,Loans!$B89,LoansR!AN$12:AN$187)</f>
        <v>0</v>
      </c>
      <c r="AP89" s="57"/>
    </row>
    <row r="90" spans="1:42" x14ac:dyDescent="0.2">
      <c r="A90" s="1">
        <f t="shared" si="5"/>
        <v>10</v>
      </c>
      <c r="B90" s="101">
        <f t="shared" si="6"/>
        <v>47057</v>
      </c>
      <c r="C90" s="37">
        <f>SUMIF(LoansC!$B$12:$B$187,Loans!$B90,LoansC!C$12:C$187)+SUMIF(LoansR!$B$12:$B$187,Loans!$B90,LoansR!C$12:C$187)</f>
        <v>0</v>
      </c>
      <c r="D90" s="37">
        <f>SUMIF(LoansC!$B$12:$B$187,Loans!$B90,LoansC!D$12:D$187)+SUMIF(LoansR!$B$12:$B$187,Loans!$B90,LoansR!D$12:D$187)</f>
        <v>56138240.700000025</v>
      </c>
      <c r="E90" s="37">
        <f>SUMIF(LoansC!$B$12:$B$187,Loans!$B90,LoansC!E$12:E$187)+SUMIF(LoansR!$B$12:$B$187,Loans!$B90,LoansR!E$12:E$187)</f>
        <v>0</v>
      </c>
      <c r="F90" s="37">
        <f>SUMIF(LoansC!$B$12:$B$187,Loans!$B90,LoansC!F$12:F$187)+SUMIF(LoansR!$B$12:$B$187,Loans!$B90,LoansR!F$12:F$187)</f>
        <v>0</v>
      </c>
      <c r="G90" s="37">
        <f>SUMIF(LoansC!$B$12:$B$187,Loans!$B90,LoansC!G$12:G$187)+SUMIF(LoansR!$B$12:$B$187,Loans!$B90,LoansR!G$12:G$187)</f>
        <v>0</v>
      </c>
      <c r="H90" s="37">
        <f>SUMIF(LoansC!$B$12:$B$187,Loans!$B90,LoansC!H$12:H$187)+SUMIF(LoansR!$B$12:$B$187,Loans!$B90,LoansR!H$12:H$187)</f>
        <v>0</v>
      </c>
      <c r="I90" s="37">
        <f>SUMIF(LoansC!$B$12:$B$187,Loans!$B90,LoansC!I$12:I$187)+SUMIF(LoansR!$B$12:$B$187,Loans!$B90,LoansR!I$12:I$187)</f>
        <v>0</v>
      </c>
      <c r="J90" s="37">
        <f>SUMIF(LoansC!$B$12:$B$187,Loans!$B90,LoansC!J$12:J$187)+SUMIF(LoansR!$B$12:$B$187,Loans!$B90,LoansR!J$12:J$187)</f>
        <v>0</v>
      </c>
      <c r="K90" s="37">
        <f>SUMIF(LoansC!$B$12:$B$187,Loans!$B90,LoansC!K$12:K$187)+SUMIF(LoansR!$B$12:$B$187,Loans!$B90,LoansR!K$12:K$187)</f>
        <v>0</v>
      </c>
      <c r="L90" s="37">
        <f>SUMIF(LoansC!$B$12:$B$187,Loans!$B90,LoansC!L$12:L$187)+SUMIF(LoansR!$B$12:$B$187,Loans!$B90,LoansR!L$12:L$187)</f>
        <v>0</v>
      </c>
      <c r="M90" s="37">
        <f>SUMIF(LoansC!$B$12:$B$187,Loans!$B90,LoansC!M$12:M$187)+SUMIF(LoansR!$B$12:$B$187,Loans!$B90,LoansR!M$12:M$187)</f>
        <v>0</v>
      </c>
      <c r="N90" s="37">
        <f>SUMIF(LoansC!$B$12:$B$187,Loans!$B90,LoansC!N$12:N$187)+SUMIF(LoansR!$B$12:$B$187,Loans!$B90,LoansR!N$12:N$187)</f>
        <v>0</v>
      </c>
      <c r="O90" s="37">
        <f>SUMIF(LoansC!$B$12:$B$187,Loans!$B90,LoansC!O$12:O$187)+SUMIF(LoansR!$B$12:$B$187,Loans!$B90,LoansR!O$12:O$187)</f>
        <v>0</v>
      </c>
      <c r="P90" s="37">
        <f>SUMIF(LoansC!$B$12:$B$187,Loans!$B90,LoansC!P$12:P$187)+SUMIF(LoansR!$B$12:$B$187,Loans!$B90,LoansR!P$12:P$187)</f>
        <v>0</v>
      </c>
      <c r="Q90" s="37">
        <f>SUMIF(LoansC!$B$12:$B$187,Loans!$B90,LoansC!Q$12:Q$187)+SUMIF(LoansR!$B$12:$B$187,Loans!$B90,LoansR!Q$12:Q$187)</f>
        <v>0</v>
      </c>
      <c r="R90" s="37">
        <f>SUMIF(LoansC!$B$12:$B$187,Loans!$B90,LoansC!R$12:R$187)+SUMIF(LoansR!$B$12:$B$187,Loans!$B90,LoansR!R$12:R$187)</f>
        <v>0</v>
      </c>
      <c r="S90" s="37">
        <f>SUMIF(LoansC!$B$12:$B$187,Loans!$B90,LoansC!S$12:S$187)+SUMIF(LoansR!$B$12:$B$187,Loans!$B90,LoansR!S$12:S$187)</f>
        <v>0</v>
      </c>
      <c r="T90" s="37">
        <f>SUMIF(LoansC!$B$12:$B$187,Loans!$B90,LoansC!T$12:T$187)+SUMIF(LoansR!$B$12:$B$187,Loans!$B90,LoansR!T$12:T$187)</f>
        <v>0</v>
      </c>
      <c r="U90" s="37">
        <f>(SUMIF(LoansC!$B$12:$B$187,Loans!$B90,LoansC!U$12:U$187)+SUMIF(LoansR!$B$12:$B$187,Loans!$B90,LoansR!U$12:U$187))/2</f>
        <v>1</v>
      </c>
      <c r="V90" s="37">
        <f>SUMIF(LoansC!$B$12:$B$187,Loans!$B90,LoansC!V$12:V$187)+SUMIF(LoansR!$B$12:$B$187,Loans!$B90,LoansR!V$12:V$187)</f>
        <v>0</v>
      </c>
      <c r="W90" s="37">
        <f>SUMIF(LoansC!$B$12:$B$187,Loans!$B90,LoansC!W$12:W$187)+SUMIF(LoansR!$B$12:$B$187,Loans!$B90,LoansR!W$12:W$187)</f>
        <v>0</v>
      </c>
      <c r="X90" s="50">
        <f>IF(MONTH($B90)&gt;=6,VLOOKUP(YEAR($B90)+1,SRECPrice!$B$5:$C$29,2,FALSE),VLOOKUP(YEAR($B90),SRECPrice!$B$5:$C$29,2,FALSE))</f>
        <v>237</v>
      </c>
      <c r="Y90" s="37">
        <f>SUMIF(LoansC!$B$12:$B$187,Loans!$B90,LoansC!Y$12:Y$187)+SUMIF(LoansR!$B$12:$B$187,Loans!$B90,LoansR!Y$12:Y$187)</f>
        <v>0</v>
      </c>
      <c r="Z90" s="37">
        <f>SUMIF(LoansC!$B$12:$B$187,Loans!$B90,LoansC!Z$12:Z$187)+SUMIF(LoansR!$B$12:$B$187,Loans!$B90,LoansR!Z$12:Z$187)</f>
        <v>0</v>
      </c>
      <c r="AA90" s="37">
        <f>SUMIF(LoansC!$B$12:$B$187,Loans!$B90,LoansC!AA$12:AA$187)+SUMIF(LoansR!$B$12:$B$187,Loans!$B90,LoansR!AA$12:AA$187)</f>
        <v>0</v>
      </c>
      <c r="AB90" s="37">
        <f>SUMIF(LoansC!$B$12:$B$187,Loans!$B90,LoansC!AB$12:AB$187)+SUMIF(LoansR!$B$12:$B$187,Loans!$B90,LoansR!AB$12:AB$187)</f>
        <v>0</v>
      </c>
      <c r="AC90" s="37">
        <f>SUMIF(LoansC!$B$12:$B$187,Loans!$B90,LoansC!AC$12:AC$187)+SUMIF(LoansR!$B$12:$B$187,Loans!$B90,LoansR!AC$12:AC$187)</f>
        <v>0</v>
      </c>
      <c r="AD90" s="37">
        <f>SUMIF(LoansC!$B$12:$B$187,Loans!$B90,LoansC!AD$12:AD$187)+SUMIF(LoansR!$B$12:$B$187,Loans!$B90,LoansR!AD$12:AD$187)</f>
        <v>0</v>
      </c>
      <c r="AE90" s="56">
        <f>SUMIF(LoansC!$B$12:$B$187,Loans!$B90,LoansC!AE$12:AE$187)</f>
        <v>9.6699999999999994E-2</v>
      </c>
      <c r="AF90" s="37">
        <f>SUMIF(LoansC!$B$12:$B$187,Loans!$B90,LoansC!AF$12:AF$187)+SUMIF(LoansR!$B$12:$B$187,Loans!$B90,LoansR!AF$12:AF$187)</f>
        <v>0</v>
      </c>
      <c r="AG90" s="37">
        <f>SUMIF(LoansC!$B$12:$B$187,Loans!$B90,LoansC!AG$12:AG$187)+SUMIF(LoansR!$B$12:$B$187,Loans!$B90,LoansR!AG$12:AG$187)</f>
        <v>0</v>
      </c>
      <c r="AH90" s="37">
        <f>SUMIF(LoansC!$B$12:$B$187,Loans!$B90,LoansC!AH$12:AH$187)+SUMIF(LoansR!$B$12:$B$187,Loans!$B90,LoansR!AH$12:AH$187)</f>
        <v>0</v>
      </c>
      <c r="AI90" s="37">
        <f>SUMIF(LoansC!$B$12:$B$187,Loans!$B90,LoansC!AI$12:AI$187)+SUMIF(LoansR!$B$12:$B$187,Loans!$B90,LoansR!AI$12:AI$187)</f>
        <v>0</v>
      </c>
      <c r="AJ90" s="37">
        <f>SUMIF(LoansC!$B$12:$B$187,Loans!$B90,LoansC!AJ$12:AJ$187)+SUMIF(LoansR!$B$12:$B$187,Loans!$B90,LoansR!AJ$12:AJ$187)</f>
        <v>0</v>
      </c>
      <c r="AK90" s="37">
        <f>SUMIF(LoansC!$B$12:$B$187,Loans!$B90,LoansC!AK$12:AK$187)+SUMIF(LoansR!$B$12:$B$187,Loans!$B90,LoansR!AK$12:AK$187)</f>
        <v>0</v>
      </c>
      <c r="AL90" s="37">
        <f>SUMIF(LoansC!$B$12:$B$187,Loans!$B90,LoansC!AL$12:AL$187)+SUMIF(LoansR!$B$12:$B$187,Loans!$B90,LoansR!AL$12:AL$187)</f>
        <v>0</v>
      </c>
      <c r="AM90" s="37">
        <f>SUMIF(LoansC!$B$12:$B$187,Loans!$B90,LoansC!AM$12:AM$187)+SUMIF(LoansR!$B$12:$B$187,Loans!$B90,LoansR!AM$12:AM$187)</f>
        <v>0</v>
      </c>
      <c r="AN90" s="37">
        <f>SUMIF(LoansC!$B$12:$B$187,Loans!$B90,LoansC!AN$12:AN$187)+SUMIF(LoansR!$B$12:$B$187,Loans!$B90,LoansR!AN$12:AN$187)</f>
        <v>0</v>
      </c>
      <c r="AP90" s="57"/>
    </row>
    <row r="91" spans="1:42" x14ac:dyDescent="0.2">
      <c r="A91" s="1">
        <f t="shared" si="5"/>
        <v>11</v>
      </c>
      <c r="B91" s="101">
        <f t="shared" si="6"/>
        <v>47087</v>
      </c>
      <c r="C91" s="37">
        <f>SUMIF(LoansC!$B$12:$B$187,Loans!$B91,LoansC!C$12:C$187)+SUMIF(LoansR!$B$12:$B$187,Loans!$B91,LoansR!C$12:C$187)</f>
        <v>0</v>
      </c>
      <c r="D91" s="37">
        <f>SUMIF(LoansC!$B$12:$B$187,Loans!$B91,LoansC!D$12:D$187)+SUMIF(LoansR!$B$12:$B$187,Loans!$B91,LoansR!D$12:D$187)</f>
        <v>56138240.700000025</v>
      </c>
      <c r="E91" s="37">
        <f>SUMIF(LoansC!$B$12:$B$187,Loans!$B91,LoansC!E$12:E$187)+SUMIF(LoansR!$B$12:$B$187,Loans!$B91,LoansR!E$12:E$187)</f>
        <v>0</v>
      </c>
      <c r="F91" s="37">
        <f>SUMIF(LoansC!$B$12:$B$187,Loans!$B91,LoansC!F$12:F$187)+SUMIF(LoansR!$B$12:$B$187,Loans!$B91,LoansR!F$12:F$187)</f>
        <v>0</v>
      </c>
      <c r="G91" s="37">
        <f>SUMIF(LoansC!$B$12:$B$187,Loans!$B91,LoansC!G$12:G$187)+SUMIF(LoansR!$B$12:$B$187,Loans!$B91,LoansR!G$12:G$187)</f>
        <v>0</v>
      </c>
      <c r="H91" s="37">
        <f>SUMIF(LoansC!$B$12:$B$187,Loans!$B91,LoansC!H$12:H$187)+SUMIF(LoansR!$B$12:$B$187,Loans!$B91,LoansR!H$12:H$187)</f>
        <v>0</v>
      </c>
      <c r="I91" s="37">
        <f>SUMIF(LoansC!$B$12:$B$187,Loans!$B91,LoansC!I$12:I$187)+SUMIF(LoansR!$B$12:$B$187,Loans!$B91,LoansR!I$12:I$187)</f>
        <v>0</v>
      </c>
      <c r="J91" s="37">
        <f>SUMIF(LoansC!$B$12:$B$187,Loans!$B91,LoansC!J$12:J$187)+SUMIF(LoansR!$B$12:$B$187,Loans!$B91,LoansR!J$12:J$187)</f>
        <v>0</v>
      </c>
      <c r="K91" s="37">
        <f>SUMIF(LoansC!$B$12:$B$187,Loans!$B91,LoansC!K$12:K$187)+SUMIF(LoansR!$B$12:$B$187,Loans!$B91,LoansR!K$12:K$187)</f>
        <v>0</v>
      </c>
      <c r="L91" s="37">
        <f>SUMIF(LoansC!$B$12:$B$187,Loans!$B91,LoansC!L$12:L$187)+SUMIF(LoansR!$B$12:$B$187,Loans!$B91,LoansR!L$12:L$187)</f>
        <v>0</v>
      </c>
      <c r="M91" s="37">
        <f>SUMIF(LoansC!$B$12:$B$187,Loans!$B91,LoansC!M$12:M$187)+SUMIF(LoansR!$B$12:$B$187,Loans!$B91,LoansR!M$12:M$187)</f>
        <v>0</v>
      </c>
      <c r="N91" s="37">
        <f>SUMIF(LoansC!$B$12:$B$187,Loans!$B91,LoansC!N$12:N$187)+SUMIF(LoansR!$B$12:$B$187,Loans!$B91,LoansR!N$12:N$187)</f>
        <v>0</v>
      </c>
      <c r="O91" s="37">
        <f>SUMIF(LoansC!$B$12:$B$187,Loans!$B91,LoansC!O$12:O$187)+SUMIF(LoansR!$B$12:$B$187,Loans!$B91,LoansR!O$12:O$187)</f>
        <v>0</v>
      </c>
      <c r="P91" s="37">
        <f>SUMIF(LoansC!$B$12:$B$187,Loans!$B91,LoansC!P$12:P$187)+SUMIF(LoansR!$B$12:$B$187,Loans!$B91,LoansR!P$12:P$187)</f>
        <v>0</v>
      </c>
      <c r="Q91" s="37">
        <f>SUMIF(LoansC!$B$12:$B$187,Loans!$B91,LoansC!Q$12:Q$187)+SUMIF(LoansR!$B$12:$B$187,Loans!$B91,LoansR!Q$12:Q$187)</f>
        <v>0</v>
      </c>
      <c r="R91" s="37">
        <f>SUMIF(LoansC!$B$12:$B$187,Loans!$B91,LoansC!R$12:R$187)+SUMIF(LoansR!$B$12:$B$187,Loans!$B91,LoansR!R$12:R$187)</f>
        <v>0</v>
      </c>
      <c r="S91" s="37">
        <f>SUMIF(LoansC!$B$12:$B$187,Loans!$B91,LoansC!S$12:S$187)+SUMIF(LoansR!$B$12:$B$187,Loans!$B91,LoansR!S$12:S$187)</f>
        <v>0</v>
      </c>
      <c r="T91" s="37">
        <f>SUMIF(LoansC!$B$12:$B$187,Loans!$B91,LoansC!T$12:T$187)+SUMIF(LoansR!$B$12:$B$187,Loans!$B91,LoansR!T$12:T$187)</f>
        <v>0</v>
      </c>
      <c r="U91" s="37">
        <f>(SUMIF(LoansC!$B$12:$B$187,Loans!$B91,LoansC!U$12:U$187)+SUMIF(LoansR!$B$12:$B$187,Loans!$B91,LoansR!U$12:U$187))/2</f>
        <v>1</v>
      </c>
      <c r="V91" s="37">
        <f>SUMIF(LoansC!$B$12:$B$187,Loans!$B91,LoansC!V$12:V$187)+SUMIF(LoansR!$B$12:$B$187,Loans!$B91,LoansR!V$12:V$187)</f>
        <v>0</v>
      </c>
      <c r="W91" s="37">
        <f>SUMIF(LoansC!$B$12:$B$187,Loans!$B91,LoansC!W$12:W$187)+SUMIF(LoansR!$B$12:$B$187,Loans!$B91,LoansR!W$12:W$187)</f>
        <v>0</v>
      </c>
      <c r="X91" s="50">
        <f>IF(MONTH($B91)&gt;=6,VLOOKUP(YEAR($B91)+1,SRECPrice!$B$5:$C$29,2,FALSE),VLOOKUP(YEAR($B91),SRECPrice!$B$5:$C$29,2,FALSE))</f>
        <v>237</v>
      </c>
      <c r="Y91" s="37">
        <f>SUMIF(LoansC!$B$12:$B$187,Loans!$B91,LoansC!Y$12:Y$187)+SUMIF(LoansR!$B$12:$B$187,Loans!$B91,LoansR!Y$12:Y$187)</f>
        <v>0</v>
      </c>
      <c r="Z91" s="37">
        <f>SUMIF(LoansC!$B$12:$B$187,Loans!$B91,LoansC!Z$12:Z$187)+SUMIF(LoansR!$B$12:$B$187,Loans!$B91,LoansR!Z$12:Z$187)</f>
        <v>0</v>
      </c>
      <c r="AA91" s="37">
        <f>SUMIF(LoansC!$B$12:$B$187,Loans!$B91,LoansC!AA$12:AA$187)+SUMIF(LoansR!$B$12:$B$187,Loans!$B91,LoansR!AA$12:AA$187)</f>
        <v>0</v>
      </c>
      <c r="AB91" s="37">
        <f>SUMIF(LoansC!$B$12:$B$187,Loans!$B91,LoansC!AB$12:AB$187)+SUMIF(LoansR!$B$12:$B$187,Loans!$B91,LoansR!AB$12:AB$187)</f>
        <v>0</v>
      </c>
      <c r="AC91" s="37">
        <f>SUMIF(LoansC!$B$12:$B$187,Loans!$B91,LoansC!AC$12:AC$187)+SUMIF(LoansR!$B$12:$B$187,Loans!$B91,LoansR!AC$12:AC$187)</f>
        <v>0</v>
      </c>
      <c r="AD91" s="37">
        <f>SUMIF(LoansC!$B$12:$B$187,Loans!$B91,LoansC!AD$12:AD$187)+SUMIF(LoansR!$B$12:$B$187,Loans!$B91,LoansR!AD$12:AD$187)</f>
        <v>0</v>
      </c>
      <c r="AE91" s="56">
        <f>SUMIF(LoansC!$B$12:$B$187,Loans!$B91,LoansC!AE$12:AE$187)</f>
        <v>9.6699999999999994E-2</v>
      </c>
      <c r="AF91" s="37">
        <f>SUMIF(LoansC!$B$12:$B$187,Loans!$B91,LoansC!AF$12:AF$187)+SUMIF(LoansR!$B$12:$B$187,Loans!$B91,LoansR!AF$12:AF$187)</f>
        <v>0</v>
      </c>
      <c r="AG91" s="37">
        <f>SUMIF(LoansC!$B$12:$B$187,Loans!$B91,LoansC!AG$12:AG$187)+SUMIF(LoansR!$B$12:$B$187,Loans!$B91,LoansR!AG$12:AG$187)</f>
        <v>0</v>
      </c>
      <c r="AH91" s="37">
        <f>SUMIF(LoansC!$B$12:$B$187,Loans!$B91,LoansC!AH$12:AH$187)+SUMIF(LoansR!$B$12:$B$187,Loans!$B91,LoansR!AH$12:AH$187)</f>
        <v>0</v>
      </c>
      <c r="AI91" s="37">
        <f>SUMIF(LoansC!$B$12:$B$187,Loans!$B91,LoansC!AI$12:AI$187)+SUMIF(LoansR!$B$12:$B$187,Loans!$B91,LoansR!AI$12:AI$187)</f>
        <v>0</v>
      </c>
      <c r="AJ91" s="37">
        <f>SUMIF(LoansC!$B$12:$B$187,Loans!$B91,LoansC!AJ$12:AJ$187)+SUMIF(LoansR!$B$12:$B$187,Loans!$B91,LoansR!AJ$12:AJ$187)</f>
        <v>0</v>
      </c>
      <c r="AK91" s="37">
        <f>SUMIF(LoansC!$B$12:$B$187,Loans!$B91,LoansC!AK$12:AK$187)+SUMIF(LoansR!$B$12:$B$187,Loans!$B91,LoansR!AK$12:AK$187)</f>
        <v>0</v>
      </c>
      <c r="AL91" s="37">
        <f>SUMIF(LoansC!$B$12:$B$187,Loans!$B91,LoansC!AL$12:AL$187)+SUMIF(LoansR!$B$12:$B$187,Loans!$B91,LoansR!AL$12:AL$187)</f>
        <v>0</v>
      </c>
      <c r="AM91" s="37">
        <f>SUMIF(LoansC!$B$12:$B$187,Loans!$B91,LoansC!AM$12:AM$187)+SUMIF(LoansR!$B$12:$B$187,Loans!$B91,LoansR!AM$12:AM$187)</f>
        <v>0</v>
      </c>
      <c r="AN91" s="37">
        <f>SUMIF(LoansC!$B$12:$B$187,Loans!$B91,LoansC!AN$12:AN$187)+SUMIF(LoansR!$B$12:$B$187,Loans!$B91,LoansR!AN$12:AN$187)</f>
        <v>0</v>
      </c>
      <c r="AP91" s="57"/>
    </row>
    <row r="92" spans="1:42" x14ac:dyDescent="0.2">
      <c r="A92" s="1">
        <f t="shared" si="5"/>
        <v>12</v>
      </c>
      <c r="B92" s="101">
        <f t="shared" si="6"/>
        <v>47118</v>
      </c>
      <c r="C92" s="37">
        <f>SUMIF(LoansC!$B$12:$B$187,Loans!$B92,LoansC!C$12:C$187)+SUMIF(LoansR!$B$12:$B$187,Loans!$B92,LoansR!C$12:C$187)</f>
        <v>0</v>
      </c>
      <c r="D92" s="37">
        <f>SUMIF(LoansC!$B$12:$B$187,Loans!$B92,LoansC!D$12:D$187)+SUMIF(LoansR!$B$12:$B$187,Loans!$B92,LoansR!D$12:D$187)</f>
        <v>56138240.700000025</v>
      </c>
      <c r="E92" s="37">
        <f>SUMIF(LoansC!$B$12:$B$187,Loans!$B92,LoansC!E$12:E$187)+SUMIF(LoansR!$B$12:$B$187,Loans!$B92,LoansR!E$12:E$187)</f>
        <v>0</v>
      </c>
      <c r="F92" s="37">
        <f>SUMIF(LoansC!$B$12:$B$187,Loans!$B92,LoansC!F$12:F$187)+SUMIF(LoansR!$B$12:$B$187,Loans!$B92,LoansR!F$12:F$187)</f>
        <v>0</v>
      </c>
      <c r="G92" s="37">
        <f>SUMIF(LoansC!$B$12:$B$187,Loans!$B92,LoansC!G$12:G$187)+SUMIF(LoansR!$B$12:$B$187,Loans!$B92,LoansR!G$12:G$187)</f>
        <v>0</v>
      </c>
      <c r="H92" s="37">
        <f>SUMIF(LoansC!$B$12:$B$187,Loans!$B92,LoansC!H$12:H$187)+SUMIF(LoansR!$B$12:$B$187,Loans!$B92,LoansR!H$12:H$187)</f>
        <v>0</v>
      </c>
      <c r="I92" s="37">
        <f>SUMIF(LoansC!$B$12:$B$187,Loans!$B92,LoansC!I$12:I$187)+SUMIF(LoansR!$B$12:$B$187,Loans!$B92,LoansR!I$12:I$187)</f>
        <v>0</v>
      </c>
      <c r="J92" s="37">
        <f>SUMIF(LoansC!$B$12:$B$187,Loans!$B92,LoansC!J$12:J$187)+SUMIF(LoansR!$B$12:$B$187,Loans!$B92,LoansR!J$12:J$187)</f>
        <v>0</v>
      </c>
      <c r="K92" s="37">
        <f>SUMIF(LoansC!$B$12:$B$187,Loans!$B92,LoansC!K$12:K$187)+SUMIF(LoansR!$B$12:$B$187,Loans!$B92,LoansR!K$12:K$187)</f>
        <v>0</v>
      </c>
      <c r="L92" s="37">
        <f>SUMIF(LoansC!$B$12:$B$187,Loans!$B92,LoansC!L$12:L$187)+SUMIF(LoansR!$B$12:$B$187,Loans!$B92,LoansR!L$12:L$187)</f>
        <v>0</v>
      </c>
      <c r="M92" s="37">
        <f>SUMIF(LoansC!$B$12:$B$187,Loans!$B92,LoansC!M$12:M$187)+SUMIF(LoansR!$B$12:$B$187,Loans!$B92,LoansR!M$12:M$187)</f>
        <v>0</v>
      </c>
      <c r="N92" s="37">
        <f>SUMIF(LoansC!$B$12:$B$187,Loans!$B92,LoansC!N$12:N$187)+SUMIF(LoansR!$B$12:$B$187,Loans!$B92,LoansR!N$12:N$187)</f>
        <v>0</v>
      </c>
      <c r="O92" s="37">
        <f>SUMIF(LoansC!$B$12:$B$187,Loans!$B92,LoansC!O$12:O$187)+SUMIF(LoansR!$B$12:$B$187,Loans!$B92,LoansR!O$12:O$187)</f>
        <v>0</v>
      </c>
      <c r="P92" s="37">
        <f>SUMIF(LoansC!$B$12:$B$187,Loans!$B92,LoansC!P$12:P$187)+SUMIF(LoansR!$B$12:$B$187,Loans!$B92,LoansR!P$12:P$187)</f>
        <v>0</v>
      </c>
      <c r="Q92" s="37">
        <f>SUMIF(LoansC!$B$12:$B$187,Loans!$B92,LoansC!Q$12:Q$187)+SUMIF(LoansR!$B$12:$B$187,Loans!$B92,LoansR!Q$12:Q$187)</f>
        <v>0</v>
      </c>
      <c r="R92" s="37">
        <f>SUMIF(LoansC!$B$12:$B$187,Loans!$B92,LoansC!R$12:R$187)+SUMIF(LoansR!$B$12:$B$187,Loans!$B92,LoansR!R$12:R$187)</f>
        <v>0</v>
      </c>
      <c r="S92" s="37">
        <f>SUMIF(LoansC!$B$12:$B$187,Loans!$B92,LoansC!S$12:S$187)+SUMIF(LoansR!$B$12:$B$187,Loans!$B92,LoansR!S$12:S$187)</f>
        <v>0</v>
      </c>
      <c r="T92" s="37">
        <f>SUMIF(LoansC!$B$12:$B$187,Loans!$B92,LoansC!T$12:T$187)+SUMIF(LoansR!$B$12:$B$187,Loans!$B92,LoansR!T$12:T$187)</f>
        <v>0</v>
      </c>
      <c r="U92" s="37">
        <f>(SUMIF(LoansC!$B$12:$B$187,Loans!$B92,LoansC!U$12:U$187)+SUMIF(LoansR!$B$12:$B$187,Loans!$B92,LoansR!U$12:U$187))/2</f>
        <v>1</v>
      </c>
      <c r="V92" s="37">
        <f>SUMIF(LoansC!$B$12:$B$187,Loans!$B92,LoansC!V$12:V$187)+SUMIF(LoansR!$B$12:$B$187,Loans!$B92,LoansR!V$12:V$187)</f>
        <v>0</v>
      </c>
      <c r="W92" s="37">
        <f>SUMIF(LoansC!$B$12:$B$187,Loans!$B92,LoansC!W$12:W$187)+SUMIF(LoansR!$B$12:$B$187,Loans!$B92,LoansR!W$12:W$187)</f>
        <v>0</v>
      </c>
      <c r="X92" s="50">
        <f>IF(MONTH($B92)&gt;=6,VLOOKUP(YEAR($B92)+1,SRECPrice!$B$5:$C$29,2,FALSE),VLOOKUP(YEAR($B92),SRECPrice!$B$5:$C$29,2,FALSE))</f>
        <v>237</v>
      </c>
      <c r="Y92" s="37">
        <f>SUMIF(LoansC!$B$12:$B$187,Loans!$B92,LoansC!Y$12:Y$187)+SUMIF(LoansR!$B$12:$B$187,Loans!$B92,LoansR!Y$12:Y$187)</f>
        <v>0</v>
      </c>
      <c r="Z92" s="37">
        <f>SUMIF(LoansC!$B$12:$B$187,Loans!$B92,LoansC!Z$12:Z$187)+SUMIF(LoansR!$B$12:$B$187,Loans!$B92,LoansR!Z$12:Z$187)</f>
        <v>0</v>
      </c>
      <c r="AA92" s="37">
        <f>SUMIF(LoansC!$B$12:$B$187,Loans!$B92,LoansC!AA$12:AA$187)+SUMIF(LoansR!$B$12:$B$187,Loans!$B92,LoansR!AA$12:AA$187)</f>
        <v>0</v>
      </c>
      <c r="AB92" s="37">
        <f>SUMIF(LoansC!$B$12:$B$187,Loans!$B92,LoansC!AB$12:AB$187)+SUMIF(LoansR!$B$12:$B$187,Loans!$B92,LoansR!AB$12:AB$187)</f>
        <v>0</v>
      </c>
      <c r="AC92" s="37">
        <f>SUMIF(LoansC!$B$12:$B$187,Loans!$B92,LoansC!AC$12:AC$187)+SUMIF(LoansR!$B$12:$B$187,Loans!$B92,LoansR!AC$12:AC$187)</f>
        <v>0</v>
      </c>
      <c r="AD92" s="37">
        <f>SUMIF(LoansC!$B$12:$B$187,Loans!$B92,LoansC!AD$12:AD$187)+SUMIF(LoansR!$B$12:$B$187,Loans!$B92,LoansR!AD$12:AD$187)</f>
        <v>0</v>
      </c>
      <c r="AE92" s="56">
        <f>SUMIF(LoansC!$B$12:$B$187,Loans!$B92,LoansC!AE$12:AE$187)</f>
        <v>9.6699999999999994E-2</v>
      </c>
      <c r="AF92" s="37">
        <f>SUMIF(LoansC!$B$12:$B$187,Loans!$B92,LoansC!AF$12:AF$187)+SUMIF(LoansR!$B$12:$B$187,Loans!$B92,LoansR!AF$12:AF$187)</f>
        <v>0</v>
      </c>
      <c r="AG92" s="37">
        <f>SUMIF(LoansC!$B$12:$B$187,Loans!$B92,LoansC!AG$12:AG$187)+SUMIF(LoansR!$B$12:$B$187,Loans!$B92,LoansR!AG$12:AG$187)</f>
        <v>0</v>
      </c>
      <c r="AH92" s="37">
        <f>SUMIF(LoansC!$B$12:$B$187,Loans!$B92,LoansC!AH$12:AH$187)+SUMIF(LoansR!$B$12:$B$187,Loans!$B92,LoansR!AH$12:AH$187)</f>
        <v>0</v>
      </c>
      <c r="AI92" s="37">
        <f>SUMIF(LoansC!$B$12:$B$187,Loans!$B92,LoansC!AI$12:AI$187)+SUMIF(LoansR!$B$12:$B$187,Loans!$B92,LoansR!AI$12:AI$187)</f>
        <v>0</v>
      </c>
      <c r="AJ92" s="37">
        <f>SUMIF(LoansC!$B$12:$B$187,Loans!$B92,LoansC!AJ$12:AJ$187)+SUMIF(LoansR!$B$12:$B$187,Loans!$B92,LoansR!AJ$12:AJ$187)</f>
        <v>0</v>
      </c>
      <c r="AK92" s="37">
        <f>SUMIF(LoansC!$B$12:$B$187,Loans!$B92,LoansC!AK$12:AK$187)+SUMIF(LoansR!$B$12:$B$187,Loans!$B92,LoansR!AK$12:AK$187)</f>
        <v>0</v>
      </c>
      <c r="AL92" s="37">
        <f>SUMIF(LoansC!$B$12:$B$187,Loans!$B92,LoansC!AL$12:AL$187)+SUMIF(LoansR!$B$12:$B$187,Loans!$B92,LoansR!AL$12:AL$187)</f>
        <v>0</v>
      </c>
      <c r="AM92" s="37">
        <f>SUMIF(LoansC!$B$12:$B$187,Loans!$B92,LoansC!AM$12:AM$187)+SUMIF(LoansR!$B$12:$B$187,Loans!$B92,LoansR!AM$12:AM$187)</f>
        <v>0</v>
      </c>
      <c r="AN92" s="37">
        <f>SUMIF(LoansC!$B$12:$B$187,Loans!$B92,LoansC!AN$12:AN$187)+SUMIF(LoansR!$B$12:$B$187,Loans!$B92,LoansR!AN$12:AN$187)</f>
        <v>0</v>
      </c>
      <c r="AP92" s="57"/>
    </row>
    <row r="93" spans="1:42" x14ac:dyDescent="0.2">
      <c r="A93" s="1">
        <f t="shared" si="5"/>
        <v>1</v>
      </c>
      <c r="B93" s="101">
        <f t="shared" si="6"/>
        <v>47149</v>
      </c>
      <c r="C93" s="37">
        <f>SUMIF(LoansC!$B$12:$B$187,Loans!$B93,LoansC!C$12:C$187)+SUMIF(LoansR!$B$12:$B$187,Loans!$B93,LoansR!C$12:C$187)</f>
        <v>0</v>
      </c>
      <c r="D93" s="37">
        <f>SUMIF(LoansC!$B$12:$B$187,Loans!$B93,LoansC!D$12:D$187)+SUMIF(LoansR!$B$12:$B$187,Loans!$B93,LoansR!D$12:D$187)</f>
        <v>56138240.700000025</v>
      </c>
      <c r="E93" s="37">
        <f>SUMIF(LoansC!$B$12:$B$187,Loans!$B93,LoansC!E$12:E$187)+SUMIF(LoansR!$B$12:$B$187,Loans!$B93,LoansR!E$12:E$187)</f>
        <v>0</v>
      </c>
      <c r="F93" s="37">
        <f>SUMIF(LoansC!$B$12:$B$187,Loans!$B93,LoansC!F$12:F$187)+SUMIF(LoansR!$B$12:$B$187,Loans!$B93,LoansR!F$12:F$187)</f>
        <v>0</v>
      </c>
      <c r="G93" s="37">
        <f>SUMIF(LoansC!$B$12:$B$187,Loans!$B93,LoansC!G$12:G$187)+SUMIF(LoansR!$B$12:$B$187,Loans!$B93,LoansR!G$12:G$187)</f>
        <v>0</v>
      </c>
      <c r="H93" s="37">
        <f>SUMIF(LoansC!$B$12:$B$187,Loans!$B93,LoansC!H$12:H$187)+SUMIF(LoansR!$B$12:$B$187,Loans!$B93,LoansR!H$12:H$187)</f>
        <v>0</v>
      </c>
      <c r="I93" s="37">
        <f>SUMIF(LoansC!$B$12:$B$187,Loans!$B93,LoansC!I$12:I$187)+SUMIF(LoansR!$B$12:$B$187,Loans!$B93,LoansR!I$12:I$187)</f>
        <v>0</v>
      </c>
      <c r="J93" s="37">
        <f>SUMIF(LoansC!$B$12:$B$187,Loans!$B93,LoansC!J$12:J$187)+SUMIF(LoansR!$B$12:$B$187,Loans!$B93,LoansR!J$12:J$187)</f>
        <v>0</v>
      </c>
      <c r="K93" s="37">
        <f>SUMIF(LoansC!$B$12:$B$187,Loans!$B93,LoansC!K$12:K$187)+SUMIF(LoansR!$B$12:$B$187,Loans!$B93,LoansR!K$12:K$187)</f>
        <v>0</v>
      </c>
      <c r="L93" s="37">
        <f>SUMIF(LoansC!$B$12:$B$187,Loans!$B93,LoansC!L$12:L$187)+SUMIF(LoansR!$B$12:$B$187,Loans!$B93,LoansR!L$12:L$187)</f>
        <v>0</v>
      </c>
      <c r="M93" s="37">
        <f>SUMIF(LoansC!$B$12:$B$187,Loans!$B93,LoansC!M$12:M$187)+SUMIF(LoansR!$B$12:$B$187,Loans!$B93,LoansR!M$12:M$187)</f>
        <v>0</v>
      </c>
      <c r="N93" s="37">
        <f>SUMIF(LoansC!$B$12:$B$187,Loans!$B93,LoansC!N$12:N$187)+SUMIF(LoansR!$B$12:$B$187,Loans!$B93,LoansR!N$12:N$187)</f>
        <v>0</v>
      </c>
      <c r="O93" s="37">
        <f>SUMIF(LoansC!$B$12:$B$187,Loans!$B93,LoansC!O$12:O$187)+SUMIF(LoansR!$B$12:$B$187,Loans!$B93,LoansR!O$12:O$187)</f>
        <v>0</v>
      </c>
      <c r="P93" s="37">
        <f>SUMIF(LoansC!$B$12:$B$187,Loans!$B93,LoansC!P$12:P$187)+SUMIF(LoansR!$B$12:$B$187,Loans!$B93,LoansR!P$12:P$187)</f>
        <v>0</v>
      </c>
      <c r="Q93" s="37">
        <f>SUMIF(LoansC!$B$12:$B$187,Loans!$B93,LoansC!Q$12:Q$187)+SUMIF(LoansR!$B$12:$B$187,Loans!$B93,LoansR!Q$12:Q$187)</f>
        <v>0</v>
      </c>
      <c r="R93" s="37">
        <f>SUMIF(LoansC!$B$12:$B$187,Loans!$B93,LoansC!R$12:R$187)+SUMIF(LoansR!$B$12:$B$187,Loans!$B93,LoansR!R$12:R$187)</f>
        <v>0</v>
      </c>
      <c r="S93" s="37">
        <f>SUMIF(LoansC!$B$12:$B$187,Loans!$B93,LoansC!S$12:S$187)+SUMIF(LoansR!$B$12:$B$187,Loans!$B93,LoansR!S$12:S$187)</f>
        <v>0</v>
      </c>
      <c r="T93" s="37">
        <f>SUMIF(LoansC!$B$12:$B$187,Loans!$B93,LoansC!T$12:T$187)+SUMIF(LoansR!$B$12:$B$187,Loans!$B93,LoansR!T$12:T$187)</f>
        <v>0</v>
      </c>
      <c r="U93" s="37">
        <f>(SUMIF(LoansC!$B$12:$B$187,Loans!$B93,LoansC!U$12:U$187)+SUMIF(LoansR!$B$12:$B$187,Loans!$B93,LoansR!U$12:U$187))/2</f>
        <v>1</v>
      </c>
      <c r="V93" s="37">
        <f>SUMIF(LoansC!$B$12:$B$187,Loans!$B93,LoansC!V$12:V$187)+SUMIF(LoansR!$B$12:$B$187,Loans!$B93,LoansR!V$12:V$187)</f>
        <v>0</v>
      </c>
      <c r="W93" s="37">
        <f>SUMIF(LoansC!$B$12:$B$187,Loans!$B93,LoansC!W$12:W$187)+SUMIF(LoansR!$B$12:$B$187,Loans!$B93,LoansR!W$12:W$187)</f>
        <v>0</v>
      </c>
      <c r="X93" s="50">
        <f>IF(MONTH($B93)&gt;=6,VLOOKUP(YEAR($B93)+1,SRECPrice!$B$5:$C$29,2,FALSE),VLOOKUP(YEAR($B93),SRECPrice!$B$5:$C$29,2,FALSE))</f>
        <v>237</v>
      </c>
      <c r="Y93" s="37">
        <f>SUMIF(LoansC!$B$12:$B$187,Loans!$B93,LoansC!Y$12:Y$187)+SUMIF(LoansR!$B$12:$B$187,Loans!$B93,LoansR!Y$12:Y$187)</f>
        <v>0</v>
      </c>
      <c r="Z93" s="37">
        <f>SUMIF(LoansC!$B$12:$B$187,Loans!$B93,LoansC!Z$12:Z$187)+SUMIF(LoansR!$B$12:$B$187,Loans!$B93,LoansR!Z$12:Z$187)</f>
        <v>0</v>
      </c>
      <c r="AA93" s="37">
        <f>SUMIF(LoansC!$B$12:$B$187,Loans!$B93,LoansC!AA$12:AA$187)+SUMIF(LoansR!$B$12:$B$187,Loans!$B93,LoansR!AA$12:AA$187)</f>
        <v>0</v>
      </c>
      <c r="AB93" s="37">
        <f>SUMIF(LoansC!$B$12:$B$187,Loans!$B93,LoansC!AB$12:AB$187)+SUMIF(LoansR!$B$12:$B$187,Loans!$B93,LoansR!AB$12:AB$187)</f>
        <v>0</v>
      </c>
      <c r="AC93" s="37">
        <f>SUMIF(LoansC!$B$12:$B$187,Loans!$B93,LoansC!AC$12:AC$187)+SUMIF(LoansR!$B$12:$B$187,Loans!$B93,LoansR!AC$12:AC$187)</f>
        <v>0</v>
      </c>
      <c r="AD93" s="37">
        <f>SUMIF(LoansC!$B$12:$B$187,Loans!$B93,LoansC!AD$12:AD$187)+SUMIF(LoansR!$B$12:$B$187,Loans!$B93,LoansR!AD$12:AD$187)</f>
        <v>0</v>
      </c>
      <c r="AE93" s="56">
        <f>SUMIF(LoansC!$B$12:$B$187,Loans!$B93,LoansC!AE$12:AE$187)</f>
        <v>9.6699999999999994E-2</v>
      </c>
      <c r="AF93" s="37">
        <f>SUMIF(LoansC!$B$12:$B$187,Loans!$B93,LoansC!AF$12:AF$187)+SUMIF(LoansR!$B$12:$B$187,Loans!$B93,LoansR!AF$12:AF$187)</f>
        <v>0</v>
      </c>
      <c r="AG93" s="37">
        <f>SUMIF(LoansC!$B$12:$B$187,Loans!$B93,LoansC!AG$12:AG$187)+SUMIF(LoansR!$B$12:$B$187,Loans!$B93,LoansR!AG$12:AG$187)</f>
        <v>0</v>
      </c>
      <c r="AH93" s="37">
        <f>SUMIF(LoansC!$B$12:$B$187,Loans!$B93,LoansC!AH$12:AH$187)+SUMIF(LoansR!$B$12:$B$187,Loans!$B93,LoansR!AH$12:AH$187)</f>
        <v>0</v>
      </c>
      <c r="AI93" s="37">
        <f>SUMIF(LoansC!$B$12:$B$187,Loans!$B93,LoansC!AI$12:AI$187)+SUMIF(LoansR!$B$12:$B$187,Loans!$B93,LoansR!AI$12:AI$187)</f>
        <v>0</v>
      </c>
      <c r="AJ93" s="37">
        <f>SUMIF(LoansC!$B$12:$B$187,Loans!$B93,LoansC!AJ$12:AJ$187)+SUMIF(LoansR!$B$12:$B$187,Loans!$B93,LoansR!AJ$12:AJ$187)</f>
        <v>0</v>
      </c>
      <c r="AK93" s="37">
        <f>SUMIF(LoansC!$B$12:$B$187,Loans!$B93,LoansC!AK$12:AK$187)+SUMIF(LoansR!$B$12:$B$187,Loans!$B93,LoansR!AK$12:AK$187)</f>
        <v>0</v>
      </c>
      <c r="AL93" s="37">
        <f>SUMIF(LoansC!$B$12:$B$187,Loans!$B93,LoansC!AL$12:AL$187)+SUMIF(LoansR!$B$12:$B$187,Loans!$B93,LoansR!AL$12:AL$187)</f>
        <v>0</v>
      </c>
      <c r="AM93" s="37">
        <f>SUMIF(LoansC!$B$12:$B$187,Loans!$B93,LoansC!AM$12:AM$187)+SUMIF(LoansR!$B$12:$B$187,Loans!$B93,LoansR!AM$12:AM$187)</f>
        <v>0</v>
      </c>
      <c r="AN93" s="37">
        <f>SUMIF(LoansC!$B$12:$B$187,Loans!$B93,LoansC!AN$12:AN$187)+SUMIF(LoansR!$B$12:$B$187,Loans!$B93,LoansR!AN$12:AN$187)</f>
        <v>0</v>
      </c>
      <c r="AP93" s="57"/>
    </row>
    <row r="94" spans="1:42" x14ac:dyDescent="0.2">
      <c r="A94" s="1">
        <f t="shared" si="5"/>
        <v>2</v>
      </c>
      <c r="B94" s="101">
        <f t="shared" si="6"/>
        <v>47177</v>
      </c>
      <c r="C94" s="37">
        <f>SUMIF(LoansC!$B$12:$B$187,Loans!$B94,LoansC!C$12:C$187)+SUMIF(LoansR!$B$12:$B$187,Loans!$B94,LoansR!C$12:C$187)</f>
        <v>0</v>
      </c>
      <c r="D94" s="37">
        <f>SUMIF(LoansC!$B$12:$B$187,Loans!$B94,LoansC!D$12:D$187)+SUMIF(LoansR!$B$12:$B$187,Loans!$B94,LoansR!D$12:D$187)</f>
        <v>56138240.700000025</v>
      </c>
      <c r="E94" s="37">
        <f>SUMIF(LoansC!$B$12:$B$187,Loans!$B94,LoansC!E$12:E$187)+SUMIF(LoansR!$B$12:$B$187,Loans!$B94,LoansR!E$12:E$187)</f>
        <v>0</v>
      </c>
      <c r="F94" s="37">
        <f>SUMIF(LoansC!$B$12:$B$187,Loans!$B94,LoansC!F$12:F$187)+SUMIF(LoansR!$B$12:$B$187,Loans!$B94,LoansR!F$12:F$187)</f>
        <v>0</v>
      </c>
      <c r="G94" s="37">
        <f>SUMIF(LoansC!$B$12:$B$187,Loans!$B94,LoansC!G$12:G$187)+SUMIF(LoansR!$B$12:$B$187,Loans!$B94,LoansR!G$12:G$187)</f>
        <v>0</v>
      </c>
      <c r="H94" s="37">
        <f>SUMIF(LoansC!$B$12:$B$187,Loans!$B94,LoansC!H$12:H$187)+SUMIF(LoansR!$B$12:$B$187,Loans!$B94,LoansR!H$12:H$187)</f>
        <v>0</v>
      </c>
      <c r="I94" s="37">
        <f>SUMIF(LoansC!$B$12:$B$187,Loans!$B94,LoansC!I$12:I$187)+SUMIF(LoansR!$B$12:$B$187,Loans!$B94,LoansR!I$12:I$187)</f>
        <v>0</v>
      </c>
      <c r="J94" s="37">
        <f>SUMIF(LoansC!$B$12:$B$187,Loans!$B94,LoansC!J$12:J$187)+SUMIF(LoansR!$B$12:$B$187,Loans!$B94,LoansR!J$12:J$187)</f>
        <v>0</v>
      </c>
      <c r="K94" s="37">
        <f>SUMIF(LoansC!$B$12:$B$187,Loans!$B94,LoansC!K$12:K$187)+SUMIF(LoansR!$B$12:$B$187,Loans!$B94,LoansR!K$12:K$187)</f>
        <v>0</v>
      </c>
      <c r="L94" s="37">
        <f>SUMIF(LoansC!$B$12:$B$187,Loans!$B94,LoansC!L$12:L$187)+SUMIF(LoansR!$B$12:$B$187,Loans!$B94,LoansR!L$12:L$187)</f>
        <v>0</v>
      </c>
      <c r="M94" s="37">
        <f>SUMIF(LoansC!$B$12:$B$187,Loans!$B94,LoansC!M$12:M$187)+SUMIF(LoansR!$B$12:$B$187,Loans!$B94,LoansR!M$12:M$187)</f>
        <v>0</v>
      </c>
      <c r="N94" s="37">
        <f>SUMIF(LoansC!$B$12:$B$187,Loans!$B94,LoansC!N$12:N$187)+SUMIF(LoansR!$B$12:$B$187,Loans!$B94,LoansR!N$12:N$187)</f>
        <v>0</v>
      </c>
      <c r="O94" s="37">
        <f>SUMIF(LoansC!$B$12:$B$187,Loans!$B94,LoansC!O$12:O$187)+SUMIF(LoansR!$B$12:$B$187,Loans!$B94,LoansR!O$12:O$187)</f>
        <v>0</v>
      </c>
      <c r="P94" s="37">
        <f>SUMIF(LoansC!$B$12:$B$187,Loans!$B94,LoansC!P$12:P$187)+SUMIF(LoansR!$B$12:$B$187,Loans!$B94,LoansR!P$12:P$187)</f>
        <v>0</v>
      </c>
      <c r="Q94" s="37">
        <f>SUMIF(LoansC!$B$12:$B$187,Loans!$B94,LoansC!Q$12:Q$187)+SUMIF(LoansR!$B$12:$B$187,Loans!$B94,LoansR!Q$12:Q$187)</f>
        <v>0</v>
      </c>
      <c r="R94" s="37">
        <f>SUMIF(LoansC!$B$12:$B$187,Loans!$B94,LoansC!R$12:R$187)+SUMIF(LoansR!$B$12:$B$187,Loans!$B94,LoansR!R$12:R$187)</f>
        <v>0</v>
      </c>
      <c r="S94" s="37">
        <f>SUMIF(LoansC!$B$12:$B$187,Loans!$B94,LoansC!S$12:S$187)+SUMIF(LoansR!$B$12:$B$187,Loans!$B94,LoansR!S$12:S$187)</f>
        <v>0</v>
      </c>
      <c r="T94" s="37">
        <f>SUMIF(LoansC!$B$12:$B$187,Loans!$B94,LoansC!T$12:T$187)+SUMIF(LoansR!$B$12:$B$187,Loans!$B94,LoansR!T$12:T$187)</f>
        <v>0</v>
      </c>
      <c r="U94" s="37">
        <f>(SUMIF(LoansC!$B$12:$B$187,Loans!$B94,LoansC!U$12:U$187)+SUMIF(LoansR!$B$12:$B$187,Loans!$B94,LoansR!U$12:U$187))/2</f>
        <v>1</v>
      </c>
      <c r="V94" s="37">
        <f>SUMIF(LoansC!$B$12:$B$187,Loans!$B94,LoansC!V$12:V$187)+SUMIF(LoansR!$B$12:$B$187,Loans!$B94,LoansR!V$12:V$187)</f>
        <v>0</v>
      </c>
      <c r="W94" s="37">
        <f>SUMIF(LoansC!$B$12:$B$187,Loans!$B94,LoansC!W$12:W$187)+SUMIF(LoansR!$B$12:$B$187,Loans!$B94,LoansR!W$12:W$187)</f>
        <v>0</v>
      </c>
      <c r="X94" s="50">
        <f>IF(MONTH($B94)&gt;=6,VLOOKUP(YEAR($B94)+1,SRECPrice!$B$5:$C$29,2,FALSE),VLOOKUP(YEAR($B94),SRECPrice!$B$5:$C$29,2,FALSE))</f>
        <v>237</v>
      </c>
      <c r="Y94" s="37">
        <f>SUMIF(LoansC!$B$12:$B$187,Loans!$B94,LoansC!Y$12:Y$187)+SUMIF(LoansR!$B$12:$B$187,Loans!$B94,LoansR!Y$12:Y$187)</f>
        <v>0</v>
      </c>
      <c r="Z94" s="37">
        <f>SUMIF(LoansC!$B$12:$B$187,Loans!$B94,LoansC!Z$12:Z$187)+SUMIF(LoansR!$B$12:$B$187,Loans!$B94,LoansR!Z$12:Z$187)</f>
        <v>0</v>
      </c>
      <c r="AA94" s="37">
        <f>SUMIF(LoansC!$B$12:$B$187,Loans!$B94,LoansC!AA$12:AA$187)+SUMIF(LoansR!$B$12:$B$187,Loans!$B94,LoansR!AA$12:AA$187)</f>
        <v>0</v>
      </c>
      <c r="AB94" s="37">
        <f>SUMIF(LoansC!$B$12:$B$187,Loans!$B94,LoansC!AB$12:AB$187)+SUMIF(LoansR!$B$12:$B$187,Loans!$B94,LoansR!AB$12:AB$187)</f>
        <v>0</v>
      </c>
      <c r="AC94" s="37">
        <f>SUMIF(LoansC!$B$12:$B$187,Loans!$B94,LoansC!AC$12:AC$187)+SUMIF(LoansR!$B$12:$B$187,Loans!$B94,LoansR!AC$12:AC$187)</f>
        <v>0</v>
      </c>
      <c r="AD94" s="37">
        <f>SUMIF(LoansC!$B$12:$B$187,Loans!$B94,LoansC!AD$12:AD$187)+SUMIF(LoansR!$B$12:$B$187,Loans!$B94,LoansR!AD$12:AD$187)</f>
        <v>0</v>
      </c>
      <c r="AE94" s="56">
        <f>SUMIF(LoansC!$B$12:$B$187,Loans!$B94,LoansC!AE$12:AE$187)</f>
        <v>9.6699999999999994E-2</v>
      </c>
      <c r="AF94" s="37">
        <f>SUMIF(LoansC!$B$12:$B$187,Loans!$B94,LoansC!AF$12:AF$187)+SUMIF(LoansR!$B$12:$B$187,Loans!$B94,LoansR!AF$12:AF$187)</f>
        <v>0</v>
      </c>
      <c r="AG94" s="37">
        <f>SUMIF(LoansC!$B$12:$B$187,Loans!$B94,LoansC!AG$12:AG$187)+SUMIF(LoansR!$B$12:$B$187,Loans!$B94,LoansR!AG$12:AG$187)</f>
        <v>0</v>
      </c>
      <c r="AH94" s="37">
        <f>SUMIF(LoansC!$B$12:$B$187,Loans!$B94,LoansC!AH$12:AH$187)+SUMIF(LoansR!$B$12:$B$187,Loans!$B94,LoansR!AH$12:AH$187)</f>
        <v>0</v>
      </c>
      <c r="AI94" s="37">
        <f>SUMIF(LoansC!$B$12:$B$187,Loans!$B94,LoansC!AI$12:AI$187)+SUMIF(LoansR!$B$12:$B$187,Loans!$B94,LoansR!AI$12:AI$187)</f>
        <v>0</v>
      </c>
      <c r="AJ94" s="37">
        <f>SUMIF(LoansC!$B$12:$B$187,Loans!$B94,LoansC!AJ$12:AJ$187)+SUMIF(LoansR!$B$12:$B$187,Loans!$B94,LoansR!AJ$12:AJ$187)</f>
        <v>0</v>
      </c>
      <c r="AK94" s="37">
        <f>SUMIF(LoansC!$B$12:$B$187,Loans!$B94,LoansC!AK$12:AK$187)+SUMIF(LoansR!$B$12:$B$187,Loans!$B94,LoansR!AK$12:AK$187)</f>
        <v>0</v>
      </c>
      <c r="AL94" s="37">
        <f>SUMIF(LoansC!$B$12:$B$187,Loans!$B94,LoansC!AL$12:AL$187)+SUMIF(LoansR!$B$12:$B$187,Loans!$B94,LoansR!AL$12:AL$187)</f>
        <v>0</v>
      </c>
      <c r="AM94" s="37">
        <f>SUMIF(LoansC!$B$12:$B$187,Loans!$B94,LoansC!AM$12:AM$187)+SUMIF(LoansR!$B$12:$B$187,Loans!$B94,LoansR!AM$12:AM$187)</f>
        <v>0</v>
      </c>
      <c r="AN94" s="37">
        <f>SUMIF(LoansC!$B$12:$B$187,Loans!$B94,LoansC!AN$12:AN$187)+SUMIF(LoansR!$B$12:$B$187,Loans!$B94,LoansR!AN$12:AN$187)</f>
        <v>0</v>
      </c>
      <c r="AP94" s="57"/>
    </row>
    <row r="95" spans="1:42" x14ac:dyDescent="0.2">
      <c r="A95" s="1">
        <f t="shared" si="5"/>
        <v>3</v>
      </c>
      <c r="B95" s="101">
        <f t="shared" si="6"/>
        <v>47208</v>
      </c>
      <c r="C95" s="37">
        <f>SUMIF(LoansC!$B$12:$B$187,Loans!$B95,LoansC!C$12:C$187)+SUMIF(LoansR!$B$12:$B$187,Loans!$B95,LoansR!C$12:C$187)</f>
        <v>0</v>
      </c>
      <c r="D95" s="37">
        <f>SUMIF(LoansC!$B$12:$B$187,Loans!$B95,LoansC!D$12:D$187)+SUMIF(LoansR!$B$12:$B$187,Loans!$B95,LoansR!D$12:D$187)</f>
        <v>56138240.700000025</v>
      </c>
      <c r="E95" s="37">
        <f>SUMIF(LoansC!$B$12:$B$187,Loans!$B95,LoansC!E$12:E$187)+SUMIF(LoansR!$B$12:$B$187,Loans!$B95,LoansR!E$12:E$187)</f>
        <v>0</v>
      </c>
      <c r="F95" s="37">
        <f>SUMIF(LoansC!$B$12:$B$187,Loans!$B95,LoansC!F$12:F$187)+SUMIF(LoansR!$B$12:$B$187,Loans!$B95,LoansR!F$12:F$187)</f>
        <v>0</v>
      </c>
      <c r="G95" s="37">
        <f>SUMIF(LoansC!$B$12:$B$187,Loans!$B95,LoansC!G$12:G$187)+SUMIF(LoansR!$B$12:$B$187,Loans!$B95,LoansR!G$12:G$187)</f>
        <v>0</v>
      </c>
      <c r="H95" s="37">
        <f>SUMIF(LoansC!$B$12:$B$187,Loans!$B95,LoansC!H$12:H$187)+SUMIF(LoansR!$B$12:$B$187,Loans!$B95,LoansR!H$12:H$187)</f>
        <v>0</v>
      </c>
      <c r="I95" s="37">
        <f>SUMIF(LoansC!$B$12:$B$187,Loans!$B95,LoansC!I$12:I$187)+SUMIF(LoansR!$B$12:$B$187,Loans!$B95,LoansR!I$12:I$187)</f>
        <v>0</v>
      </c>
      <c r="J95" s="37">
        <f>SUMIF(LoansC!$B$12:$B$187,Loans!$B95,LoansC!J$12:J$187)+SUMIF(LoansR!$B$12:$B$187,Loans!$B95,LoansR!J$12:J$187)</f>
        <v>0</v>
      </c>
      <c r="K95" s="37">
        <f>SUMIF(LoansC!$B$12:$B$187,Loans!$B95,LoansC!K$12:K$187)+SUMIF(LoansR!$B$12:$B$187,Loans!$B95,LoansR!K$12:K$187)</f>
        <v>0</v>
      </c>
      <c r="L95" s="37">
        <f>SUMIF(LoansC!$B$12:$B$187,Loans!$B95,LoansC!L$12:L$187)+SUMIF(LoansR!$B$12:$B$187,Loans!$B95,LoansR!L$12:L$187)</f>
        <v>0</v>
      </c>
      <c r="M95" s="37">
        <f>SUMIF(LoansC!$B$12:$B$187,Loans!$B95,LoansC!M$12:M$187)+SUMIF(LoansR!$B$12:$B$187,Loans!$B95,LoansR!M$12:M$187)</f>
        <v>0</v>
      </c>
      <c r="N95" s="37">
        <f>SUMIF(LoansC!$B$12:$B$187,Loans!$B95,LoansC!N$12:N$187)+SUMIF(LoansR!$B$12:$B$187,Loans!$B95,LoansR!N$12:N$187)</f>
        <v>0</v>
      </c>
      <c r="O95" s="37">
        <f>SUMIF(LoansC!$B$12:$B$187,Loans!$B95,LoansC!O$12:O$187)+SUMIF(LoansR!$B$12:$B$187,Loans!$B95,LoansR!O$12:O$187)</f>
        <v>0</v>
      </c>
      <c r="P95" s="37">
        <f>SUMIF(LoansC!$B$12:$B$187,Loans!$B95,LoansC!P$12:P$187)+SUMIF(LoansR!$B$12:$B$187,Loans!$B95,LoansR!P$12:P$187)</f>
        <v>0</v>
      </c>
      <c r="Q95" s="37">
        <f>SUMIF(LoansC!$B$12:$B$187,Loans!$B95,LoansC!Q$12:Q$187)+SUMIF(LoansR!$B$12:$B$187,Loans!$B95,LoansR!Q$12:Q$187)</f>
        <v>0</v>
      </c>
      <c r="R95" s="37">
        <f>SUMIF(LoansC!$B$12:$B$187,Loans!$B95,LoansC!R$12:R$187)+SUMIF(LoansR!$B$12:$B$187,Loans!$B95,LoansR!R$12:R$187)</f>
        <v>0</v>
      </c>
      <c r="S95" s="37">
        <f>SUMIF(LoansC!$B$12:$B$187,Loans!$B95,LoansC!S$12:S$187)+SUMIF(LoansR!$B$12:$B$187,Loans!$B95,LoansR!S$12:S$187)</f>
        <v>0</v>
      </c>
      <c r="T95" s="37">
        <f>SUMIF(LoansC!$B$12:$B$187,Loans!$B95,LoansC!T$12:T$187)+SUMIF(LoansR!$B$12:$B$187,Loans!$B95,LoansR!T$12:T$187)</f>
        <v>0</v>
      </c>
      <c r="U95" s="37">
        <f>(SUMIF(LoansC!$B$12:$B$187,Loans!$B95,LoansC!U$12:U$187)+SUMIF(LoansR!$B$12:$B$187,Loans!$B95,LoansR!U$12:U$187))/2</f>
        <v>1</v>
      </c>
      <c r="V95" s="37">
        <f>SUMIF(LoansC!$B$12:$B$187,Loans!$B95,LoansC!V$12:V$187)+SUMIF(LoansR!$B$12:$B$187,Loans!$B95,LoansR!V$12:V$187)</f>
        <v>0</v>
      </c>
      <c r="W95" s="37">
        <f>SUMIF(LoansC!$B$12:$B$187,Loans!$B95,LoansC!W$12:W$187)+SUMIF(LoansR!$B$12:$B$187,Loans!$B95,LoansR!W$12:W$187)</f>
        <v>0</v>
      </c>
      <c r="X95" s="50">
        <f>IF(MONTH($B95)&gt;=6,VLOOKUP(YEAR($B95)+1,SRECPrice!$B$5:$C$29,2,FALSE),VLOOKUP(YEAR($B95),SRECPrice!$B$5:$C$29,2,FALSE))</f>
        <v>237</v>
      </c>
      <c r="Y95" s="37">
        <f>SUMIF(LoansC!$B$12:$B$187,Loans!$B95,LoansC!Y$12:Y$187)+SUMIF(LoansR!$B$12:$B$187,Loans!$B95,LoansR!Y$12:Y$187)</f>
        <v>0</v>
      </c>
      <c r="Z95" s="37">
        <f>SUMIF(LoansC!$B$12:$B$187,Loans!$B95,LoansC!Z$12:Z$187)+SUMIF(LoansR!$B$12:$B$187,Loans!$B95,LoansR!Z$12:Z$187)</f>
        <v>0</v>
      </c>
      <c r="AA95" s="37">
        <f>SUMIF(LoansC!$B$12:$B$187,Loans!$B95,LoansC!AA$12:AA$187)+SUMIF(LoansR!$B$12:$B$187,Loans!$B95,LoansR!AA$12:AA$187)</f>
        <v>0</v>
      </c>
      <c r="AB95" s="37">
        <f>SUMIF(LoansC!$B$12:$B$187,Loans!$B95,LoansC!AB$12:AB$187)+SUMIF(LoansR!$B$12:$B$187,Loans!$B95,LoansR!AB$12:AB$187)</f>
        <v>0</v>
      </c>
      <c r="AC95" s="37">
        <f>SUMIF(LoansC!$B$12:$B$187,Loans!$B95,LoansC!AC$12:AC$187)+SUMIF(LoansR!$B$12:$B$187,Loans!$B95,LoansR!AC$12:AC$187)</f>
        <v>0</v>
      </c>
      <c r="AD95" s="37">
        <f>SUMIF(LoansC!$B$12:$B$187,Loans!$B95,LoansC!AD$12:AD$187)+SUMIF(LoansR!$B$12:$B$187,Loans!$B95,LoansR!AD$12:AD$187)</f>
        <v>0</v>
      </c>
      <c r="AE95" s="56">
        <f>SUMIF(LoansC!$B$12:$B$187,Loans!$B95,LoansC!AE$12:AE$187)</f>
        <v>9.6699999999999994E-2</v>
      </c>
      <c r="AF95" s="37">
        <f>SUMIF(LoansC!$B$12:$B$187,Loans!$B95,LoansC!AF$12:AF$187)+SUMIF(LoansR!$B$12:$B$187,Loans!$B95,LoansR!AF$12:AF$187)</f>
        <v>0</v>
      </c>
      <c r="AG95" s="37">
        <f>SUMIF(LoansC!$B$12:$B$187,Loans!$B95,LoansC!AG$12:AG$187)+SUMIF(LoansR!$B$12:$B$187,Loans!$B95,LoansR!AG$12:AG$187)</f>
        <v>0</v>
      </c>
      <c r="AH95" s="37">
        <f>SUMIF(LoansC!$B$12:$B$187,Loans!$B95,LoansC!AH$12:AH$187)+SUMIF(LoansR!$B$12:$B$187,Loans!$B95,LoansR!AH$12:AH$187)</f>
        <v>0</v>
      </c>
      <c r="AI95" s="37">
        <f>SUMIF(LoansC!$B$12:$B$187,Loans!$B95,LoansC!AI$12:AI$187)+SUMIF(LoansR!$B$12:$B$187,Loans!$B95,LoansR!AI$12:AI$187)</f>
        <v>0</v>
      </c>
      <c r="AJ95" s="37">
        <f>SUMIF(LoansC!$B$12:$B$187,Loans!$B95,LoansC!AJ$12:AJ$187)+SUMIF(LoansR!$B$12:$B$187,Loans!$B95,LoansR!AJ$12:AJ$187)</f>
        <v>0</v>
      </c>
      <c r="AK95" s="37">
        <f>SUMIF(LoansC!$B$12:$B$187,Loans!$B95,LoansC!AK$12:AK$187)+SUMIF(LoansR!$B$12:$B$187,Loans!$B95,LoansR!AK$12:AK$187)</f>
        <v>0</v>
      </c>
      <c r="AL95" s="37">
        <f>SUMIF(LoansC!$B$12:$B$187,Loans!$B95,LoansC!AL$12:AL$187)+SUMIF(LoansR!$B$12:$B$187,Loans!$B95,LoansR!AL$12:AL$187)</f>
        <v>0</v>
      </c>
      <c r="AM95" s="37">
        <f>SUMIF(LoansC!$B$12:$B$187,Loans!$B95,LoansC!AM$12:AM$187)+SUMIF(LoansR!$B$12:$B$187,Loans!$B95,LoansR!AM$12:AM$187)</f>
        <v>0</v>
      </c>
      <c r="AN95" s="37">
        <f>SUMIF(LoansC!$B$12:$B$187,Loans!$B95,LoansC!AN$12:AN$187)+SUMIF(LoansR!$B$12:$B$187,Loans!$B95,LoansR!AN$12:AN$187)</f>
        <v>0</v>
      </c>
      <c r="AP95" s="57"/>
    </row>
    <row r="96" spans="1:42" x14ac:dyDescent="0.2">
      <c r="A96" s="1">
        <f t="shared" si="5"/>
        <v>4</v>
      </c>
      <c r="B96" s="101">
        <f t="shared" si="6"/>
        <v>47238</v>
      </c>
      <c r="C96" s="37">
        <f>SUMIF(LoansC!$B$12:$B$187,Loans!$B96,LoansC!C$12:C$187)+SUMIF(LoansR!$B$12:$B$187,Loans!$B96,LoansR!C$12:C$187)</f>
        <v>0</v>
      </c>
      <c r="D96" s="37">
        <f>SUMIF(LoansC!$B$12:$B$187,Loans!$B96,LoansC!D$12:D$187)+SUMIF(LoansR!$B$12:$B$187,Loans!$B96,LoansR!D$12:D$187)</f>
        <v>56138240.700000025</v>
      </c>
      <c r="E96" s="37">
        <f>SUMIF(LoansC!$B$12:$B$187,Loans!$B96,LoansC!E$12:E$187)+SUMIF(LoansR!$B$12:$B$187,Loans!$B96,LoansR!E$12:E$187)</f>
        <v>0</v>
      </c>
      <c r="F96" s="37">
        <f>SUMIF(LoansC!$B$12:$B$187,Loans!$B96,LoansC!F$12:F$187)+SUMIF(LoansR!$B$12:$B$187,Loans!$B96,LoansR!F$12:F$187)</f>
        <v>0</v>
      </c>
      <c r="G96" s="37">
        <f>SUMIF(LoansC!$B$12:$B$187,Loans!$B96,LoansC!G$12:G$187)+SUMIF(LoansR!$B$12:$B$187,Loans!$B96,LoansR!G$12:G$187)</f>
        <v>0</v>
      </c>
      <c r="H96" s="37">
        <f>SUMIF(LoansC!$B$12:$B$187,Loans!$B96,LoansC!H$12:H$187)+SUMIF(LoansR!$B$12:$B$187,Loans!$B96,LoansR!H$12:H$187)</f>
        <v>0</v>
      </c>
      <c r="I96" s="37">
        <f>SUMIF(LoansC!$B$12:$B$187,Loans!$B96,LoansC!I$12:I$187)+SUMIF(LoansR!$B$12:$B$187,Loans!$B96,LoansR!I$12:I$187)</f>
        <v>0</v>
      </c>
      <c r="J96" s="37">
        <f>SUMIF(LoansC!$B$12:$B$187,Loans!$B96,LoansC!J$12:J$187)+SUMIF(LoansR!$B$12:$B$187,Loans!$B96,LoansR!J$12:J$187)</f>
        <v>0</v>
      </c>
      <c r="K96" s="37">
        <f>SUMIF(LoansC!$B$12:$B$187,Loans!$B96,LoansC!K$12:K$187)+SUMIF(LoansR!$B$12:$B$187,Loans!$B96,LoansR!K$12:K$187)</f>
        <v>0</v>
      </c>
      <c r="L96" s="37">
        <f>SUMIF(LoansC!$B$12:$B$187,Loans!$B96,LoansC!L$12:L$187)+SUMIF(LoansR!$B$12:$B$187,Loans!$B96,LoansR!L$12:L$187)</f>
        <v>0</v>
      </c>
      <c r="M96" s="37">
        <f>SUMIF(LoansC!$B$12:$B$187,Loans!$B96,LoansC!M$12:M$187)+SUMIF(LoansR!$B$12:$B$187,Loans!$B96,LoansR!M$12:M$187)</f>
        <v>0</v>
      </c>
      <c r="N96" s="37">
        <f>SUMIF(LoansC!$B$12:$B$187,Loans!$B96,LoansC!N$12:N$187)+SUMIF(LoansR!$B$12:$B$187,Loans!$B96,LoansR!N$12:N$187)</f>
        <v>0</v>
      </c>
      <c r="O96" s="37">
        <f>SUMIF(LoansC!$B$12:$B$187,Loans!$B96,LoansC!O$12:O$187)+SUMIF(LoansR!$B$12:$B$187,Loans!$B96,LoansR!O$12:O$187)</f>
        <v>0</v>
      </c>
      <c r="P96" s="37">
        <f>SUMIF(LoansC!$B$12:$B$187,Loans!$B96,LoansC!P$12:P$187)+SUMIF(LoansR!$B$12:$B$187,Loans!$B96,LoansR!P$12:P$187)</f>
        <v>0</v>
      </c>
      <c r="Q96" s="37">
        <f>SUMIF(LoansC!$B$12:$B$187,Loans!$B96,LoansC!Q$12:Q$187)+SUMIF(LoansR!$B$12:$B$187,Loans!$B96,LoansR!Q$12:Q$187)</f>
        <v>0</v>
      </c>
      <c r="R96" s="37">
        <f>SUMIF(LoansC!$B$12:$B$187,Loans!$B96,LoansC!R$12:R$187)+SUMIF(LoansR!$B$12:$B$187,Loans!$B96,LoansR!R$12:R$187)</f>
        <v>0</v>
      </c>
      <c r="S96" s="37">
        <f>SUMIF(LoansC!$B$12:$B$187,Loans!$B96,LoansC!S$12:S$187)+SUMIF(LoansR!$B$12:$B$187,Loans!$B96,LoansR!S$12:S$187)</f>
        <v>0</v>
      </c>
      <c r="T96" s="37">
        <f>SUMIF(LoansC!$B$12:$B$187,Loans!$B96,LoansC!T$12:T$187)+SUMIF(LoansR!$B$12:$B$187,Loans!$B96,LoansR!T$12:T$187)</f>
        <v>0</v>
      </c>
      <c r="U96" s="37">
        <f>(SUMIF(LoansC!$B$12:$B$187,Loans!$B96,LoansC!U$12:U$187)+SUMIF(LoansR!$B$12:$B$187,Loans!$B96,LoansR!U$12:U$187))/2</f>
        <v>1</v>
      </c>
      <c r="V96" s="37">
        <f>SUMIF(LoansC!$B$12:$B$187,Loans!$B96,LoansC!V$12:V$187)+SUMIF(LoansR!$B$12:$B$187,Loans!$B96,LoansR!V$12:V$187)</f>
        <v>0</v>
      </c>
      <c r="W96" s="37">
        <f>SUMIF(LoansC!$B$12:$B$187,Loans!$B96,LoansC!W$12:W$187)+SUMIF(LoansR!$B$12:$B$187,Loans!$B96,LoansR!W$12:W$187)</f>
        <v>0</v>
      </c>
      <c r="X96" s="50">
        <f>IF(MONTH($B96)&gt;=6,VLOOKUP(YEAR($B96)+1,SRECPrice!$B$5:$C$29,2,FALSE),VLOOKUP(YEAR($B96),SRECPrice!$B$5:$C$29,2,FALSE))</f>
        <v>237</v>
      </c>
      <c r="Y96" s="37">
        <f>SUMIF(LoansC!$B$12:$B$187,Loans!$B96,LoansC!Y$12:Y$187)+SUMIF(LoansR!$B$12:$B$187,Loans!$B96,LoansR!Y$12:Y$187)</f>
        <v>0</v>
      </c>
      <c r="Z96" s="37">
        <f>SUMIF(LoansC!$B$12:$B$187,Loans!$B96,LoansC!Z$12:Z$187)+SUMIF(LoansR!$B$12:$B$187,Loans!$B96,LoansR!Z$12:Z$187)</f>
        <v>0</v>
      </c>
      <c r="AA96" s="37">
        <f>SUMIF(LoansC!$B$12:$B$187,Loans!$B96,LoansC!AA$12:AA$187)+SUMIF(LoansR!$B$12:$B$187,Loans!$B96,LoansR!AA$12:AA$187)</f>
        <v>0</v>
      </c>
      <c r="AB96" s="37">
        <f>SUMIF(LoansC!$B$12:$B$187,Loans!$B96,LoansC!AB$12:AB$187)+SUMIF(LoansR!$B$12:$B$187,Loans!$B96,LoansR!AB$12:AB$187)</f>
        <v>0</v>
      </c>
      <c r="AC96" s="37">
        <f>SUMIF(LoansC!$B$12:$B$187,Loans!$B96,LoansC!AC$12:AC$187)+SUMIF(LoansR!$B$12:$B$187,Loans!$B96,LoansR!AC$12:AC$187)</f>
        <v>0</v>
      </c>
      <c r="AD96" s="37">
        <f>SUMIF(LoansC!$B$12:$B$187,Loans!$B96,LoansC!AD$12:AD$187)+SUMIF(LoansR!$B$12:$B$187,Loans!$B96,LoansR!AD$12:AD$187)</f>
        <v>0</v>
      </c>
      <c r="AE96" s="56">
        <f>SUMIF(LoansC!$B$12:$B$187,Loans!$B96,LoansC!AE$12:AE$187)</f>
        <v>9.6699999999999994E-2</v>
      </c>
      <c r="AF96" s="37">
        <f>SUMIF(LoansC!$B$12:$B$187,Loans!$B96,LoansC!AF$12:AF$187)+SUMIF(LoansR!$B$12:$B$187,Loans!$B96,LoansR!AF$12:AF$187)</f>
        <v>0</v>
      </c>
      <c r="AG96" s="37">
        <f>SUMIF(LoansC!$B$12:$B$187,Loans!$B96,LoansC!AG$12:AG$187)+SUMIF(LoansR!$B$12:$B$187,Loans!$B96,LoansR!AG$12:AG$187)</f>
        <v>0</v>
      </c>
      <c r="AH96" s="37">
        <f>SUMIF(LoansC!$B$12:$B$187,Loans!$B96,LoansC!AH$12:AH$187)+SUMIF(LoansR!$B$12:$B$187,Loans!$B96,LoansR!AH$12:AH$187)</f>
        <v>0</v>
      </c>
      <c r="AI96" s="37">
        <f>SUMIF(LoansC!$B$12:$B$187,Loans!$B96,LoansC!AI$12:AI$187)+SUMIF(LoansR!$B$12:$B$187,Loans!$B96,LoansR!AI$12:AI$187)</f>
        <v>0</v>
      </c>
      <c r="AJ96" s="37">
        <f>SUMIF(LoansC!$B$12:$B$187,Loans!$B96,LoansC!AJ$12:AJ$187)+SUMIF(LoansR!$B$12:$B$187,Loans!$B96,LoansR!AJ$12:AJ$187)</f>
        <v>0</v>
      </c>
      <c r="AK96" s="37">
        <f>SUMIF(LoansC!$B$12:$B$187,Loans!$B96,LoansC!AK$12:AK$187)+SUMIF(LoansR!$B$12:$B$187,Loans!$B96,LoansR!AK$12:AK$187)</f>
        <v>0</v>
      </c>
      <c r="AL96" s="37">
        <f>SUMIF(LoansC!$B$12:$B$187,Loans!$B96,LoansC!AL$12:AL$187)+SUMIF(LoansR!$B$12:$B$187,Loans!$B96,LoansR!AL$12:AL$187)</f>
        <v>0</v>
      </c>
      <c r="AM96" s="37">
        <f>SUMIF(LoansC!$B$12:$B$187,Loans!$B96,LoansC!AM$12:AM$187)+SUMIF(LoansR!$B$12:$B$187,Loans!$B96,LoansR!AM$12:AM$187)</f>
        <v>0</v>
      </c>
      <c r="AN96" s="37">
        <f>SUMIF(LoansC!$B$12:$B$187,Loans!$B96,LoansC!AN$12:AN$187)+SUMIF(LoansR!$B$12:$B$187,Loans!$B96,LoansR!AN$12:AN$187)</f>
        <v>0</v>
      </c>
      <c r="AP96" s="57"/>
    </row>
    <row r="97" spans="1:42" x14ac:dyDescent="0.2">
      <c r="A97" s="1">
        <f t="shared" si="5"/>
        <v>5</v>
      </c>
      <c r="B97" s="101">
        <f t="shared" si="6"/>
        <v>47269</v>
      </c>
      <c r="C97" s="37">
        <f>SUMIF(LoansC!$B$12:$B$187,Loans!$B97,LoansC!C$12:C$187)+SUMIF(LoansR!$B$12:$B$187,Loans!$B97,LoansR!C$12:C$187)</f>
        <v>0</v>
      </c>
      <c r="D97" s="37">
        <f>SUMIF(LoansC!$B$12:$B$187,Loans!$B97,LoansC!D$12:D$187)+SUMIF(LoansR!$B$12:$B$187,Loans!$B97,LoansR!D$12:D$187)</f>
        <v>56138240.700000025</v>
      </c>
      <c r="E97" s="37">
        <f>SUMIF(LoansC!$B$12:$B$187,Loans!$B97,LoansC!E$12:E$187)+SUMIF(LoansR!$B$12:$B$187,Loans!$B97,LoansR!E$12:E$187)</f>
        <v>0</v>
      </c>
      <c r="F97" s="37">
        <f>SUMIF(LoansC!$B$12:$B$187,Loans!$B97,LoansC!F$12:F$187)+SUMIF(LoansR!$B$12:$B$187,Loans!$B97,LoansR!F$12:F$187)</f>
        <v>0</v>
      </c>
      <c r="G97" s="37">
        <f>SUMIF(LoansC!$B$12:$B$187,Loans!$B97,LoansC!G$12:G$187)+SUMIF(LoansR!$B$12:$B$187,Loans!$B97,LoansR!G$12:G$187)</f>
        <v>0</v>
      </c>
      <c r="H97" s="37">
        <f>SUMIF(LoansC!$B$12:$B$187,Loans!$B97,LoansC!H$12:H$187)+SUMIF(LoansR!$B$12:$B$187,Loans!$B97,LoansR!H$12:H$187)</f>
        <v>0</v>
      </c>
      <c r="I97" s="37">
        <f>SUMIF(LoansC!$B$12:$B$187,Loans!$B97,LoansC!I$12:I$187)+SUMIF(LoansR!$B$12:$B$187,Loans!$B97,LoansR!I$12:I$187)</f>
        <v>0</v>
      </c>
      <c r="J97" s="37">
        <f>SUMIF(LoansC!$B$12:$B$187,Loans!$B97,LoansC!J$12:J$187)+SUMIF(LoansR!$B$12:$B$187,Loans!$B97,LoansR!J$12:J$187)</f>
        <v>0</v>
      </c>
      <c r="K97" s="37">
        <f>SUMIF(LoansC!$B$12:$B$187,Loans!$B97,LoansC!K$12:K$187)+SUMIF(LoansR!$B$12:$B$187,Loans!$B97,LoansR!K$12:K$187)</f>
        <v>0</v>
      </c>
      <c r="L97" s="37">
        <f>SUMIF(LoansC!$B$12:$B$187,Loans!$B97,LoansC!L$12:L$187)+SUMIF(LoansR!$B$12:$B$187,Loans!$B97,LoansR!L$12:L$187)</f>
        <v>0</v>
      </c>
      <c r="M97" s="37">
        <f>SUMIF(LoansC!$B$12:$B$187,Loans!$B97,LoansC!M$12:M$187)+SUMIF(LoansR!$B$12:$B$187,Loans!$B97,LoansR!M$12:M$187)</f>
        <v>0</v>
      </c>
      <c r="N97" s="37">
        <f>SUMIF(LoansC!$B$12:$B$187,Loans!$B97,LoansC!N$12:N$187)+SUMIF(LoansR!$B$12:$B$187,Loans!$B97,LoansR!N$12:N$187)</f>
        <v>0</v>
      </c>
      <c r="O97" s="37">
        <f>SUMIF(LoansC!$B$12:$B$187,Loans!$B97,LoansC!O$12:O$187)+SUMIF(LoansR!$B$12:$B$187,Loans!$B97,LoansR!O$12:O$187)</f>
        <v>0</v>
      </c>
      <c r="P97" s="37">
        <f>SUMIF(LoansC!$B$12:$B$187,Loans!$B97,LoansC!P$12:P$187)+SUMIF(LoansR!$B$12:$B$187,Loans!$B97,LoansR!P$12:P$187)</f>
        <v>0</v>
      </c>
      <c r="Q97" s="37">
        <f>SUMIF(LoansC!$B$12:$B$187,Loans!$B97,LoansC!Q$12:Q$187)+SUMIF(LoansR!$B$12:$B$187,Loans!$B97,LoansR!Q$12:Q$187)</f>
        <v>0</v>
      </c>
      <c r="R97" s="37">
        <f>SUMIF(LoansC!$B$12:$B$187,Loans!$B97,LoansC!R$12:R$187)+SUMIF(LoansR!$B$12:$B$187,Loans!$B97,LoansR!R$12:R$187)</f>
        <v>0</v>
      </c>
      <c r="S97" s="37">
        <f>SUMIF(LoansC!$B$12:$B$187,Loans!$B97,LoansC!S$12:S$187)+SUMIF(LoansR!$B$12:$B$187,Loans!$B97,LoansR!S$12:S$187)</f>
        <v>0</v>
      </c>
      <c r="T97" s="37">
        <f>SUMIF(LoansC!$B$12:$B$187,Loans!$B97,LoansC!T$12:T$187)+SUMIF(LoansR!$B$12:$B$187,Loans!$B97,LoansR!T$12:T$187)</f>
        <v>0</v>
      </c>
      <c r="U97" s="37">
        <f>(SUMIF(LoansC!$B$12:$B$187,Loans!$B97,LoansC!U$12:U$187)+SUMIF(LoansR!$B$12:$B$187,Loans!$B97,LoansR!U$12:U$187))/2</f>
        <v>1</v>
      </c>
      <c r="V97" s="37">
        <f>SUMIF(LoansC!$B$12:$B$187,Loans!$B97,LoansC!V$12:V$187)+SUMIF(LoansR!$B$12:$B$187,Loans!$B97,LoansR!V$12:V$187)</f>
        <v>0</v>
      </c>
      <c r="W97" s="37">
        <f>SUMIF(LoansC!$B$12:$B$187,Loans!$B97,LoansC!W$12:W$187)+SUMIF(LoansR!$B$12:$B$187,Loans!$B97,LoansR!W$12:W$187)</f>
        <v>0</v>
      </c>
      <c r="X97" s="50">
        <f>IF(MONTH($B97)&gt;=6,VLOOKUP(YEAR($B97)+1,SRECPrice!$B$5:$C$29,2,FALSE),VLOOKUP(YEAR($B97),SRECPrice!$B$5:$C$29,2,FALSE))</f>
        <v>237</v>
      </c>
      <c r="Y97" s="37">
        <f>SUMIF(LoansC!$B$12:$B$187,Loans!$B97,LoansC!Y$12:Y$187)+SUMIF(LoansR!$B$12:$B$187,Loans!$B97,LoansR!Y$12:Y$187)</f>
        <v>0</v>
      </c>
      <c r="Z97" s="37">
        <f>SUMIF(LoansC!$B$12:$B$187,Loans!$B97,LoansC!Z$12:Z$187)+SUMIF(LoansR!$B$12:$B$187,Loans!$B97,LoansR!Z$12:Z$187)</f>
        <v>0</v>
      </c>
      <c r="AA97" s="37">
        <f>SUMIF(LoansC!$B$12:$B$187,Loans!$B97,LoansC!AA$12:AA$187)+SUMIF(LoansR!$B$12:$B$187,Loans!$B97,LoansR!AA$12:AA$187)</f>
        <v>0</v>
      </c>
      <c r="AB97" s="37">
        <f>SUMIF(LoansC!$B$12:$B$187,Loans!$B97,LoansC!AB$12:AB$187)+SUMIF(LoansR!$B$12:$B$187,Loans!$B97,LoansR!AB$12:AB$187)</f>
        <v>0</v>
      </c>
      <c r="AC97" s="37">
        <f>SUMIF(LoansC!$B$12:$B$187,Loans!$B97,LoansC!AC$12:AC$187)+SUMIF(LoansR!$B$12:$B$187,Loans!$B97,LoansR!AC$12:AC$187)</f>
        <v>0</v>
      </c>
      <c r="AD97" s="37">
        <f>SUMIF(LoansC!$B$12:$B$187,Loans!$B97,LoansC!AD$12:AD$187)+SUMIF(LoansR!$B$12:$B$187,Loans!$B97,LoansR!AD$12:AD$187)</f>
        <v>0</v>
      </c>
      <c r="AE97" s="56">
        <f>SUMIF(LoansC!$B$12:$B$187,Loans!$B97,LoansC!AE$12:AE$187)</f>
        <v>9.6699999999999994E-2</v>
      </c>
      <c r="AF97" s="37">
        <f>SUMIF(LoansC!$B$12:$B$187,Loans!$B97,LoansC!AF$12:AF$187)+SUMIF(LoansR!$B$12:$B$187,Loans!$B97,LoansR!AF$12:AF$187)</f>
        <v>0</v>
      </c>
      <c r="AG97" s="37">
        <f>SUMIF(LoansC!$B$12:$B$187,Loans!$B97,LoansC!AG$12:AG$187)+SUMIF(LoansR!$B$12:$B$187,Loans!$B97,LoansR!AG$12:AG$187)</f>
        <v>0</v>
      </c>
      <c r="AH97" s="37">
        <f>SUMIF(LoansC!$B$12:$B$187,Loans!$B97,LoansC!AH$12:AH$187)+SUMIF(LoansR!$B$12:$B$187,Loans!$B97,LoansR!AH$12:AH$187)</f>
        <v>0</v>
      </c>
      <c r="AI97" s="37">
        <f>SUMIF(LoansC!$B$12:$B$187,Loans!$B97,LoansC!AI$12:AI$187)+SUMIF(LoansR!$B$12:$B$187,Loans!$B97,LoansR!AI$12:AI$187)</f>
        <v>0</v>
      </c>
      <c r="AJ97" s="37">
        <f>SUMIF(LoansC!$B$12:$B$187,Loans!$B97,LoansC!AJ$12:AJ$187)+SUMIF(LoansR!$B$12:$B$187,Loans!$B97,LoansR!AJ$12:AJ$187)</f>
        <v>0</v>
      </c>
      <c r="AK97" s="37">
        <f>SUMIF(LoansC!$B$12:$B$187,Loans!$B97,LoansC!AK$12:AK$187)+SUMIF(LoansR!$B$12:$B$187,Loans!$B97,LoansR!AK$12:AK$187)</f>
        <v>0</v>
      </c>
      <c r="AL97" s="37">
        <f>SUMIF(LoansC!$B$12:$B$187,Loans!$B97,LoansC!AL$12:AL$187)+SUMIF(LoansR!$B$12:$B$187,Loans!$B97,LoansR!AL$12:AL$187)</f>
        <v>0</v>
      </c>
      <c r="AM97" s="37">
        <f>SUMIF(LoansC!$B$12:$B$187,Loans!$B97,LoansC!AM$12:AM$187)+SUMIF(LoansR!$B$12:$B$187,Loans!$B97,LoansR!AM$12:AM$187)</f>
        <v>0</v>
      </c>
      <c r="AN97" s="37">
        <f>SUMIF(LoansC!$B$12:$B$187,Loans!$B97,LoansC!AN$12:AN$187)+SUMIF(LoansR!$B$12:$B$187,Loans!$B97,LoansR!AN$12:AN$187)</f>
        <v>0</v>
      </c>
      <c r="AP97" s="57"/>
    </row>
    <row r="98" spans="1:42" x14ac:dyDescent="0.2">
      <c r="A98" s="1">
        <f t="shared" si="5"/>
        <v>6</v>
      </c>
      <c r="B98" s="101">
        <f t="shared" si="6"/>
        <v>47299</v>
      </c>
      <c r="C98" s="37">
        <f>SUMIF(LoansC!$B$12:$B$187,Loans!$B98,LoansC!C$12:C$187)+SUMIF(LoansR!$B$12:$B$187,Loans!$B98,LoansR!C$12:C$187)</f>
        <v>0</v>
      </c>
      <c r="D98" s="37">
        <f>SUMIF(LoansC!$B$12:$B$187,Loans!$B98,LoansC!D$12:D$187)+SUMIF(LoansR!$B$12:$B$187,Loans!$B98,LoansR!D$12:D$187)</f>
        <v>56138240.700000025</v>
      </c>
      <c r="E98" s="37">
        <f>SUMIF(LoansC!$B$12:$B$187,Loans!$B98,LoansC!E$12:E$187)+SUMIF(LoansR!$B$12:$B$187,Loans!$B98,LoansR!E$12:E$187)</f>
        <v>0</v>
      </c>
      <c r="F98" s="37">
        <f>SUMIF(LoansC!$B$12:$B$187,Loans!$B98,LoansC!F$12:F$187)+SUMIF(LoansR!$B$12:$B$187,Loans!$B98,LoansR!F$12:F$187)</f>
        <v>0</v>
      </c>
      <c r="G98" s="37">
        <f>SUMIF(LoansC!$B$12:$B$187,Loans!$B98,LoansC!G$12:G$187)+SUMIF(LoansR!$B$12:$B$187,Loans!$B98,LoansR!G$12:G$187)</f>
        <v>0</v>
      </c>
      <c r="H98" s="37">
        <f>SUMIF(LoansC!$B$12:$B$187,Loans!$B98,LoansC!H$12:H$187)+SUMIF(LoansR!$B$12:$B$187,Loans!$B98,LoansR!H$12:H$187)</f>
        <v>0</v>
      </c>
      <c r="I98" s="37">
        <f>SUMIF(LoansC!$B$12:$B$187,Loans!$B98,LoansC!I$12:I$187)+SUMIF(LoansR!$B$12:$B$187,Loans!$B98,LoansR!I$12:I$187)</f>
        <v>0</v>
      </c>
      <c r="J98" s="37">
        <f>SUMIF(LoansC!$B$12:$B$187,Loans!$B98,LoansC!J$12:J$187)+SUMIF(LoansR!$B$12:$B$187,Loans!$B98,LoansR!J$12:J$187)</f>
        <v>0</v>
      </c>
      <c r="K98" s="37">
        <f>SUMIF(LoansC!$B$12:$B$187,Loans!$B98,LoansC!K$12:K$187)+SUMIF(LoansR!$B$12:$B$187,Loans!$B98,LoansR!K$12:K$187)</f>
        <v>0</v>
      </c>
      <c r="L98" s="37">
        <f>SUMIF(LoansC!$B$12:$B$187,Loans!$B98,LoansC!L$12:L$187)+SUMIF(LoansR!$B$12:$B$187,Loans!$B98,LoansR!L$12:L$187)</f>
        <v>0</v>
      </c>
      <c r="M98" s="37">
        <f>SUMIF(LoansC!$B$12:$B$187,Loans!$B98,LoansC!M$12:M$187)+SUMIF(LoansR!$B$12:$B$187,Loans!$B98,LoansR!M$12:M$187)</f>
        <v>0</v>
      </c>
      <c r="N98" s="37">
        <f>SUMIF(LoansC!$B$12:$B$187,Loans!$B98,LoansC!N$12:N$187)+SUMIF(LoansR!$B$12:$B$187,Loans!$B98,LoansR!N$12:N$187)</f>
        <v>0</v>
      </c>
      <c r="O98" s="37">
        <f>SUMIF(LoansC!$B$12:$B$187,Loans!$B98,LoansC!O$12:O$187)+SUMIF(LoansR!$B$12:$B$187,Loans!$B98,LoansR!O$12:O$187)</f>
        <v>0</v>
      </c>
      <c r="P98" s="37">
        <f>SUMIF(LoansC!$B$12:$B$187,Loans!$B98,LoansC!P$12:P$187)+SUMIF(LoansR!$B$12:$B$187,Loans!$B98,LoansR!P$12:P$187)</f>
        <v>0</v>
      </c>
      <c r="Q98" s="37">
        <f>SUMIF(LoansC!$B$12:$B$187,Loans!$B98,LoansC!Q$12:Q$187)+SUMIF(LoansR!$B$12:$B$187,Loans!$B98,LoansR!Q$12:Q$187)</f>
        <v>0</v>
      </c>
      <c r="R98" s="37">
        <f>SUMIF(LoansC!$B$12:$B$187,Loans!$B98,LoansC!R$12:R$187)+SUMIF(LoansR!$B$12:$B$187,Loans!$B98,LoansR!R$12:R$187)</f>
        <v>0</v>
      </c>
      <c r="S98" s="37">
        <f>SUMIF(LoansC!$B$12:$B$187,Loans!$B98,LoansC!S$12:S$187)+SUMIF(LoansR!$B$12:$B$187,Loans!$B98,LoansR!S$12:S$187)</f>
        <v>0</v>
      </c>
      <c r="T98" s="37">
        <f>SUMIF(LoansC!$B$12:$B$187,Loans!$B98,LoansC!T$12:T$187)+SUMIF(LoansR!$B$12:$B$187,Loans!$B98,LoansR!T$12:T$187)</f>
        <v>0</v>
      </c>
      <c r="U98" s="37">
        <f>(SUMIF(LoansC!$B$12:$B$187,Loans!$B98,LoansC!U$12:U$187)+SUMIF(LoansR!$B$12:$B$187,Loans!$B98,LoansR!U$12:U$187))/2</f>
        <v>1</v>
      </c>
      <c r="V98" s="37">
        <f>SUMIF(LoansC!$B$12:$B$187,Loans!$B98,LoansC!V$12:V$187)+SUMIF(LoansR!$B$12:$B$187,Loans!$B98,LoansR!V$12:V$187)</f>
        <v>0</v>
      </c>
      <c r="W98" s="37">
        <f>SUMIF(LoansC!$B$12:$B$187,Loans!$B98,LoansC!W$12:W$187)+SUMIF(LoansR!$B$12:$B$187,Loans!$B98,LoansR!W$12:W$187)</f>
        <v>0</v>
      </c>
      <c r="X98" s="50">
        <f>IF(MONTH($B98)&gt;=6,VLOOKUP(YEAR($B98)+1,SRECPrice!$B$5:$C$29,2,FALSE),VLOOKUP(YEAR($B98),SRECPrice!$B$5:$C$29,2,FALSE))</f>
        <v>237</v>
      </c>
      <c r="Y98" s="37">
        <f>SUMIF(LoansC!$B$12:$B$187,Loans!$B98,LoansC!Y$12:Y$187)+SUMIF(LoansR!$B$12:$B$187,Loans!$B98,LoansR!Y$12:Y$187)</f>
        <v>0</v>
      </c>
      <c r="Z98" s="37">
        <f>SUMIF(LoansC!$B$12:$B$187,Loans!$B98,LoansC!Z$12:Z$187)+SUMIF(LoansR!$B$12:$B$187,Loans!$B98,LoansR!Z$12:Z$187)</f>
        <v>0</v>
      </c>
      <c r="AA98" s="37">
        <f>SUMIF(LoansC!$B$12:$B$187,Loans!$B98,LoansC!AA$12:AA$187)+SUMIF(LoansR!$B$12:$B$187,Loans!$B98,LoansR!AA$12:AA$187)</f>
        <v>0</v>
      </c>
      <c r="AB98" s="37">
        <f>SUMIF(LoansC!$B$12:$B$187,Loans!$B98,LoansC!AB$12:AB$187)+SUMIF(LoansR!$B$12:$B$187,Loans!$B98,LoansR!AB$12:AB$187)</f>
        <v>0</v>
      </c>
      <c r="AC98" s="37">
        <f>SUMIF(LoansC!$B$12:$B$187,Loans!$B98,LoansC!AC$12:AC$187)+SUMIF(LoansR!$B$12:$B$187,Loans!$B98,LoansR!AC$12:AC$187)</f>
        <v>0</v>
      </c>
      <c r="AD98" s="37">
        <f>SUMIF(LoansC!$B$12:$B$187,Loans!$B98,LoansC!AD$12:AD$187)+SUMIF(LoansR!$B$12:$B$187,Loans!$B98,LoansR!AD$12:AD$187)</f>
        <v>0</v>
      </c>
      <c r="AE98" s="56">
        <f>SUMIF(LoansC!$B$12:$B$187,Loans!$B98,LoansC!AE$12:AE$187)</f>
        <v>9.6699999999999994E-2</v>
      </c>
      <c r="AF98" s="37">
        <f>SUMIF(LoansC!$B$12:$B$187,Loans!$B98,LoansC!AF$12:AF$187)+SUMIF(LoansR!$B$12:$B$187,Loans!$B98,LoansR!AF$12:AF$187)</f>
        <v>0</v>
      </c>
      <c r="AG98" s="37">
        <f>SUMIF(LoansC!$B$12:$B$187,Loans!$B98,LoansC!AG$12:AG$187)+SUMIF(LoansR!$B$12:$B$187,Loans!$B98,LoansR!AG$12:AG$187)</f>
        <v>0</v>
      </c>
      <c r="AH98" s="37">
        <f>SUMIF(LoansC!$B$12:$B$187,Loans!$B98,LoansC!AH$12:AH$187)+SUMIF(LoansR!$B$12:$B$187,Loans!$B98,LoansR!AH$12:AH$187)</f>
        <v>0</v>
      </c>
      <c r="AI98" s="37">
        <f>SUMIF(LoansC!$B$12:$B$187,Loans!$B98,LoansC!AI$12:AI$187)+SUMIF(LoansR!$B$12:$B$187,Loans!$B98,LoansR!AI$12:AI$187)</f>
        <v>0</v>
      </c>
      <c r="AJ98" s="37">
        <f>SUMIF(LoansC!$B$12:$B$187,Loans!$B98,LoansC!AJ$12:AJ$187)+SUMIF(LoansR!$B$12:$B$187,Loans!$B98,LoansR!AJ$12:AJ$187)</f>
        <v>0</v>
      </c>
      <c r="AK98" s="37">
        <f>SUMIF(LoansC!$B$12:$B$187,Loans!$B98,LoansC!AK$12:AK$187)+SUMIF(LoansR!$B$12:$B$187,Loans!$B98,LoansR!AK$12:AK$187)</f>
        <v>0</v>
      </c>
      <c r="AL98" s="37">
        <f>SUMIF(LoansC!$B$12:$B$187,Loans!$B98,LoansC!AL$12:AL$187)+SUMIF(LoansR!$B$12:$B$187,Loans!$B98,LoansR!AL$12:AL$187)</f>
        <v>0</v>
      </c>
      <c r="AM98" s="37">
        <f>SUMIF(LoansC!$B$12:$B$187,Loans!$B98,LoansC!AM$12:AM$187)+SUMIF(LoansR!$B$12:$B$187,Loans!$B98,LoansR!AM$12:AM$187)</f>
        <v>0</v>
      </c>
      <c r="AN98" s="37">
        <f>SUMIF(LoansC!$B$12:$B$187,Loans!$B98,LoansC!AN$12:AN$187)+SUMIF(LoansR!$B$12:$B$187,Loans!$B98,LoansR!AN$12:AN$187)</f>
        <v>0</v>
      </c>
      <c r="AP98" s="57"/>
    </row>
    <row r="99" spans="1:42" x14ac:dyDescent="0.2">
      <c r="A99" s="1">
        <f t="shared" si="5"/>
        <v>7</v>
      </c>
      <c r="B99" s="101">
        <f t="shared" si="6"/>
        <v>47330</v>
      </c>
      <c r="C99" s="37">
        <f>SUMIF(LoansC!$B$12:$B$187,Loans!$B99,LoansC!C$12:C$187)+SUMIF(LoansR!$B$12:$B$187,Loans!$B99,LoansR!C$12:C$187)</f>
        <v>0</v>
      </c>
      <c r="D99" s="37">
        <f>SUMIF(LoansC!$B$12:$B$187,Loans!$B99,LoansC!D$12:D$187)+SUMIF(LoansR!$B$12:$B$187,Loans!$B99,LoansR!D$12:D$187)</f>
        <v>56138240.700000025</v>
      </c>
      <c r="E99" s="37">
        <f>SUMIF(LoansC!$B$12:$B$187,Loans!$B99,LoansC!E$12:E$187)+SUMIF(LoansR!$B$12:$B$187,Loans!$B99,LoansR!E$12:E$187)</f>
        <v>0</v>
      </c>
      <c r="F99" s="37">
        <f>SUMIF(LoansC!$B$12:$B$187,Loans!$B99,LoansC!F$12:F$187)+SUMIF(LoansR!$B$12:$B$187,Loans!$B99,LoansR!F$12:F$187)</f>
        <v>0</v>
      </c>
      <c r="G99" s="37">
        <f>SUMIF(LoansC!$B$12:$B$187,Loans!$B99,LoansC!G$12:G$187)+SUMIF(LoansR!$B$12:$B$187,Loans!$B99,LoansR!G$12:G$187)</f>
        <v>0</v>
      </c>
      <c r="H99" s="37">
        <f>SUMIF(LoansC!$B$12:$B$187,Loans!$B99,LoansC!H$12:H$187)+SUMIF(LoansR!$B$12:$B$187,Loans!$B99,LoansR!H$12:H$187)</f>
        <v>0</v>
      </c>
      <c r="I99" s="37">
        <f>SUMIF(LoansC!$B$12:$B$187,Loans!$B99,LoansC!I$12:I$187)+SUMIF(LoansR!$B$12:$B$187,Loans!$B99,LoansR!I$12:I$187)</f>
        <v>0</v>
      </c>
      <c r="J99" s="37">
        <f>SUMIF(LoansC!$B$12:$B$187,Loans!$B99,LoansC!J$12:J$187)+SUMIF(LoansR!$B$12:$B$187,Loans!$B99,LoansR!J$12:J$187)</f>
        <v>0</v>
      </c>
      <c r="K99" s="37">
        <f>SUMIF(LoansC!$B$12:$B$187,Loans!$B99,LoansC!K$12:K$187)+SUMIF(LoansR!$B$12:$B$187,Loans!$B99,LoansR!K$12:K$187)</f>
        <v>0</v>
      </c>
      <c r="L99" s="37">
        <f>SUMIF(LoansC!$B$12:$B$187,Loans!$B99,LoansC!L$12:L$187)+SUMIF(LoansR!$B$12:$B$187,Loans!$B99,LoansR!L$12:L$187)</f>
        <v>0</v>
      </c>
      <c r="M99" s="37">
        <f>SUMIF(LoansC!$B$12:$B$187,Loans!$B99,LoansC!M$12:M$187)+SUMIF(LoansR!$B$12:$B$187,Loans!$B99,LoansR!M$12:M$187)</f>
        <v>0</v>
      </c>
      <c r="N99" s="37">
        <f>SUMIF(LoansC!$B$12:$B$187,Loans!$B99,LoansC!N$12:N$187)+SUMIF(LoansR!$B$12:$B$187,Loans!$B99,LoansR!N$12:N$187)</f>
        <v>0</v>
      </c>
      <c r="O99" s="37">
        <f>SUMIF(LoansC!$B$12:$B$187,Loans!$B99,LoansC!O$12:O$187)+SUMIF(LoansR!$B$12:$B$187,Loans!$B99,LoansR!O$12:O$187)</f>
        <v>0</v>
      </c>
      <c r="P99" s="37">
        <f>SUMIF(LoansC!$B$12:$B$187,Loans!$B99,LoansC!P$12:P$187)+SUMIF(LoansR!$B$12:$B$187,Loans!$B99,LoansR!P$12:P$187)</f>
        <v>0</v>
      </c>
      <c r="Q99" s="37">
        <f>SUMIF(LoansC!$B$12:$B$187,Loans!$B99,LoansC!Q$12:Q$187)+SUMIF(LoansR!$B$12:$B$187,Loans!$B99,LoansR!Q$12:Q$187)</f>
        <v>0</v>
      </c>
      <c r="R99" s="37">
        <f>SUMIF(LoansC!$B$12:$B$187,Loans!$B99,LoansC!R$12:R$187)+SUMIF(LoansR!$B$12:$B$187,Loans!$B99,LoansR!R$12:R$187)</f>
        <v>0</v>
      </c>
      <c r="S99" s="37">
        <f>SUMIF(LoansC!$B$12:$B$187,Loans!$B99,LoansC!S$12:S$187)+SUMIF(LoansR!$B$12:$B$187,Loans!$B99,LoansR!S$12:S$187)</f>
        <v>0</v>
      </c>
      <c r="T99" s="37">
        <f>SUMIF(LoansC!$B$12:$B$187,Loans!$B99,LoansC!T$12:T$187)+SUMIF(LoansR!$B$12:$B$187,Loans!$B99,LoansR!T$12:T$187)</f>
        <v>0</v>
      </c>
      <c r="U99" s="37">
        <f>(SUMIF(LoansC!$B$12:$B$187,Loans!$B99,LoansC!U$12:U$187)+SUMIF(LoansR!$B$12:$B$187,Loans!$B99,LoansR!U$12:U$187))/2</f>
        <v>1</v>
      </c>
      <c r="V99" s="37">
        <f>SUMIF(LoansC!$B$12:$B$187,Loans!$B99,LoansC!V$12:V$187)+SUMIF(LoansR!$B$12:$B$187,Loans!$B99,LoansR!V$12:V$187)</f>
        <v>0</v>
      </c>
      <c r="W99" s="37">
        <f>SUMIF(LoansC!$B$12:$B$187,Loans!$B99,LoansC!W$12:W$187)+SUMIF(LoansR!$B$12:$B$187,Loans!$B99,LoansR!W$12:W$187)</f>
        <v>0</v>
      </c>
      <c r="X99" s="50">
        <f>IF(MONTH($B99)&gt;=6,VLOOKUP(YEAR($B99)+1,SRECPrice!$B$5:$C$29,2,FALSE),VLOOKUP(YEAR($B99),SRECPrice!$B$5:$C$29,2,FALSE))</f>
        <v>237</v>
      </c>
      <c r="Y99" s="37">
        <f>SUMIF(LoansC!$B$12:$B$187,Loans!$B99,LoansC!Y$12:Y$187)+SUMIF(LoansR!$B$12:$B$187,Loans!$B99,LoansR!Y$12:Y$187)</f>
        <v>0</v>
      </c>
      <c r="Z99" s="37">
        <f>SUMIF(LoansC!$B$12:$B$187,Loans!$B99,LoansC!Z$12:Z$187)+SUMIF(LoansR!$B$12:$B$187,Loans!$B99,LoansR!Z$12:Z$187)</f>
        <v>0</v>
      </c>
      <c r="AA99" s="37">
        <f>SUMIF(LoansC!$B$12:$B$187,Loans!$B99,LoansC!AA$12:AA$187)+SUMIF(LoansR!$B$12:$B$187,Loans!$B99,LoansR!AA$12:AA$187)</f>
        <v>0</v>
      </c>
      <c r="AB99" s="37">
        <f>SUMIF(LoansC!$B$12:$B$187,Loans!$B99,LoansC!AB$12:AB$187)+SUMIF(LoansR!$B$12:$B$187,Loans!$B99,LoansR!AB$12:AB$187)</f>
        <v>0</v>
      </c>
      <c r="AC99" s="37">
        <f>SUMIF(LoansC!$B$12:$B$187,Loans!$B99,LoansC!AC$12:AC$187)+SUMIF(LoansR!$B$12:$B$187,Loans!$B99,LoansR!AC$12:AC$187)</f>
        <v>0</v>
      </c>
      <c r="AD99" s="37">
        <f>SUMIF(LoansC!$B$12:$B$187,Loans!$B99,LoansC!AD$12:AD$187)+SUMIF(LoansR!$B$12:$B$187,Loans!$B99,LoansR!AD$12:AD$187)</f>
        <v>0</v>
      </c>
      <c r="AE99" s="56">
        <f>SUMIF(LoansC!$B$12:$B$187,Loans!$B99,LoansC!AE$12:AE$187)</f>
        <v>9.6699999999999994E-2</v>
      </c>
      <c r="AF99" s="37">
        <f>SUMIF(LoansC!$B$12:$B$187,Loans!$B99,LoansC!AF$12:AF$187)+SUMIF(LoansR!$B$12:$B$187,Loans!$B99,LoansR!AF$12:AF$187)</f>
        <v>0</v>
      </c>
      <c r="AG99" s="37">
        <f>SUMIF(LoansC!$B$12:$B$187,Loans!$B99,LoansC!AG$12:AG$187)+SUMIF(LoansR!$B$12:$B$187,Loans!$B99,LoansR!AG$12:AG$187)</f>
        <v>0</v>
      </c>
      <c r="AH99" s="37">
        <f>SUMIF(LoansC!$B$12:$B$187,Loans!$B99,LoansC!AH$12:AH$187)+SUMIF(LoansR!$B$12:$B$187,Loans!$B99,LoansR!AH$12:AH$187)</f>
        <v>0</v>
      </c>
      <c r="AI99" s="37">
        <f>SUMIF(LoansC!$B$12:$B$187,Loans!$B99,LoansC!AI$12:AI$187)+SUMIF(LoansR!$B$12:$B$187,Loans!$B99,LoansR!AI$12:AI$187)</f>
        <v>0</v>
      </c>
      <c r="AJ99" s="37">
        <f>SUMIF(LoansC!$B$12:$B$187,Loans!$B99,LoansC!AJ$12:AJ$187)+SUMIF(LoansR!$B$12:$B$187,Loans!$B99,LoansR!AJ$12:AJ$187)</f>
        <v>0</v>
      </c>
      <c r="AK99" s="37">
        <f>SUMIF(LoansC!$B$12:$B$187,Loans!$B99,LoansC!AK$12:AK$187)+SUMIF(LoansR!$B$12:$B$187,Loans!$B99,LoansR!AK$12:AK$187)</f>
        <v>0</v>
      </c>
      <c r="AL99" s="37">
        <f>SUMIF(LoansC!$B$12:$B$187,Loans!$B99,LoansC!AL$12:AL$187)+SUMIF(LoansR!$B$12:$B$187,Loans!$B99,LoansR!AL$12:AL$187)</f>
        <v>0</v>
      </c>
      <c r="AM99" s="37">
        <f>SUMIF(LoansC!$B$12:$B$187,Loans!$B99,LoansC!AM$12:AM$187)+SUMIF(LoansR!$B$12:$B$187,Loans!$B99,LoansR!AM$12:AM$187)</f>
        <v>0</v>
      </c>
      <c r="AN99" s="37">
        <f>SUMIF(LoansC!$B$12:$B$187,Loans!$B99,LoansC!AN$12:AN$187)+SUMIF(LoansR!$B$12:$B$187,Loans!$B99,LoansR!AN$12:AN$187)</f>
        <v>0</v>
      </c>
      <c r="AP99" s="57"/>
    </row>
    <row r="100" spans="1:42" x14ac:dyDescent="0.2">
      <c r="A100" s="1">
        <f t="shared" si="5"/>
        <v>8</v>
      </c>
      <c r="B100" s="101">
        <f t="shared" si="6"/>
        <v>47361</v>
      </c>
      <c r="C100" s="37">
        <f>SUMIF(LoansC!$B$12:$B$187,Loans!$B100,LoansC!C$12:C$187)+SUMIF(LoansR!$B$12:$B$187,Loans!$B100,LoansR!C$12:C$187)</f>
        <v>0</v>
      </c>
      <c r="D100" s="37">
        <f>SUMIF(LoansC!$B$12:$B$187,Loans!$B100,LoansC!D$12:D$187)+SUMIF(LoansR!$B$12:$B$187,Loans!$B100,LoansR!D$12:D$187)</f>
        <v>56138240.700000025</v>
      </c>
      <c r="E100" s="37">
        <f>SUMIF(LoansC!$B$12:$B$187,Loans!$B100,LoansC!E$12:E$187)+SUMIF(LoansR!$B$12:$B$187,Loans!$B100,LoansR!E$12:E$187)</f>
        <v>0</v>
      </c>
      <c r="F100" s="37">
        <f>SUMIF(LoansC!$B$12:$B$187,Loans!$B100,LoansC!F$12:F$187)+SUMIF(LoansR!$B$12:$B$187,Loans!$B100,LoansR!F$12:F$187)</f>
        <v>0</v>
      </c>
      <c r="G100" s="37">
        <f>SUMIF(LoansC!$B$12:$B$187,Loans!$B100,LoansC!G$12:G$187)+SUMIF(LoansR!$B$12:$B$187,Loans!$B100,LoansR!G$12:G$187)</f>
        <v>0</v>
      </c>
      <c r="H100" s="37">
        <f>SUMIF(LoansC!$B$12:$B$187,Loans!$B100,LoansC!H$12:H$187)+SUMIF(LoansR!$B$12:$B$187,Loans!$B100,LoansR!H$12:H$187)</f>
        <v>0</v>
      </c>
      <c r="I100" s="37">
        <f>SUMIF(LoansC!$B$12:$B$187,Loans!$B100,LoansC!I$12:I$187)+SUMIF(LoansR!$B$12:$B$187,Loans!$B100,LoansR!I$12:I$187)</f>
        <v>0</v>
      </c>
      <c r="J100" s="37">
        <f>SUMIF(LoansC!$B$12:$B$187,Loans!$B100,LoansC!J$12:J$187)+SUMIF(LoansR!$B$12:$B$187,Loans!$B100,LoansR!J$12:J$187)</f>
        <v>0</v>
      </c>
      <c r="K100" s="37">
        <f>SUMIF(LoansC!$B$12:$B$187,Loans!$B100,LoansC!K$12:K$187)+SUMIF(LoansR!$B$12:$B$187,Loans!$B100,LoansR!K$12:K$187)</f>
        <v>0</v>
      </c>
      <c r="L100" s="37">
        <f>SUMIF(LoansC!$B$12:$B$187,Loans!$B100,LoansC!L$12:L$187)+SUMIF(LoansR!$B$12:$B$187,Loans!$B100,LoansR!L$12:L$187)</f>
        <v>0</v>
      </c>
      <c r="M100" s="37">
        <f>SUMIF(LoansC!$B$12:$B$187,Loans!$B100,LoansC!M$12:M$187)+SUMIF(LoansR!$B$12:$B$187,Loans!$B100,LoansR!M$12:M$187)</f>
        <v>0</v>
      </c>
      <c r="N100" s="37">
        <f>SUMIF(LoansC!$B$12:$B$187,Loans!$B100,LoansC!N$12:N$187)+SUMIF(LoansR!$B$12:$B$187,Loans!$B100,LoansR!N$12:N$187)</f>
        <v>0</v>
      </c>
      <c r="O100" s="37">
        <f>SUMIF(LoansC!$B$12:$B$187,Loans!$B100,LoansC!O$12:O$187)+SUMIF(LoansR!$B$12:$B$187,Loans!$B100,LoansR!O$12:O$187)</f>
        <v>0</v>
      </c>
      <c r="P100" s="37">
        <f>SUMIF(LoansC!$B$12:$B$187,Loans!$B100,LoansC!P$12:P$187)+SUMIF(LoansR!$B$12:$B$187,Loans!$B100,LoansR!P$12:P$187)</f>
        <v>0</v>
      </c>
      <c r="Q100" s="37">
        <f>SUMIF(LoansC!$B$12:$B$187,Loans!$B100,LoansC!Q$12:Q$187)+SUMIF(LoansR!$B$12:$B$187,Loans!$B100,LoansR!Q$12:Q$187)</f>
        <v>0</v>
      </c>
      <c r="R100" s="37">
        <f>SUMIF(LoansC!$B$12:$B$187,Loans!$B100,LoansC!R$12:R$187)+SUMIF(LoansR!$B$12:$B$187,Loans!$B100,LoansR!R$12:R$187)</f>
        <v>0</v>
      </c>
      <c r="S100" s="37">
        <f>SUMIF(LoansC!$B$12:$B$187,Loans!$B100,LoansC!S$12:S$187)+SUMIF(LoansR!$B$12:$B$187,Loans!$B100,LoansR!S$12:S$187)</f>
        <v>0</v>
      </c>
      <c r="T100" s="37">
        <f>SUMIF(LoansC!$B$12:$B$187,Loans!$B100,LoansC!T$12:T$187)+SUMIF(LoansR!$B$12:$B$187,Loans!$B100,LoansR!T$12:T$187)</f>
        <v>0</v>
      </c>
      <c r="U100" s="37">
        <f>(SUMIF(LoansC!$B$12:$B$187,Loans!$B100,LoansC!U$12:U$187)+SUMIF(LoansR!$B$12:$B$187,Loans!$B100,LoansR!U$12:U$187))/2</f>
        <v>1</v>
      </c>
      <c r="V100" s="37">
        <f>SUMIF(LoansC!$B$12:$B$187,Loans!$B100,LoansC!V$12:V$187)+SUMIF(LoansR!$B$12:$B$187,Loans!$B100,LoansR!V$12:V$187)</f>
        <v>0</v>
      </c>
      <c r="W100" s="37">
        <f>SUMIF(LoansC!$B$12:$B$187,Loans!$B100,LoansC!W$12:W$187)+SUMIF(LoansR!$B$12:$B$187,Loans!$B100,LoansR!W$12:W$187)</f>
        <v>0</v>
      </c>
      <c r="X100" s="50">
        <f>IF(MONTH($B100)&gt;=6,VLOOKUP(YEAR($B100)+1,SRECPrice!$B$5:$C$29,2,FALSE),VLOOKUP(YEAR($B100),SRECPrice!$B$5:$C$29,2,FALSE))</f>
        <v>237</v>
      </c>
      <c r="Y100" s="37">
        <f>SUMIF(LoansC!$B$12:$B$187,Loans!$B100,LoansC!Y$12:Y$187)+SUMIF(LoansR!$B$12:$B$187,Loans!$B100,LoansR!Y$12:Y$187)</f>
        <v>0</v>
      </c>
      <c r="Z100" s="37">
        <f>SUMIF(LoansC!$B$12:$B$187,Loans!$B100,LoansC!Z$12:Z$187)+SUMIF(LoansR!$B$12:$B$187,Loans!$B100,LoansR!Z$12:Z$187)</f>
        <v>0</v>
      </c>
      <c r="AA100" s="37">
        <f>SUMIF(LoansC!$B$12:$B$187,Loans!$B100,LoansC!AA$12:AA$187)+SUMIF(LoansR!$B$12:$B$187,Loans!$B100,LoansR!AA$12:AA$187)</f>
        <v>0</v>
      </c>
      <c r="AB100" s="37">
        <f>SUMIF(LoansC!$B$12:$B$187,Loans!$B100,LoansC!AB$12:AB$187)+SUMIF(LoansR!$B$12:$B$187,Loans!$B100,LoansR!AB$12:AB$187)</f>
        <v>0</v>
      </c>
      <c r="AC100" s="37">
        <f>SUMIF(LoansC!$B$12:$B$187,Loans!$B100,LoansC!AC$12:AC$187)+SUMIF(LoansR!$B$12:$B$187,Loans!$B100,LoansR!AC$12:AC$187)</f>
        <v>0</v>
      </c>
      <c r="AD100" s="37">
        <f>SUMIF(LoansC!$B$12:$B$187,Loans!$B100,LoansC!AD$12:AD$187)+SUMIF(LoansR!$B$12:$B$187,Loans!$B100,LoansR!AD$12:AD$187)</f>
        <v>0</v>
      </c>
      <c r="AE100" s="56">
        <f>SUMIF(LoansC!$B$12:$B$187,Loans!$B100,LoansC!AE$12:AE$187)</f>
        <v>9.6699999999999994E-2</v>
      </c>
      <c r="AF100" s="37">
        <f>SUMIF(LoansC!$B$12:$B$187,Loans!$B100,LoansC!AF$12:AF$187)+SUMIF(LoansR!$B$12:$B$187,Loans!$B100,LoansR!AF$12:AF$187)</f>
        <v>0</v>
      </c>
      <c r="AG100" s="37">
        <f>SUMIF(LoansC!$B$12:$B$187,Loans!$B100,LoansC!AG$12:AG$187)+SUMIF(LoansR!$B$12:$B$187,Loans!$B100,LoansR!AG$12:AG$187)</f>
        <v>0</v>
      </c>
      <c r="AH100" s="37">
        <f>SUMIF(LoansC!$B$12:$B$187,Loans!$B100,LoansC!AH$12:AH$187)+SUMIF(LoansR!$B$12:$B$187,Loans!$B100,LoansR!AH$12:AH$187)</f>
        <v>0</v>
      </c>
      <c r="AI100" s="37">
        <f>SUMIF(LoansC!$B$12:$B$187,Loans!$B100,LoansC!AI$12:AI$187)+SUMIF(LoansR!$B$12:$B$187,Loans!$B100,LoansR!AI$12:AI$187)</f>
        <v>0</v>
      </c>
      <c r="AJ100" s="37">
        <f>SUMIF(LoansC!$B$12:$B$187,Loans!$B100,LoansC!AJ$12:AJ$187)+SUMIF(LoansR!$B$12:$B$187,Loans!$B100,LoansR!AJ$12:AJ$187)</f>
        <v>0</v>
      </c>
      <c r="AK100" s="37">
        <f>SUMIF(LoansC!$B$12:$B$187,Loans!$B100,LoansC!AK$12:AK$187)+SUMIF(LoansR!$B$12:$B$187,Loans!$B100,LoansR!AK$12:AK$187)</f>
        <v>0</v>
      </c>
      <c r="AL100" s="37">
        <f>SUMIF(LoansC!$B$12:$B$187,Loans!$B100,LoansC!AL$12:AL$187)+SUMIF(LoansR!$B$12:$B$187,Loans!$B100,LoansR!AL$12:AL$187)</f>
        <v>0</v>
      </c>
      <c r="AM100" s="37">
        <f>SUMIF(LoansC!$B$12:$B$187,Loans!$B100,LoansC!AM$12:AM$187)+SUMIF(LoansR!$B$12:$B$187,Loans!$B100,LoansR!AM$12:AM$187)</f>
        <v>0</v>
      </c>
      <c r="AN100" s="37">
        <f>SUMIF(LoansC!$B$12:$B$187,Loans!$B100,LoansC!AN$12:AN$187)+SUMIF(LoansR!$B$12:$B$187,Loans!$B100,LoansR!AN$12:AN$187)</f>
        <v>0</v>
      </c>
      <c r="AP100" s="57"/>
    </row>
    <row r="101" spans="1:42" x14ac:dyDescent="0.2">
      <c r="A101" s="1">
        <f t="shared" si="5"/>
        <v>9</v>
      </c>
      <c r="B101" s="101">
        <f t="shared" si="6"/>
        <v>47391</v>
      </c>
      <c r="C101" s="37">
        <f>SUMIF(LoansC!$B$12:$B$187,Loans!$B101,LoansC!C$12:C$187)+SUMIF(LoansR!$B$12:$B$187,Loans!$B101,LoansR!C$12:C$187)</f>
        <v>0</v>
      </c>
      <c r="D101" s="37">
        <f>SUMIF(LoansC!$B$12:$B$187,Loans!$B101,LoansC!D$12:D$187)+SUMIF(LoansR!$B$12:$B$187,Loans!$B101,LoansR!D$12:D$187)</f>
        <v>56138240.700000025</v>
      </c>
      <c r="E101" s="37">
        <f>SUMIF(LoansC!$B$12:$B$187,Loans!$B101,LoansC!E$12:E$187)+SUMIF(LoansR!$B$12:$B$187,Loans!$B101,LoansR!E$12:E$187)</f>
        <v>0</v>
      </c>
      <c r="F101" s="37">
        <f>SUMIF(LoansC!$B$12:$B$187,Loans!$B101,LoansC!F$12:F$187)+SUMIF(LoansR!$B$12:$B$187,Loans!$B101,LoansR!F$12:F$187)</f>
        <v>0</v>
      </c>
      <c r="G101" s="37">
        <f>SUMIF(LoansC!$B$12:$B$187,Loans!$B101,LoansC!G$12:G$187)+SUMIF(LoansR!$B$12:$B$187,Loans!$B101,LoansR!G$12:G$187)</f>
        <v>0</v>
      </c>
      <c r="H101" s="37">
        <f>SUMIF(LoansC!$B$12:$B$187,Loans!$B101,LoansC!H$12:H$187)+SUMIF(LoansR!$B$12:$B$187,Loans!$B101,LoansR!H$12:H$187)</f>
        <v>0</v>
      </c>
      <c r="I101" s="37">
        <f>SUMIF(LoansC!$B$12:$B$187,Loans!$B101,LoansC!I$12:I$187)+SUMIF(LoansR!$B$12:$B$187,Loans!$B101,LoansR!I$12:I$187)</f>
        <v>0</v>
      </c>
      <c r="J101" s="37">
        <f>SUMIF(LoansC!$B$12:$B$187,Loans!$B101,LoansC!J$12:J$187)+SUMIF(LoansR!$B$12:$B$187,Loans!$B101,LoansR!J$12:J$187)</f>
        <v>0</v>
      </c>
      <c r="K101" s="37">
        <f>SUMIF(LoansC!$B$12:$B$187,Loans!$B101,LoansC!K$12:K$187)+SUMIF(LoansR!$B$12:$B$187,Loans!$B101,LoansR!K$12:K$187)</f>
        <v>0</v>
      </c>
      <c r="L101" s="37">
        <f>SUMIF(LoansC!$B$12:$B$187,Loans!$B101,LoansC!L$12:L$187)+SUMIF(LoansR!$B$12:$B$187,Loans!$B101,LoansR!L$12:L$187)</f>
        <v>0</v>
      </c>
      <c r="M101" s="37">
        <f>SUMIF(LoansC!$B$12:$B$187,Loans!$B101,LoansC!M$12:M$187)+SUMIF(LoansR!$B$12:$B$187,Loans!$B101,LoansR!M$12:M$187)</f>
        <v>0</v>
      </c>
      <c r="N101" s="37">
        <f>SUMIF(LoansC!$B$12:$B$187,Loans!$B101,LoansC!N$12:N$187)+SUMIF(LoansR!$B$12:$B$187,Loans!$B101,LoansR!N$12:N$187)</f>
        <v>0</v>
      </c>
      <c r="O101" s="37">
        <f>SUMIF(LoansC!$B$12:$B$187,Loans!$B101,LoansC!O$12:O$187)+SUMIF(LoansR!$B$12:$B$187,Loans!$B101,LoansR!O$12:O$187)</f>
        <v>0</v>
      </c>
      <c r="P101" s="37">
        <f>SUMIF(LoansC!$B$12:$B$187,Loans!$B101,LoansC!P$12:P$187)+SUMIF(LoansR!$B$12:$B$187,Loans!$B101,LoansR!P$12:P$187)</f>
        <v>0</v>
      </c>
      <c r="Q101" s="37">
        <f>SUMIF(LoansC!$B$12:$B$187,Loans!$B101,LoansC!Q$12:Q$187)+SUMIF(LoansR!$B$12:$B$187,Loans!$B101,LoansR!Q$12:Q$187)</f>
        <v>0</v>
      </c>
      <c r="R101" s="37">
        <f>SUMIF(LoansC!$B$12:$B$187,Loans!$B101,LoansC!R$12:R$187)+SUMIF(LoansR!$B$12:$B$187,Loans!$B101,LoansR!R$12:R$187)</f>
        <v>0</v>
      </c>
      <c r="S101" s="37">
        <f>SUMIF(LoansC!$B$12:$B$187,Loans!$B101,LoansC!S$12:S$187)+SUMIF(LoansR!$B$12:$B$187,Loans!$B101,LoansR!S$12:S$187)</f>
        <v>0</v>
      </c>
      <c r="T101" s="37">
        <f>SUMIF(LoansC!$B$12:$B$187,Loans!$B101,LoansC!T$12:T$187)+SUMIF(LoansR!$B$12:$B$187,Loans!$B101,LoansR!T$12:T$187)</f>
        <v>0</v>
      </c>
      <c r="U101" s="37">
        <f>(SUMIF(LoansC!$B$12:$B$187,Loans!$B101,LoansC!U$12:U$187)+SUMIF(LoansR!$B$12:$B$187,Loans!$B101,LoansR!U$12:U$187))/2</f>
        <v>1</v>
      </c>
      <c r="V101" s="37">
        <f>SUMIF(LoansC!$B$12:$B$187,Loans!$B101,LoansC!V$12:V$187)+SUMIF(LoansR!$B$12:$B$187,Loans!$B101,LoansR!V$12:V$187)</f>
        <v>0</v>
      </c>
      <c r="W101" s="37">
        <f>SUMIF(LoansC!$B$12:$B$187,Loans!$B101,LoansC!W$12:W$187)+SUMIF(LoansR!$B$12:$B$187,Loans!$B101,LoansR!W$12:W$187)</f>
        <v>0</v>
      </c>
      <c r="X101" s="50">
        <f>IF(MONTH($B101)&gt;=6,VLOOKUP(YEAR($B101)+1,SRECPrice!$B$5:$C$29,2,FALSE),VLOOKUP(YEAR($B101),SRECPrice!$B$5:$C$29,2,FALSE))</f>
        <v>237</v>
      </c>
      <c r="Y101" s="37">
        <f>SUMIF(LoansC!$B$12:$B$187,Loans!$B101,LoansC!Y$12:Y$187)+SUMIF(LoansR!$B$12:$B$187,Loans!$B101,LoansR!Y$12:Y$187)</f>
        <v>0</v>
      </c>
      <c r="Z101" s="37">
        <f>SUMIF(LoansC!$B$12:$B$187,Loans!$B101,LoansC!Z$12:Z$187)+SUMIF(LoansR!$B$12:$B$187,Loans!$B101,LoansR!Z$12:Z$187)</f>
        <v>0</v>
      </c>
      <c r="AA101" s="37">
        <f>SUMIF(LoansC!$B$12:$B$187,Loans!$B101,LoansC!AA$12:AA$187)+SUMIF(LoansR!$B$12:$B$187,Loans!$B101,LoansR!AA$12:AA$187)</f>
        <v>0</v>
      </c>
      <c r="AB101" s="37">
        <f>SUMIF(LoansC!$B$12:$B$187,Loans!$B101,LoansC!AB$12:AB$187)+SUMIF(LoansR!$B$12:$B$187,Loans!$B101,LoansR!AB$12:AB$187)</f>
        <v>0</v>
      </c>
      <c r="AC101" s="37">
        <f>SUMIF(LoansC!$B$12:$B$187,Loans!$B101,LoansC!AC$12:AC$187)+SUMIF(LoansR!$B$12:$B$187,Loans!$B101,LoansR!AC$12:AC$187)</f>
        <v>0</v>
      </c>
      <c r="AD101" s="37">
        <f>SUMIF(LoansC!$B$12:$B$187,Loans!$B101,LoansC!AD$12:AD$187)+SUMIF(LoansR!$B$12:$B$187,Loans!$B101,LoansR!AD$12:AD$187)</f>
        <v>0</v>
      </c>
      <c r="AE101" s="56">
        <f>SUMIF(LoansC!$B$12:$B$187,Loans!$B101,LoansC!AE$12:AE$187)</f>
        <v>9.6699999999999994E-2</v>
      </c>
      <c r="AF101" s="37">
        <f>SUMIF(LoansC!$B$12:$B$187,Loans!$B101,LoansC!AF$12:AF$187)+SUMIF(LoansR!$B$12:$B$187,Loans!$B101,LoansR!AF$12:AF$187)</f>
        <v>0</v>
      </c>
      <c r="AG101" s="37">
        <f>SUMIF(LoansC!$B$12:$B$187,Loans!$B101,LoansC!AG$12:AG$187)+SUMIF(LoansR!$B$12:$B$187,Loans!$B101,LoansR!AG$12:AG$187)</f>
        <v>0</v>
      </c>
      <c r="AH101" s="37">
        <f>SUMIF(LoansC!$B$12:$B$187,Loans!$B101,LoansC!AH$12:AH$187)+SUMIF(LoansR!$B$12:$B$187,Loans!$B101,LoansR!AH$12:AH$187)</f>
        <v>0</v>
      </c>
      <c r="AI101" s="37">
        <f>SUMIF(LoansC!$B$12:$B$187,Loans!$B101,LoansC!AI$12:AI$187)+SUMIF(LoansR!$B$12:$B$187,Loans!$B101,LoansR!AI$12:AI$187)</f>
        <v>0</v>
      </c>
      <c r="AJ101" s="37">
        <f>SUMIF(LoansC!$B$12:$B$187,Loans!$B101,LoansC!AJ$12:AJ$187)+SUMIF(LoansR!$B$12:$B$187,Loans!$B101,LoansR!AJ$12:AJ$187)</f>
        <v>0</v>
      </c>
      <c r="AK101" s="37">
        <f>SUMIF(LoansC!$B$12:$B$187,Loans!$B101,LoansC!AK$12:AK$187)+SUMIF(LoansR!$B$12:$B$187,Loans!$B101,LoansR!AK$12:AK$187)</f>
        <v>0</v>
      </c>
      <c r="AL101" s="37">
        <f>SUMIF(LoansC!$B$12:$B$187,Loans!$B101,LoansC!AL$12:AL$187)+SUMIF(LoansR!$B$12:$B$187,Loans!$B101,LoansR!AL$12:AL$187)</f>
        <v>0</v>
      </c>
      <c r="AM101" s="37">
        <f>SUMIF(LoansC!$B$12:$B$187,Loans!$B101,LoansC!AM$12:AM$187)+SUMIF(LoansR!$B$12:$B$187,Loans!$B101,LoansR!AM$12:AM$187)</f>
        <v>0</v>
      </c>
      <c r="AN101" s="37">
        <f>SUMIF(LoansC!$B$12:$B$187,Loans!$B101,LoansC!AN$12:AN$187)+SUMIF(LoansR!$B$12:$B$187,Loans!$B101,LoansR!AN$12:AN$187)</f>
        <v>0</v>
      </c>
      <c r="AP101" s="57"/>
    </row>
    <row r="102" spans="1:42" x14ac:dyDescent="0.2">
      <c r="A102" s="1">
        <f t="shared" si="5"/>
        <v>10</v>
      </c>
      <c r="B102" s="101">
        <f t="shared" si="6"/>
        <v>47422</v>
      </c>
      <c r="C102" s="37">
        <f>SUMIF(LoansC!$B$12:$B$187,Loans!$B102,LoansC!C$12:C$187)+SUMIF(LoansR!$B$12:$B$187,Loans!$B102,LoansR!C$12:C$187)</f>
        <v>0</v>
      </c>
      <c r="D102" s="37">
        <f>SUMIF(LoansC!$B$12:$B$187,Loans!$B102,LoansC!D$12:D$187)+SUMIF(LoansR!$B$12:$B$187,Loans!$B102,LoansR!D$12:D$187)</f>
        <v>56138240.700000025</v>
      </c>
      <c r="E102" s="37">
        <f>SUMIF(LoansC!$B$12:$B$187,Loans!$B102,LoansC!E$12:E$187)+SUMIF(LoansR!$B$12:$B$187,Loans!$B102,LoansR!E$12:E$187)</f>
        <v>0</v>
      </c>
      <c r="F102" s="37">
        <f>SUMIF(LoansC!$B$12:$B$187,Loans!$B102,LoansC!F$12:F$187)+SUMIF(LoansR!$B$12:$B$187,Loans!$B102,LoansR!F$12:F$187)</f>
        <v>0</v>
      </c>
      <c r="G102" s="37">
        <f>SUMIF(LoansC!$B$12:$B$187,Loans!$B102,LoansC!G$12:G$187)+SUMIF(LoansR!$B$12:$B$187,Loans!$B102,LoansR!G$12:G$187)</f>
        <v>0</v>
      </c>
      <c r="H102" s="37">
        <f>SUMIF(LoansC!$B$12:$B$187,Loans!$B102,LoansC!H$12:H$187)+SUMIF(LoansR!$B$12:$B$187,Loans!$B102,LoansR!H$12:H$187)</f>
        <v>0</v>
      </c>
      <c r="I102" s="37">
        <f>SUMIF(LoansC!$B$12:$B$187,Loans!$B102,LoansC!I$12:I$187)+SUMIF(LoansR!$B$12:$B$187,Loans!$B102,LoansR!I$12:I$187)</f>
        <v>0</v>
      </c>
      <c r="J102" s="37">
        <f>SUMIF(LoansC!$B$12:$B$187,Loans!$B102,LoansC!J$12:J$187)+SUMIF(LoansR!$B$12:$B$187,Loans!$B102,LoansR!J$12:J$187)</f>
        <v>0</v>
      </c>
      <c r="K102" s="37">
        <f>SUMIF(LoansC!$B$12:$B$187,Loans!$B102,LoansC!K$12:K$187)+SUMIF(LoansR!$B$12:$B$187,Loans!$B102,LoansR!K$12:K$187)</f>
        <v>0</v>
      </c>
      <c r="L102" s="37">
        <f>SUMIF(LoansC!$B$12:$B$187,Loans!$B102,LoansC!L$12:L$187)+SUMIF(LoansR!$B$12:$B$187,Loans!$B102,LoansR!L$12:L$187)</f>
        <v>0</v>
      </c>
      <c r="M102" s="37">
        <f>SUMIF(LoansC!$B$12:$B$187,Loans!$B102,LoansC!M$12:M$187)+SUMIF(LoansR!$B$12:$B$187,Loans!$B102,LoansR!M$12:M$187)</f>
        <v>0</v>
      </c>
      <c r="N102" s="37">
        <f>SUMIF(LoansC!$B$12:$B$187,Loans!$B102,LoansC!N$12:N$187)+SUMIF(LoansR!$B$12:$B$187,Loans!$B102,LoansR!N$12:N$187)</f>
        <v>0</v>
      </c>
      <c r="O102" s="37">
        <f>SUMIF(LoansC!$B$12:$B$187,Loans!$B102,LoansC!O$12:O$187)+SUMIF(LoansR!$B$12:$B$187,Loans!$B102,LoansR!O$12:O$187)</f>
        <v>0</v>
      </c>
      <c r="P102" s="37">
        <f>SUMIF(LoansC!$B$12:$B$187,Loans!$B102,LoansC!P$12:P$187)+SUMIF(LoansR!$B$12:$B$187,Loans!$B102,LoansR!P$12:P$187)</f>
        <v>0</v>
      </c>
      <c r="Q102" s="37">
        <f>SUMIF(LoansC!$B$12:$B$187,Loans!$B102,LoansC!Q$12:Q$187)+SUMIF(LoansR!$B$12:$B$187,Loans!$B102,LoansR!Q$12:Q$187)</f>
        <v>0</v>
      </c>
      <c r="R102" s="37">
        <f>SUMIF(LoansC!$B$12:$B$187,Loans!$B102,LoansC!R$12:R$187)+SUMIF(LoansR!$B$12:$B$187,Loans!$B102,LoansR!R$12:R$187)</f>
        <v>0</v>
      </c>
      <c r="S102" s="37">
        <f>SUMIF(LoansC!$B$12:$B$187,Loans!$B102,LoansC!S$12:S$187)+SUMIF(LoansR!$B$12:$B$187,Loans!$B102,LoansR!S$12:S$187)</f>
        <v>0</v>
      </c>
      <c r="T102" s="37">
        <f>SUMIF(LoansC!$B$12:$B$187,Loans!$B102,LoansC!T$12:T$187)+SUMIF(LoansR!$B$12:$B$187,Loans!$B102,LoansR!T$12:T$187)</f>
        <v>0</v>
      </c>
      <c r="U102" s="37">
        <f>(SUMIF(LoansC!$B$12:$B$187,Loans!$B102,LoansC!U$12:U$187)+SUMIF(LoansR!$B$12:$B$187,Loans!$B102,LoansR!U$12:U$187))/2</f>
        <v>1</v>
      </c>
      <c r="V102" s="37">
        <f>SUMIF(LoansC!$B$12:$B$187,Loans!$B102,LoansC!V$12:V$187)+SUMIF(LoansR!$B$12:$B$187,Loans!$B102,LoansR!V$12:V$187)</f>
        <v>0</v>
      </c>
      <c r="W102" s="37">
        <f>SUMIF(LoansC!$B$12:$B$187,Loans!$B102,LoansC!W$12:W$187)+SUMIF(LoansR!$B$12:$B$187,Loans!$B102,LoansR!W$12:W$187)</f>
        <v>0</v>
      </c>
      <c r="X102" s="50">
        <f>IF(MONTH($B102)&gt;=6,VLOOKUP(YEAR($B102)+1,SRECPrice!$B$5:$C$29,2,FALSE),VLOOKUP(YEAR($B102),SRECPrice!$B$5:$C$29,2,FALSE))</f>
        <v>237</v>
      </c>
      <c r="Y102" s="37">
        <f>SUMIF(LoansC!$B$12:$B$187,Loans!$B102,LoansC!Y$12:Y$187)+SUMIF(LoansR!$B$12:$B$187,Loans!$B102,LoansR!Y$12:Y$187)</f>
        <v>0</v>
      </c>
      <c r="Z102" s="37">
        <f>SUMIF(LoansC!$B$12:$B$187,Loans!$B102,LoansC!Z$12:Z$187)+SUMIF(LoansR!$B$12:$B$187,Loans!$B102,LoansR!Z$12:Z$187)</f>
        <v>0</v>
      </c>
      <c r="AA102" s="37">
        <f>SUMIF(LoansC!$B$12:$B$187,Loans!$B102,LoansC!AA$12:AA$187)+SUMIF(LoansR!$B$12:$B$187,Loans!$B102,LoansR!AA$12:AA$187)</f>
        <v>0</v>
      </c>
      <c r="AB102" s="37">
        <f>SUMIF(LoansC!$B$12:$B$187,Loans!$B102,LoansC!AB$12:AB$187)+SUMIF(LoansR!$B$12:$B$187,Loans!$B102,LoansR!AB$12:AB$187)</f>
        <v>0</v>
      </c>
      <c r="AC102" s="37">
        <f>SUMIF(LoansC!$B$12:$B$187,Loans!$B102,LoansC!AC$12:AC$187)+SUMIF(LoansR!$B$12:$B$187,Loans!$B102,LoansR!AC$12:AC$187)</f>
        <v>0</v>
      </c>
      <c r="AD102" s="37">
        <f>SUMIF(LoansC!$B$12:$B$187,Loans!$B102,LoansC!AD$12:AD$187)+SUMIF(LoansR!$B$12:$B$187,Loans!$B102,LoansR!AD$12:AD$187)</f>
        <v>0</v>
      </c>
      <c r="AE102" s="56">
        <f>SUMIF(LoansC!$B$12:$B$187,Loans!$B102,LoansC!AE$12:AE$187)</f>
        <v>9.6699999999999994E-2</v>
      </c>
      <c r="AF102" s="37">
        <f>SUMIF(LoansC!$B$12:$B$187,Loans!$B102,LoansC!AF$12:AF$187)+SUMIF(LoansR!$B$12:$B$187,Loans!$B102,LoansR!AF$12:AF$187)</f>
        <v>0</v>
      </c>
      <c r="AG102" s="37">
        <f>SUMIF(LoansC!$B$12:$B$187,Loans!$B102,LoansC!AG$12:AG$187)+SUMIF(LoansR!$B$12:$B$187,Loans!$B102,LoansR!AG$12:AG$187)</f>
        <v>0</v>
      </c>
      <c r="AH102" s="37">
        <f>SUMIF(LoansC!$B$12:$B$187,Loans!$B102,LoansC!AH$12:AH$187)+SUMIF(LoansR!$B$12:$B$187,Loans!$B102,LoansR!AH$12:AH$187)</f>
        <v>0</v>
      </c>
      <c r="AI102" s="37">
        <f>SUMIF(LoansC!$B$12:$B$187,Loans!$B102,LoansC!AI$12:AI$187)+SUMIF(LoansR!$B$12:$B$187,Loans!$B102,LoansR!AI$12:AI$187)</f>
        <v>0</v>
      </c>
      <c r="AJ102" s="37">
        <f>SUMIF(LoansC!$B$12:$B$187,Loans!$B102,LoansC!AJ$12:AJ$187)+SUMIF(LoansR!$B$12:$B$187,Loans!$B102,LoansR!AJ$12:AJ$187)</f>
        <v>0</v>
      </c>
      <c r="AK102" s="37">
        <f>SUMIF(LoansC!$B$12:$B$187,Loans!$B102,LoansC!AK$12:AK$187)+SUMIF(LoansR!$B$12:$B$187,Loans!$B102,LoansR!AK$12:AK$187)</f>
        <v>0</v>
      </c>
      <c r="AL102" s="37">
        <f>SUMIF(LoansC!$B$12:$B$187,Loans!$B102,LoansC!AL$12:AL$187)+SUMIF(LoansR!$B$12:$B$187,Loans!$B102,LoansR!AL$12:AL$187)</f>
        <v>0</v>
      </c>
      <c r="AM102" s="37">
        <f>SUMIF(LoansC!$B$12:$B$187,Loans!$B102,LoansC!AM$12:AM$187)+SUMIF(LoansR!$B$12:$B$187,Loans!$B102,LoansR!AM$12:AM$187)</f>
        <v>0</v>
      </c>
      <c r="AN102" s="37">
        <f>SUMIF(LoansC!$B$12:$B$187,Loans!$B102,LoansC!AN$12:AN$187)+SUMIF(LoansR!$B$12:$B$187,Loans!$B102,LoansR!AN$12:AN$187)</f>
        <v>0</v>
      </c>
      <c r="AP102" s="57"/>
    </row>
    <row r="103" spans="1:42" x14ac:dyDescent="0.2">
      <c r="A103" s="1">
        <f t="shared" si="5"/>
        <v>11</v>
      </c>
      <c r="B103" s="101">
        <f t="shared" si="6"/>
        <v>47452</v>
      </c>
      <c r="C103" s="37">
        <f>SUMIF(LoansC!$B$12:$B$187,Loans!$B103,LoansC!C$12:C$187)+SUMIF(LoansR!$B$12:$B$187,Loans!$B103,LoansR!C$12:C$187)</f>
        <v>0</v>
      </c>
      <c r="D103" s="37">
        <f>SUMIF(LoansC!$B$12:$B$187,Loans!$B103,LoansC!D$12:D$187)+SUMIF(LoansR!$B$12:$B$187,Loans!$B103,LoansR!D$12:D$187)</f>
        <v>56138240.700000025</v>
      </c>
      <c r="E103" s="37">
        <f>SUMIF(LoansC!$B$12:$B$187,Loans!$B103,LoansC!E$12:E$187)+SUMIF(LoansR!$B$12:$B$187,Loans!$B103,LoansR!E$12:E$187)</f>
        <v>0</v>
      </c>
      <c r="F103" s="37">
        <f>SUMIF(LoansC!$B$12:$B$187,Loans!$B103,LoansC!F$12:F$187)+SUMIF(LoansR!$B$12:$B$187,Loans!$B103,LoansR!F$12:F$187)</f>
        <v>0</v>
      </c>
      <c r="G103" s="37">
        <f>SUMIF(LoansC!$B$12:$B$187,Loans!$B103,LoansC!G$12:G$187)+SUMIF(LoansR!$B$12:$B$187,Loans!$B103,LoansR!G$12:G$187)</f>
        <v>0</v>
      </c>
      <c r="H103" s="37">
        <f>SUMIF(LoansC!$B$12:$B$187,Loans!$B103,LoansC!H$12:H$187)+SUMIF(LoansR!$B$12:$B$187,Loans!$B103,LoansR!H$12:H$187)</f>
        <v>0</v>
      </c>
      <c r="I103" s="37">
        <f>SUMIF(LoansC!$B$12:$B$187,Loans!$B103,LoansC!I$12:I$187)+SUMIF(LoansR!$B$12:$B$187,Loans!$B103,LoansR!I$12:I$187)</f>
        <v>0</v>
      </c>
      <c r="J103" s="37">
        <f>SUMIF(LoansC!$B$12:$B$187,Loans!$B103,LoansC!J$12:J$187)+SUMIF(LoansR!$B$12:$B$187,Loans!$B103,LoansR!J$12:J$187)</f>
        <v>0</v>
      </c>
      <c r="K103" s="37">
        <f>SUMIF(LoansC!$B$12:$B$187,Loans!$B103,LoansC!K$12:K$187)+SUMIF(LoansR!$B$12:$B$187,Loans!$B103,LoansR!K$12:K$187)</f>
        <v>0</v>
      </c>
      <c r="L103" s="37">
        <f>SUMIF(LoansC!$B$12:$B$187,Loans!$B103,LoansC!L$12:L$187)+SUMIF(LoansR!$B$12:$B$187,Loans!$B103,LoansR!L$12:L$187)</f>
        <v>0</v>
      </c>
      <c r="M103" s="37">
        <f>SUMIF(LoansC!$B$12:$B$187,Loans!$B103,LoansC!M$12:M$187)+SUMIF(LoansR!$B$12:$B$187,Loans!$B103,LoansR!M$12:M$187)</f>
        <v>0</v>
      </c>
      <c r="N103" s="37">
        <f>SUMIF(LoansC!$B$12:$B$187,Loans!$B103,LoansC!N$12:N$187)+SUMIF(LoansR!$B$12:$B$187,Loans!$B103,LoansR!N$12:N$187)</f>
        <v>0</v>
      </c>
      <c r="O103" s="37">
        <f>SUMIF(LoansC!$B$12:$B$187,Loans!$B103,LoansC!O$12:O$187)+SUMIF(LoansR!$B$12:$B$187,Loans!$B103,LoansR!O$12:O$187)</f>
        <v>0</v>
      </c>
      <c r="P103" s="37">
        <f>SUMIF(LoansC!$B$12:$B$187,Loans!$B103,LoansC!P$12:P$187)+SUMIF(LoansR!$B$12:$B$187,Loans!$B103,LoansR!P$12:P$187)</f>
        <v>0</v>
      </c>
      <c r="Q103" s="37">
        <f>SUMIF(LoansC!$B$12:$B$187,Loans!$B103,LoansC!Q$12:Q$187)+SUMIF(LoansR!$B$12:$B$187,Loans!$B103,LoansR!Q$12:Q$187)</f>
        <v>0</v>
      </c>
      <c r="R103" s="37">
        <f>SUMIF(LoansC!$B$12:$B$187,Loans!$B103,LoansC!R$12:R$187)+SUMIF(LoansR!$B$12:$B$187,Loans!$B103,LoansR!R$12:R$187)</f>
        <v>0</v>
      </c>
      <c r="S103" s="37">
        <f>SUMIF(LoansC!$B$12:$B$187,Loans!$B103,LoansC!S$12:S$187)+SUMIF(LoansR!$B$12:$B$187,Loans!$B103,LoansR!S$12:S$187)</f>
        <v>0</v>
      </c>
      <c r="T103" s="37">
        <f>SUMIF(LoansC!$B$12:$B$187,Loans!$B103,LoansC!T$12:T$187)+SUMIF(LoansR!$B$12:$B$187,Loans!$B103,LoansR!T$12:T$187)</f>
        <v>0</v>
      </c>
      <c r="U103" s="37">
        <f>(SUMIF(LoansC!$B$12:$B$187,Loans!$B103,LoansC!U$12:U$187)+SUMIF(LoansR!$B$12:$B$187,Loans!$B103,LoansR!U$12:U$187))/2</f>
        <v>1</v>
      </c>
      <c r="V103" s="37">
        <f>SUMIF(LoansC!$B$12:$B$187,Loans!$B103,LoansC!V$12:V$187)+SUMIF(LoansR!$B$12:$B$187,Loans!$B103,LoansR!V$12:V$187)</f>
        <v>0</v>
      </c>
      <c r="W103" s="37">
        <f>SUMIF(LoansC!$B$12:$B$187,Loans!$B103,LoansC!W$12:W$187)+SUMIF(LoansR!$B$12:$B$187,Loans!$B103,LoansR!W$12:W$187)</f>
        <v>0</v>
      </c>
      <c r="X103" s="50">
        <f>IF(MONTH($B103)&gt;=6,VLOOKUP(YEAR($B103)+1,SRECPrice!$B$5:$C$29,2,FALSE),VLOOKUP(YEAR($B103),SRECPrice!$B$5:$C$29,2,FALSE))</f>
        <v>237</v>
      </c>
      <c r="Y103" s="37">
        <f>SUMIF(LoansC!$B$12:$B$187,Loans!$B103,LoansC!Y$12:Y$187)+SUMIF(LoansR!$B$12:$B$187,Loans!$B103,LoansR!Y$12:Y$187)</f>
        <v>0</v>
      </c>
      <c r="Z103" s="37">
        <f>SUMIF(LoansC!$B$12:$B$187,Loans!$B103,LoansC!Z$12:Z$187)+SUMIF(LoansR!$B$12:$B$187,Loans!$B103,LoansR!Z$12:Z$187)</f>
        <v>0</v>
      </c>
      <c r="AA103" s="37">
        <f>SUMIF(LoansC!$B$12:$B$187,Loans!$B103,LoansC!AA$12:AA$187)+SUMIF(LoansR!$B$12:$B$187,Loans!$B103,LoansR!AA$12:AA$187)</f>
        <v>0</v>
      </c>
      <c r="AB103" s="37">
        <f>SUMIF(LoansC!$B$12:$B$187,Loans!$B103,LoansC!AB$12:AB$187)+SUMIF(LoansR!$B$12:$B$187,Loans!$B103,LoansR!AB$12:AB$187)</f>
        <v>0</v>
      </c>
      <c r="AC103" s="37">
        <f>SUMIF(LoansC!$B$12:$B$187,Loans!$B103,LoansC!AC$12:AC$187)+SUMIF(LoansR!$B$12:$B$187,Loans!$B103,LoansR!AC$12:AC$187)</f>
        <v>0</v>
      </c>
      <c r="AD103" s="37">
        <f>SUMIF(LoansC!$B$12:$B$187,Loans!$B103,LoansC!AD$12:AD$187)+SUMIF(LoansR!$B$12:$B$187,Loans!$B103,LoansR!AD$12:AD$187)</f>
        <v>0</v>
      </c>
      <c r="AE103" s="56">
        <f>SUMIF(LoansC!$B$12:$B$187,Loans!$B103,LoansC!AE$12:AE$187)</f>
        <v>9.6699999999999994E-2</v>
      </c>
      <c r="AF103" s="37">
        <f>SUMIF(LoansC!$B$12:$B$187,Loans!$B103,LoansC!AF$12:AF$187)+SUMIF(LoansR!$B$12:$B$187,Loans!$B103,LoansR!AF$12:AF$187)</f>
        <v>0</v>
      </c>
      <c r="AG103" s="37">
        <f>SUMIF(LoansC!$B$12:$B$187,Loans!$B103,LoansC!AG$12:AG$187)+SUMIF(LoansR!$B$12:$B$187,Loans!$B103,LoansR!AG$12:AG$187)</f>
        <v>0</v>
      </c>
      <c r="AH103" s="37">
        <f>SUMIF(LoansC!$B$12:$B$187,Loans!$B103,LoansC!AH$12:AH$187)+SUMIF(LoansR!$B$12:$B$187,Loans!$B103,LoansR!AH$12:AH$187)</f>
        <v>0</v>
      </c>
      <c r="AI103" s="37">
        <f>SUMIF(LoansC!$B$12:$B$187,Loans!$B103,LoansC!AI$12:AI$187)+SUMIF(LoansR!$B$12:$B$187,Loans!$B103,LoansR!AI$12:AI$187)</f>
        <v>0</v>
      </c>
      <c r="AJ103" s="37">
        <f>SUMIF(LoansC!$B$12:$B$187,Loans!$B103,LoansC!AJ$12:AJ$187)+SUMIF(LoansR!$B$12:$B$187,Loans!$B103,LoansR!AJ$12:AJ$187)</f>
        <v>0</v>
      </c>
      <c r="AK103" s="37">
        <f>SUMIF(LoansC!$B$12:$B$187,Loans!$B103,LoansC!AK$12:AK$187)+SUMIF(LoansR!$B$12:$B$187,Loans!$B103,LoansR!AK$12:AK$187)</f>
        <v>0</v>
      </c>
      <c r="AL103" s="37">
        <f>SUMIF(LoansC!$B$12:$B$187,Loans!$B103,LoansC!AL$12:AL$187)+SUMIF(LoansR!$B$12:$B$187,Loans!$B103,LoansR!AL$12:AL$187)</f>
        <v>0</v>
      </c>
      <c r="AM103" s="37">
        <f>SUMIF(LoansC!$B$12:$B$187,Loans!$B103,LoansC!AM$12:AM$187)+SUMIF(LoansR!$B$12:$B$187,Loans!$B103,LoansR!AM$12:AM$187)</f>
        <v>0</v>
      </c>
      <c r="AN103" s="37">
        <f>SUMIF(LoansC!$B$12:$B$187,Loans!$B103,LoansC!AN$12:AN$187)+SUMIF(LoansR!$B$12:$B$187,Loans!$B103,LoansR!AN$12:AN$187)</f>
        <v>0</v>
      </c>
      <c r="AP103" s="57"/>
    </row>
    <row r="104" spans="1:42" x14ac:dyDescent="0.2">
      <c r="A104" s="1">
        <f t="shared" si="5"/>
        <v>12</v>
      </c>
      <c r="B104" s="101">
        <f t="shared" si="6"/>
        <v>47483</v>
      </c>
      <c r="C104" s="37">
        <f>SUMIF(LoansC!$B$12:$B$187,Loans!$B104,LoansC!C$12:C$187)+SUMIF(LoansR!$B$12:$B$187,Loans!$B104,LoansR!C$12:C$187)</f>
        <v>0</v>
      </c>
      <c r="D104" s="37">
        <f>SUMIF(LoansC!$B$12:$B$187,Loans!$B104,LoansC!D$12:D$187)+SUMIF(LoansR!$B$12:$B$187,Loans!$B104,LoansR!D$12:D$187)</f>
        <v>56138240.700000025</v>
      </c>
      <c r="E104" s="37">
        <f>SUMIF(LoansC!$B$12:$B$187,Loans!$B104,LoansC!E$12:E$187)+SUMIF(LoansR!$B$12:$B$187,Loans!$B104,LoansR!E$12:E$187)</f>
        <v>0</v>
      </c>
      <c r="F104" s="37">
        <f>SUMIF(LoansC!$B$12:$B$187,Loans!$B104,LoansC!F$12:F$187)+SUMIF(LoansR!$B$12:$B$187,Loans!$B104,LoansR!F$12:F$187)</f>
        <v>0</v>
      </c>
      <c r="G104" s="37">
        <f>SUMIF(LoansC!$B$12:$B$187,Loans!$B104,LoansC!G$12:G$187)+SUMIF(LoansR!$B$12:$B$187,Loans!$B104,LoansR!G$12:G$187)</f>
        <v>0</v>
      </c>
      <c r="H104" s="37">
        <f>SUMIF(LoansC!$B$12:$B$187,Loans!$B104,LoansC!H$12:H$187)+SUMIF(LoansR!$B$12:$B$187,Loans!$B104,LoansR!H$12:H$187)</f>
        <v>0</v>
      </c>
      <c r="I104" s="37">
        <f>SUMIF(LoansC!$B$12:$B$187,Loans!$B104,LoansC!I$12:I$187)+SUMIF(LoansR!$B$12:$B$187,Loans!$B104,LoansR!I$12:I$187)</f>
        <v>0</v>
      </c>
      <c r="J104" s="37">
        <f>SUMIF(LoansC!$B$12:$B$187,Loans!$B104,LoansC!J$12:J$187)+SUMIF(LoansR!$B$12:$B$187,Loans!$B104,LoansR!J$12:J$187)</f>
        <v>0</v>
      </c>
      <c r="K104" s="37">
        <f>SUMIF(LoansC!$B$12:$B$187,Loans!$B104,LoansC!K$12:K$187)+SUMIF(LoansR!$B$12:$B$187,Loans!$B104,LoansR!K$12:K$187)</f>
        <v>0</v>
      </c>
      <c r="L104" s="37">
        <f>SUMIF(LoansC!$B$12:$B$187,Loans!$B104,LoansC!L$12:L$187)+SUMIF(LoansR!$B$12:$B$187,Loans!$B104,LoansR!L$12:L$187)</f>
        <v>0</v>
      </c>
      <c r="M104" s="37">
        <f>SUMIF(LoansC!$B$12:$B$187,Loans!$B104,LoansC!M$12:M$187)+SUMIF(LoansR!$B$12:$B$187,Loans!$B104,LoansR!M$12:M$187)</f>
        <v>0</v>
      </c>
      <c r="N104" s="37">
        <f>SUMIF(LoansC!$B$12:$B$187,Loans!$B104,LoansC!N$12:N$187)+SUMIF(LoansR!$B$12:$B$187,Loans!$B104,LoansR!N$12:N$187)</f>
        <v>0</v>
      </c>
      <c r="O104" s="37">
        <f>SUMIF(LoansC!$B$12:$B$187,Loans!$B104,LoansC!O$12:O$187)+SUMIF(LoansR!$B$12:$B$187,Loans!$B104,LoansR!O$12:O$187)</f>
        <v>0</v>
      </c>
      <c r="P104" s="37">
        <f>SUMIF(LoansC!$B$12:$B$187,Loans!$B104,LoansC!P$12:P$187)+SUMIF(LoansR!$B$12:$B$187,Loans!$B104,LoansR!P$12:P$187)</f>
        <v>0</v>
      </c>
      <c r="Q104" s="37">
        <f>SUMIF(LoansC!$B$12:$B$187,Loans!$B104,LoansC!Q$12:Q$187)+SUMIF(LoansR!$B$12:$B$187,Loans!$B104,LoansR!Q$12:Q$187)</f>
        <v>0</v>
      </c>
      <c r="R104" s="37">
        <f>SUMIF(LoansC!$B$12:$B$187,Loans!$B104,LoansC!R$12:R$187)+SUMIF(LoansR!$B$12:$B$187,Loans!$B104,LoansR!R$12:R$187)</f>
        <v>0</v>
      </c>
      <c r="S104" s="37">
        <f>SUMIF(LoansC!$B$12:$B$187,Loans!$B104,LoansC!S$12:S$187)+SUMIF(LoansR!$B$12:$B$187,Loans!$B104,LoansR!S$12:S$187)</f>
        <v>0</v>
      </c>
      <c r="T104" s="37">
        <f>SUMIF(LoansC!$B$12:$B$187,Loans!$B104,LoansC!T$12:T$187)+SUMIF(LoansR!$B$12:$B$187,Loans!$B104,LoansR!T$12:T$187)</f>
        <v>0</v>
      </c>
      <c r="U104" s="37">
        <f>(SUMIF(LoansC!$B$12:$B$187,Loans!$B104,LoansC!U$12:U$187)+SUMIF(LoansR!$B$12:$B$187,Loans!$B104,LoansR!U$12:U$187))/2</f>
        <v>1</v>
      </c>
      <c r="V104" s="37">
        <f>SUMIF(LoansC!$B$12:$B$187,Loans!$B104,LoansC!V$12:V$187)+SUMIF(LoansR!$B$12:$B$187,Loans!$B104,LoansR!V$12:V$187)</f>
        <v>0</v>
      </c>
      <c r="W104" s="37">
        <f>SUMIF(LoansC!$B$12:$B$187,Loans!$B104,LoansC!W$12:W$187)+SUMIF(LoansR!$B$12:$B$187,Loans!$B104,LoansR!W$12:W$187)</f>
        <v>0</v>
      </c>
      <c r="X104" s="50">
        <f>IF(MONTH($B104)&gt;=6,VLOOKUP(YEAR($B104)+1,SRECPrice!$B$5:$C$29,2,FALSE),VLOOKUP(YEAR($B104),SRECPrice!$B$5:$C$29,2,FALSE))</f>
        <v>237</v>
      </c>
      <c r="Y104" s="37">
        <f>SUMIF(LoansC!$B$12:$B$187,Loans!$B104,LoansC!Y$12:Y$187)+SUMIF(LoansR!$B$12:$B$187,Loans!$B104,LoansR!Y$12:Y$187)</f>
        <v>0</v>
      </c>
      <c r="Z104" s="37">
        <f>SUMIF(LoansC!$B$12:$B$187,Loans!$B104,LoansC!Z$12:Z$187)+SUMIF(LoansR!$B$12:$B$187,Loans!$B104,LoansR!Z$12:Z$187)</f>
        <v>0</v>
      </c>
      <c r="AA104" s="37">
        <f>SUMIF(LoansC!$B$12:$B$187,Loans!$B104,LoansC!AA$12:AA$187)+SUMIF(LoansR!$B$12:$B$187,Loans!$B104,LoansR!AA$12:AA$187)</f>
        <v>0</v>
      </c>
      <c r="AB104" s="37">
        <f>SUMIF(LoansC!$B$12:$B$187,Loans!$B104,LoansC!AB$12:AB$187)+SUMIF(LoansR!$B$12:$B$187,Loans!$B104,LoansR!AB$12:AB$187)</f>
        <v>0</v>
      </c>
      <c r="AC104" s="37">
        <f>SUMIF(LoansC!$B$12:$B$187,Loans!$B104,LoansC!AC$12:AC$187)+SUMIF(LoansR!$B$12:$B$187,Loans!$B104,LoansR!AC$12:AC$187)</f>
        <v>0</v>
      </c>
      <c r="AD104" s="37">
        <f>SUMIF(LoansC!$B$12:$B$187,Loans!$B104,LoansC!AD$12:AD$187)+SUMIF(LoansR!$B$12:$B$187,Loans!$B104,LoansR!AD$12:AD$187)</f>
        <v>0</v>
      </c>
      <c r="AE104" s="56">
        <f>SUMIF(LoansC!$B$12:$B$187,Loans!$B104,LoansC!AE$12:AE$187)</f>
        <v>9.6699999999999994E-2</v>
      </c>
      <c r="AF104" s="37">
        <f>SUMIF(LoansC!$B$12:$B$187,Loans!$B104,LoansC!AF$12:AF$187)+SUMIF(LoansR!$B$12:$B$187,Loans!$B104,LoansR!AF$12:AF$187)</f>
        <v>0</v>
      </c>
      <c r="AG104" s="37">
        <f>SUMIF(LoansC!$B$12:$B$187,Loans!$B104,LoansC!AG$12:AG$187)+SUMIF(LoansR!$B$12:$B$187,Loans!$B104,LoansR!AG$12:AG$187)</f>
        <v>0</v>
      </c>
      <c r="AH104" s="37">
        <f>SUMIF(LoansC!$B$12:$B$187,Loans!$B104,LoansC!AH$12:AH$187)+SUMIF(LoansR!$B$12:$B$187,Loans!$B104,LoansR!AH$12:AH$187)</f>
        <v>0</v>
      </c>
      <c r="AI104" s="37">
        <f>SUMIF(LoansC!$B$12:$B$187,Loans!$B104,LoansC!AI$12:AI$187)+SUMIF(LoansR!$B$12:$B$187,Loans!$B104,LoansR!AI$12:AI$187)</f>
        <v>0</v>
      </c>
      <c r="AJ104" s="37">
        <f>SUMIF(LoansC!$B$12:$B$187,Loans!$B104,LoansC!AJ$12:AJ$187)+SUMIF(LoansR!$B$12:$B$187,Loans!$B104,LoansR!AJ$12:AJ$187)</f>
        <v>0</v>
      </c>
      <c r="AK104" s="37">
        <f>SUMIF(LoansC!$B$12:$B$187,Loans!$B104,LoansC!AK$12:AK$187)+SUMIF(LoansR!$B$12:$B$187,Loans!$B104,LoansR!AK$12:AK$187)</f>
        <v>0</v>
      </c>
      <c r="AL104" s="37">
        <f>SUMIF(LoansC!$B$12:$B$187,Loans!$B104,LoansC!AL$12:AL$187)+SUMIF(LoansR!$B$12:$B$187,Loans!$B104,LoansR!AL$12:AL$187)</f>
        <v>0</v>
      </c>
      <c r="AM104" s="37">
        <f>SUMIF(LoansC!$B$12:$B$187,Loans!$B104,LoansC!AM$12:AM$187)+SUMIF(LoansR!$B$12:$B$187,Loans!$B104,LoansR!AM$12:AM$187)</f>
        <v>0</v>
      </c>
      <c r="AN104" s="37">
        <f>SUMIF(LoansC!$B$12:$B$187,Loans!$B104,LoansC!AN$12:AN$187)+SUMIF(LoansR!$B$12:$B$187,Loans!$B104,LoansR!AN$12:AN$187)</f>
        <v>0</v>
      </c>
      <c r="AP104" s="57"/>
    </row>
    <row r="105" spans="1:42" x14ac:dyDescent="0.2">
      <c r="A105" s="1">
        <f t="shared" si="5"/>
        <v>1</v>
      </c>
      <c r="B105" s="101">
        <f t="shared" si="6"/>
        <v>47514</v>
      </c>
      <c r="C105" s="37">
        <f>SUMIF(LoansC!$B$12:$B$187,Loans!$B105,LoansC!C$12:C$187)+SUMIF(LoansR!$B$12:$B$187,Loans!$B105,LoansR!C$12:C$187)</f>
        <v>0</v>
      </c>
      <c r="D105" s="37">
        <f>SUMIF(LoansC!$B$12:$B$187,Loans!$B105,LoansC!D$12:D$187)+SUMIF(LoansR!$B$12:$B$187,Loans!$B105,LoansR!D$12:D$187)</f>
        <v>56138240.700000025</v>
      </c>
      <c r="E105" s="37">
        <f>SUMIF(LoansC!$B$12:$B$187,Loans!$B105,LoansC!E$12:E$187)+SUMIF(LoansR!$B$12:$B$187,Loans!$B105,LoansR!E$12:E$187)</f>
        <v>0</v>
      </c>
      <c r="F105" s="37">
        <f>SUMIF(LoansC!$B$12:$B$187,Loans!$B105,LoansC!F$12:F$187)+SUMIF(LoansR!$B$12:$B$187,Loans!$B105,LoansR!F$12:F$187)</f>
        <v>0</v>
      </c>
      <c r="G105" s="37">
        <f>SUMIF(LoansC!$B$12:$B$187,Loans!$B105,LoansC!G$12:G$187)+SUMIF(LoansR!$B$12:$B$187,Loans!$B105,LoansR!G$12:G$187)</f>
        <v>0</v>
      </c>
      <c r="H105" s="37">
        <f>SUMIF(LoansC!$B$12:$B$187,Loans!$B105,LoansC!H$12:H$187)+SUMIF(LoansR!$B$12:$B$187,Loans!$B105,LoansR!H$12:H$187)</f>
        <v>0</v>
      </c>
      <c r="I105" s="37">
        <f>SUMIF(LoansC!$B$12:$B$187,Loans!$B105,LoansC!I$12:I$187)+SUMIF(LoansR!$B$12:$B$187,Loans!$B105,LoansR!I$12:I$187)</f>
        <v>0</v>
      </c>
      <c r="J105" s="37">
        <f>SUMIF(LoansC!$B$12:$B$187,Loans!$B105,LoansC!J$12:J$187)+SUMIF(LoansR!$B$12:$B$187,Loans!$B105,LoansR!J$12:J$187)</f>
        <v>0</v>
      </c>
      <c r="K105" s="37">
        <f>SUMIF(LoansC!$B$12:$B$187,Loans!$B105,LoansC!K$12:K$187)+SUMIF(LoansR!$B$12:$B$187,Loans!$B105,LoansR!K$12:K$187)</f>
        <v>0</v>
      </c>
      <c r="L105" s="37">
        <f>SUMIF(LoansC!$B$12:$B$187,Loans!$B105,LoansC!L$12:L$187)+SUMIF(LoansR!$B$12:$B$187,Loans!$B105,LoansR!L$12:L$187)</f>
        <v>0</v>
      </c>
      <c r="M105" s="37">
        <f>SUMIF(LoansC!$B$12:$B$187,Loans!$B105,LoansC!M$12:M$187)+SUMIF(LoansR!$B$12:$B$187,Loans!$B105,LoansR!M$12:M$187)</f>
        <v>0</v>
      </c>
      <c r="N105" s="37">
        <f>SUMIF(LoansC!$B$12:$B$187,Loans!$B105,LoansC!N$12:N$187)+SUMIF(LoansR!$B$12:$B$187,Loans!$B105,LoansR!N$12:N$187)</f>
        <v>0</v>
      </c>
      <c r="O105" s="37">
        <f>SUMIF(LoansC!$B$12:$B$187,Loans!$B105,LoansC!O$12:O$187)+SUMIF(LoansR!$B$12:$B$187,Loans!$B105,LoansR!O$12:O$187)</f>
        <v>0</v>
      </c>
      <c r="P105" s="37">
        <f>SUMIF(LoansC!$B$12:$B$187,Loans!$B105,LoansC!P$12:P$187)+SUMIF(LoansR!$B$12:$B$187,Loans!$B105,LoansR!P$12:P$187)</f>
        <v>0</v>
      </c>
      <c r="Q105" s="37">
        <f>SUMIF(LoansC!$B$12:$B$187,Loans!$B105,LoansC!Q$12:Q$187)+SUMIF(LoansR!$B$12:$B$187,Loans!$B105,LoansR!Q$12:Q$187)</f>
        <v>0</v>
      </c>
      <c r="R105" s="37">
        <f>SUMIF(LoansC!$B$12:$B$187,Loans!$B105,LoansC!R$12:R$187)+SUMIF(LoansR!$B$12:$B$187,Loans!$B105,LoansR!R$12:R$187)</f>
        <v>0</v>
      </c>
      <c r="S105" s="37">
        <f>SUMIF(LoansC!$B$12:$B$187,Loans!$B105,LoansC!S$12:S$187)+SUMIF(LoansR!$B$12:$B$187,Loans!$B105,LoansR!S$12:S$187)</f>
        <v>0</v>
      </c>
      <c r="T105" s="37">
        <f>SUMIF(LoansC!$B$12:$B$187,Loans!$B105,LoansC!T$12:T$187)+SUMIF(LoansR!$B$12:$B$187,Loans!$B105,LoansR!T$12:T$187)</f>
        <v>0</v>
      </c>
      <c r="U105" s="37">
        <f>(SUMIF(LoansC!$B$12:$B$187,Loans!$B105,LoansC!U$12:U$187)+SUMIF(LoansR!$B$12:$B$187,Loans!$B105,LoansR!U$12:U$187))/2</f>
        <v>1</v>
      </c>
      <c r="V105" s="37">
        <f>SUMIF(LoansC!$B$12:$B$187,Loans!$B105,LoansC!V$12:V$187)+SUMIF(LoansR!$B$12:$B$187,Loans!$B105,LoansR!V$12:V$187)</f>
        <v>0</v>
      </c>
      <c r="W105" s="37">
        <f>SUMIF(LoansC!$B$12:$B$187,Loans!$B105,LoansC!W$12:W$187)+SUMIF(LoansR!$B$12:$B$187,Loans!$B105,LoansR!W$12:W$187)</f>
        <v>0</v>
      </c>
      <c r="X105" s="50">
        <f>IF(MONTH($B105)&gt;=6,VLOOKUP(YEAR($B105)+1,SRECPrice!$B$5:$C$29,2,FALSE),VLOOKUP(YEAR($B105),SRECPrice!$B$5:$C$29,2,FALSE))</f>
        <v>237</v>
      </c>
      <c r="Y105" s="37">
        <f>SUMIF(LoansC!$B$12:$B$187,Loans!$B105,LoansC!Y$12:Y$187)+SUMIF(LoansR!$B$12:$B$187,Loans!$B105,LoansR!Y$12:Y$187)</f>
        <v>0</v>
      </c>
      <c r="Z105" s="37">
        <f>SUMIF(LoansC!$B$12:$B$187,Loans!$B105,LoansC!Z$12:Z$187)+SUMIF(LoansR!$B$12:$B$187,Loans!$B105,LoansR!Z$12:Z$187)</f>
        <v>0</v>
      </c>
      <c r="AA105" s="37">
        <f>SUMIF(LoansC!$B$12:$B$187,Loans!$B105,LoansC!AA$12:AA$187)+SUMIF(LoansR!$B$12:$B$187,Loans!$B105,LoansR!AA$12:AA$187)</f>
        <v>0</v>
      </c>
      <c r="AB105" s="37">
        <f>SUMIF(LoansC!$B$12:$B$187,Loans!$B105,LoansC!AB$12:AB$187)+SUMIF(LoansR!$B$12:$B$187,Loans!$B105,LoansR!AB$12:AB$187)</f>
        <v>0</v>
      </c>
      <c r="AC105" s="37">
        <f>SUMIF(LoansC!$B$12:$B$187,Loans!$B105,LoansC!AC$12:AC$187)+SUMIF(LoansR!$B$12:$B$187,Loans!$B105,LoansR!AC$12:AC$187)</f>
        <v>0</v>
      </c>
      <c r="AD105" s="37">
        <f>SUMIF(LoansC!$B$12:$B$187,Loans!$B105,LoansC!AD$12:AD$187)+SUMIF(LoansR!$B$12:$B$187,Loans!$B105,LoansR!AD$12:AD$187)</f>
        <v>0</v>
      </c>
      <c r="AE105" s="56">
        <f>SUMIF(LoansC!$B$12:$B$187,Loans!$B105,LoansC!AE$12:AE$187)</f>
        <v>9.6699999999999994E-2</v>
      </c>
      <c r="AF105" s="37">
        <f>SUMIF(LoansC!$B$12:$B$187,Loans!$B105,LoansC!AF$12:AF$187)+SUMIF(LoansR!$B$12:$B$187,Loans!$B105,LoansR!AF$12:AF$187)</f>
        <v>0</v>
      </c>
      <c r="AG105" s="37">
        <f>SUMIF(LoansC!$B$12:$B$187,Loans!$B105,LoansC!AG$12:AG$187)+SUMIF(LoansR!$B$12:$B$187,Loans!$B105,LoansR!AG$12:AG$187)</f>
        <v>0</v>
      </c>
      <c r="AH105" s="37">
        <f>SUMIF(LoansC!$B$12:$B$187,Loans!$B105,LoansC!AH$12:AH$187)+SUMIF(LoansR!$B$12:$B$187,Loans!$B105,LoansR!AH$12:AH$187)</f>
        <v>0</v>
      </c>
      <c r="AI105" s="37">
        <f>SUMIF(LoansC!$B$12:$B$187,Loans!$B105,LoansC!AI$12:AI$187)+SUMIF(LoansR!$B$12:$B$187,Loans!$B105,LoansR!AI$12:AI$187)</f>
        <v>0</v>
      </c>
      <c r="AJ105" s="37">
        <f>SUMIF(LoansC!$B$12:$B$187,Loans!$B105,LoansC!AJ$12:AJ$187)+SUMIF(LoansR!$B$12:$B$187,Loans!$B105,LoansR!AJ$12:AJ$187)</f>
        <v>0</v>
      </c>
      <c r="AK105" s="37">
        <f>SUMIF(LoansC!$B$12:$B$187,Loans!$B105,LoansC!AK$12:AK$187)+SUMIF(LoansR!$B$12:$B$187,Loans!$B105,LoansR!AK$12:AK$187)</f>
        <v>0</v>
      </c>
      <c r="AL105" s="37">
        <f>SUMIF(LoansC!$B$12:$B$187,Loans!$B105,LoansC!AL$12:AL$187)+SUMIF(LoansR!$B$12:$B$187,Loans!$B105,LoansR!AL$12:AL$187)</f>
        <v>0</v>
      </c>
      <c r="AM105" s="37">
        <f>SUMIF(LoansC!$B$12:$B$187,Loans!$B105,LoansC!AM$12:AM$187)+SUMIF(LoansR!$B$12:$B$187,Loans!$B105,LoansR!AM$12:AM$187)</f>
        <v>0</v>
      </c>
      <c r="AN105" s="37">
        <f>SUMIF(LoansC!$B$12:$B$187,Loans!$B105,LoansC!AN$12:AN$187)+SUMIF(LoansR!$B$12:$B$187,Loans!$B105,LoansR!AN$12:AN$187)</f>
        <v>0</v>
      </c>
      <c r="AP105" s="57"/>
    </row>
    <row r="106" spans="1:42" x14ac:dyDescent="0.2">
      <c r="A106" s="1">
        <f t="shared" si="5"/>
        <v>2</v>
      </c>
      <c r="B106" s="101">
        <f t="shared" si="6"/>
        <v>47542</v>
      </c>
      <c r="C106" s="37">
        <f>SUMIF(LoansC!$B$12:$B$187,Loans!$B106,LoansC!C$12:C$187)+SUMIF(LoansR!$B$12:$B$187,Loans!$B106,LoansR!C$12:C$187)</f>
        <v>0</v>
      </c>
      <c r="D106" s="37">
        <f>SUMIF(LoansC!$B$12:$B$187,Loans!$B106,LoansC!D$12:D$187)+SUMIF(LoansR!$B$12:$B$187,Loans!$B106,LoansR!D$12:D$187)</f>
        <v>56138240.700000025</v>
      </c>
      <c r="E106" s="37">
        <f>SUMIF(LoansC!$B$12:$B$187,Loans!$B106,LoansC!E$12:E$187)+SUMIF(LoansR!$B$12:$B$187,Loans!$B106,LoansR!E$12:E$187)</f>
        <v>0</v>
      </c>
      <c r="F106" s="37">
        <f>SUMIF(LoansC!$B$12:$B$187,Loans!$B106,LoansC!F$12:F$187)+SUMIF(LoansR!$B$12:$B$187,Loans!$B106,LoansR!F$12:F$187)</f>
        <v>0</v>
      </c>
      <c r="G106" s="37">
        <f>SUMIF(LoansC!$B$12:$B$187,Loans!$B106,LoansC!G$12:G$187)+SUMIF(LoansR!$B$12:$B$187,Loans!$B106,LoansR!G$12:G$187)</f>
        <v>0</v>
      </c>
      <c r="H106" s="37">
        <f>SUMIF(LoansC!$B$12:$B$187,Loans!$B106,LoansC!H$12:H$187)+SUMIF(LoansR!$B$12:$B$187,Loans!$B106,LoansR!H$12:H$187)</f>
        <v>0</v>
      </c>
      <c r="I106" s="37">
        <f>SUMIF(LoansC!$B$12:$B$187,Loans!$B106,LoansC!I$12:I$187)+SUMIF(LoansR!$B$12:$B$187,Loans!$B106,LoansR!I$12:I$187)</f>
        <v>0</v>
      </c>
      <c r="J106" s="37">
        <f>SUMIF(LoansC!$B$12:$B$187,Loans!$B106,LoansC!J$12:J$187)+SUMIF(LoansR!$B$12:$B$187,Loans!$B106,LoansR!J$12:J$187)</f>
        <v>0</v>
      </c>
      <c r="K106" s="37">
        <f>SUMIF(LoansC!$B$12:$B$187,Loans!$B106,LoansC!K$12:K$187)+SUMIF(LoansR!$B$12:$B$187,Loans!$B106,LoansR!K$12:K$187)</f>
        <v>0</v>
      </c>
      <c r="L106" s="37">
        <f>SUMIF(LoansC!$B$12:$B$187,Loans!$B106,LoansC!L$12:L$187)+SUMIF(LoansR!$B$12:$B$187,Loans!$B106,LoansR!L$12:L$187)</f>
        <v>0</v>
      </c>
      <c r="M106" s="37">
        <f>SUMIF(LoansC!$B$12:$B$187,Loans!$B106,LoansC!M$12:M$187)+SUMIF(LoansR!$B$12:$B$187,Loans!$B106,LoansR!M$12:M$187)</f>
        <v>0</v>
      </c>
      <c r="N106" s="37">
        <f>SUMIF(LoansC!$B$12:$B$187,Loans!$B106,LoansC!N$12:N$187)+SUMIF(LoansR!$B$12:$B$187,Loans!$B106,LoansR!N$12:N$187)</f>
        <v>0</v>
      </c>
      <c r="O106" s="37">
        <f>SUMIF(LoansC!$B$12:$B$187,Loans!$B106,LoansC!O$12:O$187)+SUMIF(LoansR!$B$12:$B$187,Loans!$B106,LoansR!O$12:O$187)</f>
        <v>0</v>
      </c>
      <c r="P106" s="37">
        <f>SUMIF(LoansC!$B$12:$B$187,Loans!$B106,LoansC!P$12:P$187)+SUMIF(LoansR!$B$12:$B$187,Loans!$B106,LoansR!P$12:P$187)</f>
        <v>0</v>
      </c>
      <c r="Q106" s="37">
        <f>SUMIF(LoansC!$B$12:$B$187,Loans!$B106,LoansC!Q$12:Q$187)+SUMIF(LoansR!$B$12:$B$187,Loans!$B106,LoansR!Q$12:Q$187)</f>
        <v>0</v>
      </c>
      <c r="R106" s="37">
        <f>SUMIF(LoansC!$B$12:$B$187,Loans!$B106,LoansC!R$12:R$187)+SUMIF(LoansR!$B$12:$B$187,Loans!$B106,LoansR!R$12:R$187)</f>
        <v>0</v>
      </c>
      <c r="S106" s="37">
        <f>SUMIF(LoansC!$B$12:$B$187,Loans!$B106,LoansC!S$12:S$187)+SUMIF(LoansR!$B$12:$B$187,Loans!$B106,LoansR!S$12:S$187)</f>
        <v>0</v>
      </c>
      <c r="T106" s="37">
        <f>SUMIF(LoansC!$B$12:$B$187,Loans!$B106,LoansC!T$12:T$187)+SUMIF(LoansR!$B$12:$B$187,Loans!$B106,LoansR!T$12:T$187)</f>
        <v>0</v>
      </c>
      <c r="U106" s="37">
        <f>(SUMIF(LoansC!$B$12:$B$187,Loans!$B106,LoansC!U$12:U$187)+SUMIF(LoansR!$B$12:$B$187,Loans!$B106,LoansR!U$12:U$187))/2</f>
        <v>1</v>
      </c>
      <c r="V106" s="37">
        <f>SUMIF(LoansC!$B$12:$B$187,Loans!$B106,LoansC!V$12:V$187)+SUMIF(LoansR!$B$12:$B$187,Loans!$B106,LoansR!V$12:V$187)</f>
        <v>0</v>
      </c>
      <c r="W106" s="37">
        <f>SUMIF(LoansC!$B$12:$B$187,Loans!$B106,LoansC!W$12:W$187)+SUMIF(LoansR!$B$12:$B$187,Loans!$B106,LoansR!W$12:W$187)</f>
        <v>0</v>
      </c>
      <c r="X106" s="50">
        <f>IF(MONTH($B106)&gt;=6,VLOOKUP(YEAR($B106)+1,SRECPrice!$B$5:$C$29,2,FALSE),VLOOKUP(YEAR($B106),SRECPrice!$B$5:$C$29,2,FALSE))</f>
        <v>237</v>
      </c>
      <c r="Y106" s="37">
        <f>SUMIF(LoansC!$B$12:$B$187,Loans!$B106,LoansC!Y$12:Y$187)+SUMIF(LoansR!$B$12:$B$187,Loans!$B106,LoansR!Y$12:Y$187)</f>
        <v>0</v>
      </c>
      <c r="Z106" s="37">
        <f>SUMIF(LoansC!$B$12:$B$187,Loans!$B106,LoansC!Z$12:Z$187)+SUMIF(LoansR!$B$12:$B$187,Loans!$B106,LoansR!Z$12:Z$187)</f>
        <v>0</v>
      </c>
      <c r="AA106" s="37">
        <f>SUMIF(LoansC!$B$12:$B$187,Loans!$B106,LoansC!AA$12:AA$187)+SUMIF(LoansR!$B$12:$B$187,Loans!$B106,LoansR!AA$12:AA$187)</f>
        <v>0</v>
      </c>
      <c r="AB106" s="37">
        <f>SUMIF(LoansC!$B$12:$B$187,Loans!$B106,LoansC!AB$12:AB$187)+SUMIF(LoansR!$B$12:$B$187,Loans!$B106,LoansR!AB$12:AB$187)</f>
        <v>0</v>
      </c>
      <c r="AC106" s="37">
        <f>SUMIF(LoansC!$B$12:$B$187,Loans!$B106,LoansC!AC$12:AC$187)+SUMIF(LoansR!$B$12:$B$187,Loans!$B106,LoansR!AC$12:AC$187)</f>
        <v>0</v>
      </c>
      <c r="AD106" s="37">
        <f>SUMIF(LoansC!$B$12:$B$187,Loans!$B106,LoansC!AD$12:AD$187)+SUMIF(LoansR!$B$12:$B$187,Loans!$B106,LoansR!AD$12:AD$187)</f>
        <v>0</v>
      </c>
      <c r="AE106" s="56">
        <f>SUMIF(LoansC!$B$12:$B$187,Loans!$B106,LoansC!AE$12:AE$187)</f>
        <v>9.6699999999999994E-2</v>
      </c>
      <c r="AF106" s="37">
        <f>SUMIF(LoansC!$B$12:$B$187,Loans!$B106,LoansC!AF$12:AF$187)+SUMIF(LoansR!$B$12:$B$187,Loans!$B106,LoansR!AF$12:AF$187)</f>
        <v>0</v>
      </c>
      <c r="AG106" s="37">
        <f>SUMIF(LoansC!$B$12:$B$187,Loans!$B106,LoansC!AG$12:AG$187)+SUMIF(LoansR!$B$12:$B$187,Loans!$B106,LoansR!AG$12:AG$187)</f>
        <v>0</v>
      </c>
      <c r="AH106" s="37">
        <f>SUMIF(LoansC!$B$12:$B$187,Loans!$B106,LoansC!AH$12:AH$187)+SUMIF(LoansR!$B$12:$B$187,Loans!$B106,LoansR!AH$12:AH$187)</f>
        <v>0</v>
      </c>
      <c r="AI106" s="37">
        <f>SUMIF(LoansC!$B$12:$B$187,Loans!$B106,LoansC!AI$12:AI$187)+SUMIF(LoansR!$B$12:$B$187,Loans!$B106,LoansR!AI$12:AI$187)</f>
        <v>0</v>
      </c>
      <c r="AJ106" s="37">
        <f>SUMIF(LoansC!$B$12:$B$187,Loans!$B106,LoansC!AJ$12:AJ$187)+SUMIF(LoansR!$B$12:$B$187,Loans!$B106,LoansR!AJ$12:AJ$187)</f>
        <v>0</v>
      </c>
      <c r="AK106" s="37">
        <f>SUMIF(LoansC!$B$12:$B$187,Loans!$B106,LoansC!AK$12:AK$187)+SUMIF(LoansR!$B$12:$B$187,Loans!$B106,LoansR!AK$12:AK$187)</f>
        <v>0</v>
      </c>
      <c r="AL106" s="37">
        <f>SUMIF(LoansC!$B$12:$B$187,Loans!$B106,LoansC!AL$12:AL$187)+SUMIF(LoansR!$B$12:$B$187,Loans!$B106,LoansR!AL$12:AL$187)</f>
        <v>0</v>
      </c>
      <c r="AM106" s="37">
        <f>SUMIF(LoansC!$B$12:$B$187,Loans!$B106,LoansC!AM$12:AM$187)+SUMIF(LoansR!$B$12:$B$187,Loans!$B106,LoansR!AM$12:AM$187)</f>
        <v>0</v>
      </c>
      <c r="AN106" s="37">
        <f>SUMIF(LoansC!$B$12:$B$187,Loans!$B106,LoansC!AN$12:AN$187)+SUMIF(LoansR!$B$12:$B$187,Loans!$B106,LoansR!AN$12:AN$187)</f>
        <v>0</v>
      </c>
      <c r="AP106" s="57"/>
    </row>
    <row r="107" spans="1:42" x14ac:dyDescent="0.2">
      <c r="A107" s="1">
        <f t="shared" si="5"/>
        <v>3</v>
      </c>
      <c r="B107" s="101">
        <f t="shared" si="6"/>
        <v>47573</v>
      </c>
      <c r="C107" s="37">
        <f>SUMIF(LoansC!$B$12:$B$187,Loans!$B107,LoansC!C$12:C$187)+SUMIF(LoansR!$B$12:$B$187,Loans!$B107,LoansR!C$12:C$187)</f>
        <v>0</v>
      </c>
      <c r="D107" s="37">
        <f>SUMIF(LoansC!$B$12:$B$187,Loans!$B107,LoansC!D$12:D$187)+SUMIF(LoansR!$B$12:$B$187,Loans!$B107,LoansR!D$12:D$187)</f>
        <v>56138240.700000025</v>
      </c>
      <c r="E107" s="37">
        <f>SUMIF(LoansC!$B$12:$B$187,Loans!$B107,LoansC!E$12:E$187)+SUMIF(LoansR!$B$12:$B$187,Loans!$B107,LoansR!E$12:E$187)</f>
        <v>0</v>
      </c>
      <c r="F107" s="37">
        <f>SUMIF(LoansC!$B$12:$B$187,Loans!$B107,LoansC!F$12:F$187)+SUMIF(LoansR!$B$12:$B$187,Loans!$B107,LoansR!F$12:F$187)</f>
        <v>0</v>
      </c>
      <c r="G107" s="37">
        <f>SUMIF(LoansC!$B$12:$B$187,Loans!$B107,LoansC!G$12:G$187)+SUMIF(LoansR!$B$12:$B$187,Loans!$B107,LoansR!G$12:G$187)</f>
        <v>0</v>
      </c>
      <c r="H107" s="37">
        <f>SUMIF(LoansC!$B$12:$B$187,Loans!$B107,LoansC!H$12:H$187)+SUMIF(LoansR!$B$12:$B$187,Loans!$B107,LoansR!H$12:H$187)</f>
        <v>0</v>
      </c>
      <c r="I107" s="37">
        <f>SUMIF(LoansC!$B$12:$B$187,Loans!$B107,LoansC!I$12:I$187)+SUMIF(LoansR!$B$12:$B$187,Loans!$B107,LoansR!I$12:I$187)</f>
        <v>0</v>
      </c>
      <c r="J107" s="37">
        <f>SUMIF(LoansC!$B$12:$B$187,Loans!$B107,LoansC!J$12:J$187)+SUMIF(LoansR!$B$12:$B$187,Loans!$B107,LoansR!J$12:J$187)</f>
        <v>0</v>
      </c>
      <c r="K107" s="37">
        <f>SUMIF(LoansC!$B$12:$B$187,Loans!$B107,LoansC!K$12:K$187)+SUMIF(LoansR!$B$12:$B$187,Loans!$B107,LoansR!K$12:K$187)</f>
        <v>0</v>
      </c>
      <c r="L107" s="37">
        <f>SUMIF(LoansC!$B$12:$B$187,Loans!$B107,LoansC!L$12:L$187)+SUMIF(LoansR!$B$12:$B$187,Loans!$B107,LoansR!L$12:L$187)</f>
        <v>0</v>
      </c>
      <c r="M107" s="37">
        <f>SUMIF(LoansC!$B$12:$B$187,Loans!$B107,LoansC!M$12:M$187)+SUMIF(LoansR!$B$12:$B$187,Loans!$B107,LoansR!M$12:M$187)</f>
        <v>0</v>
      </c>
      <c r="N107" s="37">
        <f>SUMIF(LoansC!$B$12:$B$187,Loans!$B107,LoansC!N$12:N$187)+SUMIF(LoansR!$B$12:$B$187,Loans!$B107,LoansR!N$12:N$187)</f>
        <v>0</v>
      </c>
      <c r="O107" s="37">
        <f>SUMIF(LoansC!$B$12:$B$187,Loans!$B107,LoansC!O$12:O$187)+SUMIF(LoansR!$B$12:$B$187,Loans!$B107,LoansR!O$12:O$187)</f>
        <v>0</v>
      </c>
      <c r="P107" s="37">
        <f>SUMIF(LoansC!$B$12:$B$187,Loans!$B107,LoansC!P$12:P$187)+SUMIF(LoansR!$B$12:$B$187,Loans!$B107,LoansR!P$12:P$187)</f>
        <v>0</v>
      </c>
      <c r="Q107" s="37">
        <f>SUMIF(LoansC!$B$12:$B$187,Loans!$B107,LoansC!Q$12:Q$187)+SUMIF(LoansR!$B$12:$B$187,Loans!$B107,LoansR!Q$12:Q$187)</f>
        <v>0</v>
      </c>
      <c r="R107" s="37">
        <f>SUMIF(LoansC!$B$12:$B$187,Loans!$B107,LoansC!R$12:R$187)+SUMIF(LoansR!$B$12:$B$187,Loans!$B107,LoansR!R$12:R$187)</f>
        <v>0</v>
      </c>
      <c r="S107" s="37">
        <f>SUMIF(LoansC!$B$12:$B$187,Loans!$B107,LoansC!S$12:S$187)+SUMIF(LoansR!$B$12:$B$187,Loans!$B107,LoansR!S$12:S$187)</f>
        <v>0</v>
      </c>
      <c r="T107" s="37">
        <f>SUMIF(LoansC!$B$12:$B$187,Loans!$B107,LoansC!T$12:T$187)+SUMIF(LoansR!$B$12:$B$187,Loans!$B107,LoansR!T$12:T$187)</f>
        <v>0</v>
      </c>
      <c r="U107" s="37">
        <f>(SUMIF(LoansC!$B$12:$B$187,Loans!$B107,LoansC!U$12:U$187)+SUMIF(LoansR!$B$12:$B$187,Loans!$B107,LoansR!U$12:U$187))/2</f>
        <v>1</v>
      </c>
      <c r="V107" s="37">
        <f>SUMIF(LoansC!$B$12:$B$187,Loans!$B107,LoansC!V$12:V$187)+SUMIF(LoansR!$B$12:$B$187,Loans!$B107,LoansR!V$12:V$187)</f>
        <v>0</v>
      </c>
      <c r="W107" s="37">
        <f>SUMIF(LoansC!$B$12:$B$187,Loans!$B107,LoansC!W$12:W$187)+SUMIF(LoansR!$B$12:$B$187,Loans!$B107,LoansR!W$12:W$187)</f>
        <v>0</v>
      </c>
      <c r="X107" s="50">
        <f>IF(MONTH($B107)&gt;=6,VLOOKUP(YEAR($B107)+1,SRECPrice!$B$5:$C$29,2,FALSE),VLOOKUP(YEAR($B107),SRECPrice!$B$5:$C$29,2,FALSE))</f>
        <v>237</v>
      </c>
      <c r="Y107" s="37">
        <f>SUMIF(LoansC!$B$12:$B$187,Loans!$B107,LoansC!Y$12:Y$187)+SUMIF(LoansR!$B$12:$B$187,Loans!$B107,LoansR!Y$12:Y$187)</f>
        <v>0</v>
      </c>
      <c r="Z107" s="37">
        <f>SUMIF(LoansC!$B$12:$B$187,Loans!$B107,LoansC!Z$12:Z$187)+SUMIF(LoansR!$B$12:$B$187,Loans!$B107,LoansR!Z$12:Z$187)</f>
        <v>0</v>
      </c>
      <c r="AA107" s="37">
        <f>SUMIF(LoansC!$B$12:$B$187,Loans!$B107,LoansC!AA$12:AA$187)+SUMIF(LoansR!$B$12:$B$187,Loans!$B107,LoansR!AA$12:AA$187)</f>
        <v>0</v>
      </c>
      <c r="AB107" s="37">
        <f>SUMIF(LoansC!$B$12:$B$187,Loans!$B107,LoansC!AB$12:AB$187)+SUMIF(LoansR!$B$12:$B$187,Loans!$B107,LoansR!AB$12:AB$187)</f>
        <v>0</v>
      </c>
      <c r="AC107" s="37">
        <f>SUMIF(LoansC!$B$12:$B$187,Loans!$B107,LoansC!AC$12:AC$187)+SUMIF(LoansR!$B$12:$B$187,Loans!$B107,LoansR!AC$12:AC$187)</f>
        <v>0</v>
      </c>
      <c r="AD107" s="37">
        <f>SUMIF(LoansC!$B$12:$B$187,Loans!$B107,LoansC!AD$12:AD$187)+SUMIF(LoansR!$B$12:$B$187,Loans!$B107,LoansR!AD$12:AD$187)</f>
        <v>0</v>
      </c>
      <c r="AE107" s="56">
        <f>SUMIF(LoansC!$B$12:$B$187,Loans!$B107,LoansC!AE$12:AE$187)</f>
        <v>9.6699999999999994E-2</v>
      </c>
      <c r="AF107" s="37">
        <f>SUMIF(LoansC!$B$12:$B$187,Loans!$B107,LoansC!AF$12:AF$187)+SUMIF(LoansR!$B$12:$B$187,Loans!$B107,LoansR!AF$12:AF$187)</f>
        <v>0</v>
      </c>
      <c r="AG107" s="37">
        <f>SUMIF(LoansC!$B$12:$B$187,Loans!$B107,LoansC!AG$12:AG$187)+SUMIF(LoansR!$B$12:$B$187,Loans!$B107,LoansR!AG$12:AG$187)</f>
        <v>0</v>
      </c>
      <c r="AH107" s="37">
        <f>SUMIF(LoansC!$B$12:$B$187,Loans!$B107,LoansC!AH$12:AH$187)+SUMIF(LoansR!$B$12:$B$187,Loans!$B107,LoansR!AH$12:AH$187)</f>
        <v>0</v>
      </c>
      <c r="AI107" s="37">
        <f>SUMIF(LoansC!$B$12:$B$187,Loans!$B107,LoansC!AI$12:AI$187)+SUMIF(LoansR!$B$12:$B$187,Loans!$B107,LoansR!AI$12:AI$187)</f>
        <v>0</v>
      </c>
      <c r="AJ107" s="37">
        <f>SUMIF(LoansC!$B$12:$B$187,Loans!$B107,LoansC!AJ$12:AJ$187)+SUMIF(LoansR!$B$12:$B$187,Loans!$B107,LoansR!AJ$12:AJ$187)</f>
        <v>0</v>
      </c>
      <c r="AK107" s="37">
        <f>SUMIF(LoansC!$B$12:$B$187,Loans!$B107,LoansC!AK$12:AK$187)+SUMIF(LoansR!$B$12:$B$187,Loans!$B107,LoansR!AK$12:AK$187)</f>
        <v>0</v>
      </c>
      <c r="AL107" s="37">
        <f>SUMIF(LoansC!$B$12:$B$187,Loans!$B107,LoansC!AL$12:AL$187)+SUMIF(LoansR!$B$12:$B$187,Loans!$B107,LoansR!AL$12:AL$187)</f>
        <v>0</v>
      </c>
      <c r="AM107" s="37">
        <f>SUMIF(LoansC!$B$12:$B$187,Loans!$B107,LoansC!AM$12:AM$187)+SUMIF(LoansR!$B$12:$B$187,Loans!$B107,LoansR!AM$12:AM$187)</f>
        <v>0</v>
      </c>
      <c r="AN107" s="37">
        <f>SUMIF(LoansC!$B$12:$B$187,Loans!$B107,LoansC!AN$12:AN$187)+SUMIF(LoansR!$B$12:$B$187,Loans!$B107,LoansR!AN$12:AN$187)</f>
        <v>0</v>
      </c>
      <c r="AP107" s="57"/>
    </row>
    <row r="108" spans="1:42" x14ac:dyDescent="0.2">
      <c r="A108" s="1">
        <f t="shared" si="5"/>
        <v>4</v>
      </c>
      <c r="B108" s="101">
        <f t="shared" si="6"/>
        <v>47603</v>
      </c>
      <c r="C108" s="37">
        <f>SUMIF(LoansC!$B$12:$B$187,Loans!$B108,LoansC!C$12:C$187)+SUMIF(LoansR!$B$12:$B$187,Loans!$B108,LoansR!C$12:C$187)</f>
        <v>0</v>
      </c>
      <c r="D108" s="37">
        <f>SUMIF(LoansC!$B$12:$B$187,Loans!$B108,LoansC!D$12:D$187)+SUMIF(LoansR!$B$12:$B$187,Loans!$B108,LoansR!D$12:D$187)</f>
        <v>56138240.700000025</v>
      </c>
      <c r="E108" s="37">
        <f>SUMIF(LoansC!$B$12:$B$187,Loans!$B108,LoansC!E$12:E$187)+SUMIF(LoansR!$B$12:$B$187,Loans!$B108,LoansR!E$12:E$187)</f>
        <v>0</v>
      </c>
      <c r="F108" s="37">
        <f>SUMIF(LoansC!$B$12:$B$187,Loans!$B108,LoansC!F$12:F$187)+SUMIF(LoansR!$B$12:$B$187,Loans!$B108,LoansR!F$12:F$187)</f>
        <v>0</v>
      </c>
      <c r="G108" s="37">
        <f>SUMIF(LoansC!$B$12:$B$187,Loans!$B108,LoansC!G$12:G$187)+SUMIF(LoansR!$B$12:$B$187,Loans!$B108,LoansR!G$12:G$187)</f>
        <v>0</v>
      </c>
      <c r="H108" s="37">
        <f>SUMIF(LoansC!$B$12:$B$187,Loans!$B108,LoansC!H$12:H$187)+SUMIF(LoansR!$B$12:$B$187,Loans!$B108,LoansR!H$12:H$187)</f>
        <v>0</v>
      </c>
      <c r="I108" s="37">
        <f>SUMIF(LoansC!$B$12:$B$187,Loans!$B108,LoansC!I$12:I$187)+SUMIF(LoansR!$B$12:$B$187,Loans!$B108,LoansR!I$12:I$187)</f>
        <v>0</v>
      </c>
      <c r="J108" s="37">
        <f>SUMIF(LoansC!$B$12:$B$187,Loans!$B108,LoansC!J$12:J$187)+SUMIF(LoansR!$B$12:$B$187,Loans!$B108,LoansR!J$12:J$187)</f>
        <v>0</v>
      </c>
      <c r="K108" s="37">
        <f>SUMIF(LoansC!$B$12:$B$187,Loans!$B108,LoansC!K$12:K$187)+SUMIF(LoansR!$B$12:$B$187,Loans!$B108,LoansR!K$12:K$187)</f>
        <v>0</v>
      </c>
      <c r="L108" s="37">
        <f>SUMIF(LoansC!$B$12:$B$187,Loans!$B108,LoansC!L$12:L$187)+SUMIF(LoansR!$B$12:$B$187,Loans!$B108,LoansR!L$12:L$187)</f>
        <v>0</v>
      </c>
      <c r="M108" s="37">
        <f>SUMIF(LoansC!$B$12:$B$187,Loans!$B108,LoansC!M$12:M$187)+SUMIF(LoansR!$B$12:$B$187,Loans!$B108,LoansR!M$12:M$187)</f>
        <v>0</v>
      </c>
      <c r="N108" s="37">
        <f>SUMIF(LoansC!$B$12:$B$187,Loans!$B108,LoansC!N$12:N$187)+SUMIF(LoansR!$B$12:$B$187,Loans!$B108,LoansR!N$12:N$187)</f>
        <v>0</v>
      </c>
      <c r="O108" s="37">
        <f>SUMIF(LoansC!$B$12:$B$187,Loans!$B108,LoansC!O$12:O$187)+SUMIF(LoansR!$B$12:$B$187,Loans!$B108,LoansR!O$12:O$187)</f>
        <v>0</v>
      </c>
      <c r="P108" s="37">
        <f>SUMIF(LoansC!$B$12:$B$187,Loans!$B108,LoansC!P$12:P$187)+SUMIF(LoansR!$B$12:$B$187,Loans!$B108,LoansR!P$12:P$187)</f>
        <v>0</v>
      </c>
      <c r="Q108" s="37">
        <f>SUMIF(LoansC!$B$12:$B$187,Loans!$B108,LoansC!Q$12:Q$187)+SUMIF(LoansR!$B$12:$B$187,Loans!$B108,LoansR!Q$12:Q$187)</f>
        <v>0</v>
      </c>
      <c r="R108" s="37">
        <f>SUMIF(LoansC!$B$12:$B$187,Loans!$B108,LoansC!R$12:R$187)+SUMIF(LoansR!$B$12:$B$187,Loans!$B108,LoansR!R$12:R$187)</f>
        <v>0</v>
      </c>
      <c r="S108" s="37">
        <f>SUMIF(LoansC!$B$12:$B$187,Loans!$B108,LoansC!S$12:S$187)+SUMIF(LoansR!$B$12:$B$187,Loans!$B108,LoansR!S$12:S$187)</f>
        <v>0</v>
      </c>
      <c r="T108" s="37">
        <f>SUMIF(LoansC!$B$12:$B$187,Loans!$B108,LoansC!T$12:T$187)+SUMIF(LoansR!$B$12:$B$187,Loans!$B108,LoansR!T$12:T$187)</f>
        <v>0</v>
      </c>
      <c r="U108" s="37">
        <f>(SUMIF(LoansC!$B$12:$B$187,Loans!$B108,LoansC!U$12:U$187)+SUMIF(LoansR!$B$12:$B$187,Loans!$B108,LoansR!U$12:U$187))/2</f>
        <v>1</v>
      </c>
      <c r="V108" s="37">
        <f>SUMIF(LoansC!$B$12:$B$187,Loans!$B108,LoansC!V$12:V$187)+SUMIF(LoansR!$B$12:$B$187,Loans!$B108,LoansR!V$12:V$187)</f>
        <v>0</v>
      </c>
      <c r="W108" s="37">
        <f>SUMIF(LoansC!$B$12:$B$187,Loans!$B108,LoansC!W$12:W$187)+SUMIF(LoansR!$B$12:$B$187,Loans!$B108,LoansR!W$12:W$187)</f>
        <v>0</v>
      </c>
      <c r="X108" s="50">
        <f>IF(MONTH($B108)&gt;=6,VLOOKUP(YEAR($B108)+1,SRECPrice!$B$5:$C$29,2,FALSE),VLOOKUP(YEAR($B108),SRECPrice!$B$5:$C$29,2,FALSE))</f>
        <v>237</v>
      </c>
      <c r="Y108" s="37">
        <f>SUMIF(LoansC!$B$12:$B$187,Loans!$B108,LoansC!Y$12:Y$187)+SUMIF(LoansR!$B$12:$B$187,Loans!$B108,LoansR!Y$12:Y$187)</f>
        <v>0</v>
      </c>
      <c r="Z108" s="37">
        <f>SUMIF(LoansC!$B$12:$B$187,Loans!$B108,LoansC!Z$12:Z$187)+SUMIF(LoansR!$B$12:$B$187,Loans!$B108,LoansR!Z$12:Z$187)</f>
        <v>0</v>
      </c>
      <c r="AA108" s="37">
        <f>SUMIF(LoansC!$B$12:$B$187,Loans!$B108,LoansC!AA$12:AA$187)+SUMIF(LoansR!$B$12:$B$187,Loans!$B108,LoansR!AA$12:AA$187)</f>
        <v>0</v>
      </c>
      <c r="AB108" s="37">
        <f>SUMIF(LoansC!$B$12:$B$187,Loans!$B108,LoansC!AB$12:AB$187)+SUMIF(LoansR!$B$12:$B$187,Loans!$B108,LoansR!AB$12:AB$187)</f>
        <v>0</v>
      </c>
      <c r="AC108" s="37">
        <f>SUMIF(LoansC!$B$12:$B$187,Loans!$B108,LoansC!AC$12:AC$187)+SUMIF(LoansR!$B$12:$B$187,Loans!$B108,LoansR!AC$12:AC$187)</f>
        <v>0</v>
      </c>
      <c r="AD108" s="37">
        <f>SUMIF(LoansC!$B$12:$B$187,Loans!$B108,LoansC!AD$12:AD$187)+SUMIF(LoansR!$B$12:$B$187,Loans!$B108,LoansR!AD$12:AD$187)</f>
        <v>0</v>
      </c>
      <c r="AE108" s="56">
        <f>SUMIF(LoansC!$B$12:$B$187,Loans!$B108,LoansC!AE$12:AE$187)</f>
        <v>9.6699999999999994E-2</v>
      </c>
      <c r="AF108" s="37">
        <f>SUMIF(LoansC!$B$12:$B$187,Loans!$B108,LoansC!AF$12:AF$187)+SUMIF(LoansR!$B$12:$B$187,Loans!$B108,LoansR!AF$12:AF$187)</f>
        <v>0</v>
      </c>
      <c r="AG108" s="37">
        <f>SUMIF(LoansC!$B$12:$B$187,Loans!$B108,LoansC!AG$12:AG$187)+SUMIF(LoansR!$B$12:$B$187,Loans!$B108,LoansR!AG$12:AG$187)</f>
        <v>0</v>
      </c>
      <c r="AH108" s="37">
        <f>SUMIF(LoansC!$B$12:$B$187,Loans!$B108,LoansC!AH$12:AH$187)+SUMIF(LoansR!$B$12:$B$187,Loans!$B108,LoansR!AH$12:AH$187)</f>
        <v>0</v>
      </c>
      <c r="AI108" s="37">
        <f>SUMIF(LoansC!$B$12:$B$187,Loans!$B108,LoansC!AI$12:AI$187)+SUMIF(LoansR!$B$12:$B$187,Loans!$B108,LoansR!AI$12:AI$187)</f>
        <v>0</v>
      </c>
      <c r="AJ108" s="37">
        <f>SUMIF(LoansC!$B$12:$B$187,Loans!$B108,LoansC!AJ$12:AJ$187)+SUMIF(LoansR!$B$12:$B$187,Loans!$B108,LoansR!AJ$12:AJ$187)</f>
        <v>0</v>
      </c>
      <c r="AK108" s="37">
        <f>SUMIF(LoansC!$B$12:$B$187,Loans!$B108,LoansC!AK$12:AK$187)+SUMIF(LoansR!$B$12:$B$187,Loans!$B108,LoansR!AK$12:AK$187)</f>
        <v>0</v>
      </c>
      <c r="AL108" s="37">
        <f>SUMIF(LoansC!$B$12:$B$187,Loans!$B108,LoansC!AL$12:AL$187)+SUMIF(LoansR!$B$12:$B$187,Loans!$B108,LoansR!AL$12:AL$187)</f>
        <v>0</v>
      </c>
      <c r="AM108" s="37">
        <f>SUMIF(LoansC!$B$12:$B$187,Loans!$B108,LoansC!AM$12:AM$187)+SUMIF(LoansR!$B$12:$B$187,Loans!$B108,LoansR!AM$12:AM$187)</f>
        <v>0</v>
      </c>
      <c r="AN108" s="37">
        <f>SUMIF(LoansC!$B$12:$B$187,Loans!$B108,LoansC!AN$12:AN$187)+SUMIF(LoansR!$B$12:$B$187,Loans!$B108,LoansR!AN$12:AN$187)</f>
        <v>0</v>
      </c>
      <c r="AP108" s="57"/>
    </row>
    <row r="109" spans="1:42" x14ac:dyDescent="0.2">
      <c r="A109" s="1">
        <f t="shared" si="5"/>
        <v>5</v>
      </c>
      <c r="B109" s="101">
        <f t="shared" ref="B109:B140" si="7">EOMONTH(B108,1)</f>
        <v>47634</v>
      </c>
      <c r="C109" s="37">
        <f>SUMIF(LoansC!$B$12:$B$187,Loans!$B109,LoansC!C$12:C$187)+SUMIF(LoansR!$B$12:$B$187,Loans!$B109,LoansR!C$12:C$187)</f>
        <v>0</v>
      </c>
      <c r="D109" s="37">
        <f>SUMIF(LoansC!$B$12:$B$187,Loans!$B109,LoansC!D$12:D$187)+SUMIF(LoansR!$B$12:$B$187,Loans!$B109,LoansR!D$12:D$187)</f>
        <v>56138240.700000025</v>
      </c>
      <c r="E109" s="37">
        <f>SUMIF(LoansC!$B$12:$B$187,Loans!$B109,LoansC!E$12:E$187)+SUMIF(LoansR!$B$12:$B$187,Loans!$B109,LoansR!E$12:E$187)</f>
        <v>0</v>
      </c>
      <c r="F109" s="37">
        <f>SUMIF(LoansC!$B$12:$B$187,Loans!$B109,LoansC!F$12:F$187)+SUMIF(LoansR!$B$12:$B$187,Loans!$B109,LoansR!F$12:F$187)</f>
        <v>0</v>
      </c>
      <c r="G109" s="37">
        <f>SUMIF(LoansC!$B$12:$B$187,Loans!$B109,LoansC!G$12:G$187)+SUMIF(LoansR!$B$12:$B$187,Loans!$B109,LoansR!G$12:G$187)</f>
        <v>0</v>
      </c>
      <c r="H109" s="37">
        <f>SUMIF(LoansC!$B$12:$B$187,Loans!$B109,LoansC!H$12:H$187)+SUMIF(LoansR!$B$12:$B$187,Loans!$B109,LoansR!H$12:H$187)</f>
        <v>0</v>
      </c>
      <c r="I109" s="37">
        <f>SUMIF(LoansC!$B$12:$B$187,Loans!$B109,LoansC!I$12:I$187)+SUMIF(LoansR!$B$12:$B$187,Loans!$B109,LoansR!I$12:I$187)</f>
        <v>0</v>
      </c>
      <c r="J109" s="37">
        <f>SUMIF(LoansC!$B$12:$B$187,Loans!$B109,LoansC!J$12:J$187)+SUMIF(LoansR!$B$12:$B$187,Loans!$B109,LoansR!J$12:J$187)</f>
        <v>0</v>
      </c>
      <c r="K109" s="37">
        <f>SUMIF(LoansC!$B$12:$B$187,Loans!$B109,LoansC!K$12:K$187)+SUMIF(LoansR!$B$12:$B$187,Loans!$B109,LoansR!K$12:K$187)</f>
        <v>0</v>
      </c>
      <c r="L109" s="37">
        <f>SUMIF(LoansC!$B$12:$B$187,Loans!$B109,LoansC!L$12:L$187)+SUMIF(LoansR!$B$12:$B$187,Loans!$B109,LoansR!L$12:L$187)</f>
        <v>0</v>
      </c>
      <c r="M109" s="37">
        <f>SUMIF(LoansC!$B$12:$B$187,Loans!$B109,LoansC!M$12:M$187)+SUMIF(LoansR!$B$12:$B$187,Loans!$B109,LoansR!M$12:M$187)</f>
        <v>0</v>
      </c>
      <c r="N109" s="37">
        <f>SUMIF(LoansC!$B$12:$B$187,Loans!$B109,LoansC!N$12:N$187)+SUMIF(LoansR!$B$12:$B$187,Loans!$B109,LoansR!N$12:N$187)</f>
        <v>0</v>
      </c>
      <c r="O109" s="37">
        <f>SUMIF(LoansC!$B$12:$B$187,Loans!$B109,LoansC!O$12:O$187)+SUMIF(LoansR!$B$12:$B$187,Loans!$B109,LoansR!O$12:O$187)</f>
        <v>0</v>
      </c>
      <c r="P109" s="37">
        <f>SUMIF(LoansC!$B$12:$B$187,Loans!$B109,LoansC!P$12:P$187)+SUMIF(LoansR!$B$12:$B$187,Loans!$B109,LoansR!P$12:P$187)</f>
        <v>0</v>
      </c>
      <c r="Q109" s="37">
        <f>SUMIF(LoansC!$B$12:$B$187,Loans!$B109,LoansC!Q$12:Q$187)+SUMIF(LoansR!$B$12:$B$187,Loans!$B109,LoansR!Q$12:Q$187)</f>
        <v>0</v>
      </c>
      <c r="R109" s="37">
        <f>SUMIF(LoansC!$B$12:$B$187,Loans!$B109,LoansC!R$12:R$187)+SUMIF(LoansR!$B$12:$B$187,Loans!$B109,LoansR!R$12:R$187)</f>
        <v>0</v>
      </c>
      <c r="S109" s="37">
        <f>SUMIF(LoansC!$B$12:$B$187,Loans!$B109,LoansC!S$12:S$187)+SUMIF(LoansR!$B$12:$B$187,Loans!$B109,LoansR!S$12:S$187)</f>
        <v>0</v>
      </c>
      <c r="T109" s="37">
        <f>SUMIF(LoansC!$B$12:$B$187,Loans!$B109,LoansC!T$12:T$187)+SUMIF(LoansR!$B$12:$B$187,Loans!$B109,LoansR!T$12:T$187)</f>
        <v>0</v>
      </c>
      <c r="U109" s="37">
        <f>(SUMIF(LoansC!$B$12:$B$187,Loans!$B109,LoansC!U$12:U$187)+SUMIF(LoansR!$B$12:$B$187,Loans!$B109,LoansR!U$12:U$187))/2</f>
        <v>1</v>
      </c>
      <c r="V109" s="37">
        <f>SUMIF(LoansC!$B$12:$B$187,Loans!$B109,LoansC!V$12:V$187)+SUMIF(LoansR!$B$12:$B$187,Loans!$B109,LoansR!V$12:V$187)</f>
        <v>0</v>
      </c>
      <c r="W109" s="37">
        <f>SUMIF(LoansC!$B$12:$B$187,Loans!$B109,LoansC!W$12:W$187)+SUMIF(LoansR!$B$12:$B$187,Loans!$B109,LoansR!W$12:W$187)</f>
        <v>0</v>
      </c>
      <c r="X109" s="50">
        <f>IF(MONTH($B109)&gt;=6,VLOOKUP(YEAR($B109)+1,SRECPrice!$B$5:$C$29,2,FALSE),VLOOKUP(YEAR($B109),SRECPrice!$B$5:$C$29,2,FALSE))</f>
        <v>237</v>
      </c>
      <c r="Y109" s="37">
        <f>SUMIF(LoansC!$B$12:$B$187,Loans!$B109,LoansC!Y$12:Y$187)+SUMIF(LoansR!$B$12:$B$187,Loans!$B109,LoansR!Y$12:Y$187)</f>
        <v>0</v>
      </c>
      <c r="Z109" s="37">
        <f>SUMIF(LoansC!$B$12:$B$187,Loans!$B109,LoansC!Z$12:Z$187)+SUMIF(LoansR!$B$12:$B$187,Loans!$B109,LoansR!Z$12:Z$187)</f>
        <v>0</v>
      </c>
      <c r="AA109" s="37">
        <f>SUMIF(LoansC!$B$12:$B$187,Loans!$B109,LoansC!AA$12:AA$187)+SUMIF(LoansR!$B$12:$B$187,Loans!$B109,LoansR!AA$12:AA$187)</f>
        <v>0</v>
      </c>
      <c r="AB109" s="37">
        <f>SUMIF(LoansC!$B$12:$B$187,Loans!$B109,LoansC!AB$12:AB$187)+SUMIF(LoansR!$B$12:$B$187,Loans!$B109,LoansR!AB$12:AB$187)</f>
        <v>0</v>
      </c>
      <c r="AC109" s="37">
        <f>SUMIF(LoansC!$B$12:$B$187,Loans!$B109,LoansC!AC$12:AC$187)+SUMIF(LoansR!$B$12:$B$187,Loans!$B109,LoansR!AC$12:AC$187)</f>
        <v>0</v>
      </c>
      <c r="AD109" s="37">
        <f>SUMIF(LoansC!$B$12:$B$187,Loans!$B109,LoansC!AD$12:AD$187)+SUMIF(LoansR!$B$12:$B$187,Loans!$B109,LoansR!AD$12:AD$187)</f>
        <v>0</v>
      </c>
      <c r="AE109" s="56">
        <f>SUMIF(LoansC!$B$12:$B$187,Loans!$B109,LoansC!AE$12:AE$187)</f>
        <v>9.6699999999999994E-2</v>
      </c>
      <c r="AF109" s="37">
        <f>SUMIF(LoansC!$B$12:$B$187,Loans!$B109,LoansC!AF$12:AF$187)+SUMIF(LoansR!$B$12:$B$187,Loans!$B109,LoansR!AF$12:AF$187)</f>
        <v>0</v>
      </c>
      <c r="AG109" s="37">
        <f>SUMIF(LoansC!$B$12:$B$187,Loans!$B109,LoansC!AG$12:AG$187)+SUMIF(LoansR!$B$12:$B$187,Loans!$B109,LoansR!AG$12:AG$187)</f>
        <v>0</v>
      </c>
      <c r="AH109" s="37">
        <f>SUMIF(LoansC!$B$12:$B$187,Loans!$B109,LoansC!AH$12:AH$187)+SUMIF(LoansR!$B$12:$B$187,Loans!$B109,LoansR!AH$12:AH$187)</f>
        <v>0</v>
      </c>
      <c r="AI109" s="37">
        <f>SUMIF(LoansC!$B$12:$B$187,Loans!$B109,LoansC!AI$12:AI$187)+SUMIF(LoansR!$B$12:$B$187,Loans!$B109,LoansR!AI$12:AI$187)</f>
        <v>0</v>
      </c>
      <c r="AJ109" s="37">
        <f>SUMIF(LoansC!$B$12:$B$187,Loans!$B109,LoansC!AJ$12:AJ$187)+SUMIF(LoansR!$B$12:$B$187,Loans!$B109,LoansR!AJ$12:AJ$187)</f>
        <v>0</v>
      </c>
      <c r="AK109" s="37">
        <f>SUMIF(LoansC!$B$12:$B$187,Loans!$B109,LoansC!AK$12:AK$187)+SUMIF(LoansR!$B$12:$B$187,Loans!$B109,LoansR!AK$12:AK$187)</f>
        <v>0</v>
      </c>
      <c r="AL109" s="37">
        <f>SUMIF(LoansC!$B$12:$B$187,Loans!$B109,LoansC!AL$12:AL$187)+SUMIF(LoansR!$B$12:$B$187,Loans!$B109,LoansR!AL$12:AL$187)</f>
        <v>0</v>
      </c>
      <c r="AM109" s="37">
        <f>SUMIF(LoansC!$B$12:$B$187,Loans!$B109,LoansC!AM$12:AM$187)+SUMIF(LoansR!$B$12:$B$187,Loans!$B109,LoansR!AM$12:AM$187)</f>
        <v>0</v>
      </c>
      <c r="AN109" s="37">
        <f>SUMIF(LoansC!$B$12:$B$187,Loans!$B109,LoansC!AN$12:AN$187)+SUMIF(LoansR!$B$12:$B$187,Loans!$B109,LoansR!AN$12:AN$187)</f>
        <v>0</v>
      </c>
      <c r="AP109" s="57"/>
    </row>
    <row r="110" spans="1:42" x14ac:dyDescent="0.2">
      <c r="A110" s="1">
        <f t="shared" si="5"/>
        <v>6</v>
      </c>
      <c r="B110" s="101">
        <f t="shared" si="7"/>
        <v>47664</v>
      </c>
      <c r="C110" s="37">
        <f>SUMIF(LoansC!$B$12:$B$187,Loans!$B110,LoansC!C$12:C$187)+SUMIF(LoansR!$B$12:$B$187,Loans!$B110,LoansR!C$12:C$187)</f>
        <v>0</v>
      </c>
      <c r="D110" s="37">
        <f>SUMIF(LoansC!$B$12:$B$187,Loans!$B110,LoansC!D$12:D$187)+SUMIF(LoansR!$B$12:$B$187,Loans!$B110,LoansR!D$12:D$187)</f>
        <v>56138240.700000025</v>
      </c>
      <c r="E110" s="37">
        <f>SUMIF(LoansC!$B$12:$B$187,Loans!$B110,LoansC!E$12:E$187)+SUMIF(LoansR!$B$12:$B$187,Loans!$B110,LoansR!E$12:E$187)</f>
        <v>0</v>
      </c>
      <c r="F110" s="37">
        <f>SUMIF(LoansC!$B$12:$B$187,Loans!$B110,LoansC!F$12:F$187)+SUMIF(LoansR!$B$12:$B$187,Loans!$B110,LoansR!F$12:F$187)</f>
        <v>0</v>
      </c>
      <c r="G110" s="37">
        <f>SUMIF(LoansC!$B$12:$B$187,Loans!$B110,LoansC!G$12:G$187)+SUMIF(LoansR!$B$12:$B$187,Loans!$B110,LoansR!G$12:G$187)</f>
        <v>0</v>
      </c>
      <c r="H110" s="37">
        <f>SUMIF(LoansC!$B$12:$B$187,Loans!$B110,LoansC!H$12:H$187)+SUMIF(LoansR!$B$12:$B$187,Loans!$B110,LoansR!H$12:H$187)</f>
        <v>0</v>
      </c>
      <c r="I110" s="37">
        <f>SUMIF(LoansC!$B$12:$B$187,Loans!$B110,LoansC!I$12:I$187)+SUMIF(LoansR!$B$12:$B$187,Loans!$B110,LoansR!I$12:I$187)</f>
        <v>0</v>
      </c>
      <c r="J110" s="37">
        <f>SUMIF(LoansC!$B$12:$B$187,Loans!$B110,LoansC!J$12:J$187)+SUMIF(LoansR!$B$12:$B$187,Loans!$B110,LoansR!J$12:J$187)</f>
        <v>0</v>
      </c>
      <c r="K110" s="37">
        <f>SUMIF(LoansC!$B$12:$B$187,Loans!$B110,LoansC!K$12:K$187)+SUMIF(LoansR!$B$12:$B$187,Loans!$B110,LoansR!K$12:K$187)</f>
        <v>0</v>
      </c>
      <c r="L110" s="37">
        <f>SUMIF(LoansC!$B$12:$B$187,Loans!$B110,LoansC!L$12:L$187)+SUMIF(LoansR!$B$12:$B$187,Loans!$B110,LoansR!L$12:L$187)</f>
        <v>0</v>
      </c>
      <c r="M110" s="37">
        <f>SUMIF(LoansC!$B$12:$B$187,Loans!$B110,LoansC!M$12:M$187)+SUMIF(LoansR!$B$12:$B$187,Loans!$B110,LoansR!M$12:M$187)</f>
        <v>0</v>
      </c>
      <c r="N110" s="37">
        <f>SUMIF(LoansC!$B$12:$B$187,Loans!$B110,LoansC!N$12:N$187)+SUMIF(LoansR!$B$12:$B$187,Loans!$B110,LoansR!N$12:N$187)</f>
        <v>0</v>
      </c>
      <c r="O110" s="37">
        <f>SUMIF(LoansC!$B$12:$B$187,Loans!$B110,LoansC!O$12:O$187)+SUMIF(LoansR!$B$12:$B$187,Loans!$B110,LoansR!O$12:O$187)</f>
        <v>0</v>
      </c>
      <c r="P110" s="37">
        <f>SUMIF(LoansC!$B$12:$B$187,Loans!$B110,LoansC!P$12:P$187)+SUMIF(LoansR!$B$12:$B$187,Loans!$B110,LoansR!P$12:P$187)</f>
        <v>0</v>
      </c>
      <c r="Q110" s="37">
        <f>SUMIF(LoansC!$B$12:$B$187,Loans!$B110,LoansC!Q$12:Q$187)+SUMIF(LoansR!$B$12:$B$187,Loans!$B110,LoansR!Q$12:Q$187)</f>
        <v>0</v>
      </c>
      <c r="R110" s="37">
        <f>SUMIF(LoansC!$B$12:$B$187,Loans!$B110,LoansC!R$12:R$187)+SUMIF(LoansR!$B$12:$B$187,Loans!$B110,LoansR!R$12:R$187)</f>
        <v>0</v>
      </c>
      <c r="S110" s="37">
        <f>SUMIF(LoansC!$B$12:$B$187,Loans!$B110,LoansC!S$12:S$187)+SUMIF(LoansR!$B$12:$B$187,Loans!$B110,LoansR!S$12:S$187)</f>
        <v>0</v>
      </c>
      <c r="T110" s="37">
        <f>SUMIF(LoansC!$B$12:$B$187,Loans!$B110,LoansC!T$12:T$187)+SUMIF(LoansR!$B$12:$B$187,Loans!$B110,LoansR!T$12:T$187)</f>
        <v>0</v>
      </c>
      <c r="U110" s="37">
        <f>(SUMIF(LoansC!$B$12:$B$187,Loans!$B110,LoansC!U$12:U$187)+SUMIF(LoansR!$B$12:$B$187,Loans!$B110,LoansR!U$12:U$187))/2</f>
        <v>1</v>
      </c>
      <c r="V110" s="37">
        <f>SUMIF(LoansC!$B$12:$B$187,Loans!$B110,LoansC!V$12:V$187)+SUMIF(LoansR!$B$12:$B$187,Loans!$B110,LoansR!V$12:V$187)</f>
        <v>0</v>
      </c>
      <c r="W110" s="37">
        <f>SUMIF(LoansC!$B$12:$B$187,Loans!$B110,LoansC!W$12:W$187)+SUMIF(LoansR!$B$12:$B$187,Loans!$B110,LoansR!W$12:W$187)</f>
        <v>0</v>
      </c>
      <c r="X110" s="50">
        <f>IF(MONTH($B110)&gt;=6,VLOOKUP(YEAR($B110)+1,SRECPrice!$B$5:$C$29,2,FALSE),VLOOKUP(YEAR($B110),SRECPrice!$B$5:$C$29,2,FALSE))</f>
        <v>237</v>
      </c>
      <c r="Y110" s="37">
        <f>SUMIF(LoansC!$B$12:$B$187,Loans!$B110,LoansC!Y$12:Y$187)+SUMIF(LoansR!$B$12:$B$187,Loans!$B110,LoansR!Y$12:Y$187)</f>
        <v>0</v>
      </c>
      <c r="Z110" s="37">
        <f>SUMIF(LoansC!$B$12:$B$187,Loans!$B110,LoansC!Z$12:Z$187)+SUMIF(LoansR!$B$12:$B$187,Loans!$B110,LoansR!Z$12:Z$187)</f>
        <v>0</v>
      </c>
      <c r="AA110" s="37">
        <f>SUMIF(LoansC!$B$12:$B$187,Loans!$B110,LoansC!AA$12:AA$187)+SUMIF(LoansR!$B$12:$B$187,Loans!$B110,LoansR!AA$12:AA$187)</f>
        <v>0</v>
      </c>
      <c r="AB110" s="37">
        <f>SUMIF(LoansC!$B$12:$B$187,Loans!$B110,LoansC!AB$12:AB$187)+SUMIF(LoansR!$B$12:$B$187,Loans!$B110,LoansR!AB$12:AB$187)</f>
        <v>0</v>
      </c>
      <c r="AC110" s="37">
        <f>SUMIF(LoansC!$B$12:$B$187,Loans!$B110,LoansC!AC$12:AC$187)+SUMIF(LoansR!$B$12:$B$187,Loans!$B110,LoansR!AC$12:AC$187)</f>
        <v>0</v>
      </c>
      <c r="AD110" s="37">
        <f>SUMIF(LoansC!$B$12:$B$187,Loans!$B110,LoansC!AD$12:AD$187)+SUMIF(LoansR!$B$12:$B$187,Loans!$B110,LoansR!AD$12:AD$187)</f>
        <v>0</v>
      </c>
      <c r="AE110" s="56">
        <f>SUMIF(LoansC!$B$12:$B$187,Loans!$B110,LoansC!AE$12:AE$187)</f>
        <v>9.6699999999999994E-2</v>
      </c>
      <c r="AF110" s="37">
        <f>SUMIF(LoansC!$B$12:$B$187,Loans!$B110,LoansC!AF$12:AF$187)+SUMIF(LoansR!$B$12:$B$187,Loans!$B110,LoansR!AF$12:AF$187)</f>
        <v>0</v>
      </c>
      <c r="AG110" s="37">
        <f>SUMIF(LoansC!$B$12:$B$187,Loans!$B110,LoansC!AG$12:AG$187)+SUMIF(LoansR!$B$12:$B$187,Loans!$B110,LoansR!AG$12:AG$187)</f>
        <v>0</v>
      </c>
      <c r="AH110" s="37">
        <f>SUMIF(LoansC!$B$12:$B$187,Loans!$B110,LoansC!AH$12:AH$187)+SUMIF(LoansR!$B$12:$B$187,Loans!$B110,LoansR!AH$12:AH$187)</f>
        <v>0</v>
      </c>
      <c r="AI110" s="37">
        <f>SUMIF(LoansC!$B$12:$B$187,Loans!$B110,LoansC!AI$12:AI$187)+SUMIF(LoansR!$B$12:$B$187,Loans!$B110,LoansR!AI$12:AI$187)</f>
        <v>0</v>
      </c>
      <c r="AJ110" s="37">
        <f>SUMIF(LoansC!$B$12:$B$187,Loans!$B110,LoansC!AJ$12:AJ$187)+SUMIF(LoansR!$B$12:$B$187,Loans!$B110,LoansR!AJ$12:AJ$187)</f>
        <v>0</v>
      </c>
      <c r="AK110" s="37">
        <f>SUMIF(LoansC!$B$12:$B$187,Loans!$B110,LoansC!AK$12:AK$187)+SUMIF(LoansR!$B$12:$B$187,Loans!$B110,LoansR!AK$12:AK$187)</f>
        <v>0</v>
      </c>
      <c r="AL110" s="37">
        <f>SUMIF(LoansC!$B$12:$B$187,Loans!$B110,LoansC!AL$12:AL$187)+SUMIF(LoansR!$B$12:$B$187,Loans!$B110,LoansR!AL$12:AL$187)</f>
        <v>0</v>
      </c>
      <c r="AM110" s="37">
        <f>SUMIF(LoansC!$B$12:$B$187,Loans!$B110,LoansC!AM$12:AM$187)+SUMIF(LoansR!$B$12:$B$187,Loans!$B110,LoansR!AM$12:AM$187)</f>
        <v>0</v>
      </c>
      <c r="AN110" s="37">
        <f>SUMIF(LoansC!$B$12:$B$187,Loans!$B110,LoansC!AN$12:AN$187)+SUMIF(LoansR!$B$12:$B$187,Loans!$B110,LoansR!AN$12:AN$187)</f>
        <v>0</v>
      </c>
      <c r="AP110" s="57"/>
    </row>
    <row r="111" spans="1:42" x14ac:dyDescent="0.2">
      <c r="A111" s="1">
        <f t="shared" si="5"/>
        <v>7</v>
      </c>
      <c r="B111" s="101">
        <f t="shared" si="7"/>
        <v>47695</v>
      </c>
      <c r="C111" s="37">
        <f>SUMIF(LoansC!$B$12:$B$187,Loans!$B111,LoansC!C$12:C$187)+SUMIF(LoansR!$B$12:$B$187,Loans!$B111,LoansR!C$12:C$187)</f>
        <v>0</v>
      </c>
      <c r="D111" s="37">
        <f>SUMIF(LoansC!$B$12:$B$187,Loans!$B111,LoansC!D$12:D$187)+SUMIF(LoansR!$B$12:$B$187,Loans!$B111,LoansR!D$12:D$187)</f>
        <v>56138240.700000025</v>
      </c>
      <c r="E111" s="37">
        <f>SUMIF(LoansC!$B$12:$B$187,Loans!$B111,LoansC!E$12:E$187)+SUMIF(LoansR!$B$12:$B$187,Loans!$B111,LoansR!E$12:E$187)</f>
        <v>0</v>
      </c>
      <c r="F111" s="37">
        <f>SUMIF(LoansC!$B$12:$B$187,Loans!$B111,LoansC!F$12:F$187)+SUMIF(LoansR!$B$12:$B$187,Loans!$B111,LoansR!F$12:F$187)</f>
        <v>0</v>
      </c>
      <c r="G111" s="37">
        <f>SUMIF(LoansC!$B$12:$B$187,Loans!$B111,LoansC!G$12:G$187)+SUMIF(LoansR!$B$12:$B$187,Loans!$B111,LoansR!G$12:G$187)</f>
        <v>0</v>
      </c>
      <c r="H111" s="37">
        <f>SUMIF(LoansC!$B$12:$B$187,Loans!$B111,LoansC!H$12:H$187)+SUMIF(LoansR!$B$12:$B$187,Loans!$B111,LoansR!H$12:H$187)</f>
        <v>0</v>
      </c>
      <c r="I111" s="37">
        <f>SUMIF(LoansC!$B$12:$B$187,Loans!$B111,LoansC!I$12:I$187)+SUMIF(LoansR!$B$12:$B$187,Loans!$B111,LoansR!I$12:I$187)</f>
        <v>0</v>
      </c>
      <c r="J111" s="37">
        <f>SUMIF(LoansC!$B$12:$B$187,Loans!$B111,LoansC!J$12:J$187)+SUMIF(LoansR!$B$12:$B$187,Loans!$B111,LoansR!J$12:J$187)</f>
        <v>0</v>
      </c>
      <c r="K111" s="37">
        <f>SUMIF(LoansC!$B$12:$B$187,Loans!$B111,LoansC!K$12:K$187)+SUMIF(LoansR!$B$12:$B$187,Loans!$B111,LoansR!K$12:K$187)</f>
        <v>0</v>
      </c>
      <c r="L111" s="37">
        <f>SUMIF(LoansC!$B$12:$B$187,Loans!$B111,LoansC!L$12:L$187)+SUMIF(LoansR!$B$12:$B$187,Loans!$B111,LoansR!L$12:L$187)</f>
        <v>0</v>
      </c>
      <c r="M111" s="37">
        <f>SUMIF(LoansC!$B$12:$B$187,Loans!$B111,LoansC!M$12:M$187)+SUMIF(LoansR!$B$12:$B$187,Loans!$B111,LoansR!M$12:M$187)</f>
        <v>0</v>
      </c>
      <c r="N111" s="37">
        <f>SUMIF(LoansC!$B$12:$B$187,Loans!$B111,LoansC!N$12:N$187)+SUMIF(LoansR!$B$12:$B$187,Loans!$B111,LoansR!N$12:N$187)</f>
        <v>0</v>
      </c>
      <c r="O111" s="37">
        <f>SUMIF(LoansC!$B$12:$B$187,Loans!$B111,LoansC!O$12:O$187)+SUMIF(LoansR!$B$12:$B$187,Loans!$B111,LoansR!O$12:O$187)</f>
        <v>0</v>
      </c>
      <c r="P111" s="37">
        <f>SUMIF(LoansC!$B$12:$B$187,Loans!$B111,LoansC!P$12:P$187)+SUMIF(LoansR!$B$12:$B$187,Loans!$B111,LoansR!P$12:P$187)</f>
        <v>0</v>
      </c>
      <c r="Q111" s="37">
        <f>SUMIF(LoansC!$B$12:$B$187,Loans!$B111,LoansC!Q$12:Q$187)+SUMIF(LoansR!$B$12:$B$187,Loans!$B111,LoansR!Q$12:Q$187)</f>
        <v>0</v>
      </c>
      <c r="R111" s="37">
        <f>SUMIF(LoansC!$B$12:$B$187,Loans!$B111,LoansC!R$12:R$187)+SUMIF(LoansR!$B$12:$B$187,Loans!$B111,LoansR!R$12:R$187)</f>
        <v>0</v>
      </c>
      <c r="S111" s="37">
        <f>SUMIF(LoansC!$B$12:$B$187,Loans!$B111,LoansC!S$12:S$187)+SUMIF(LoansR!$B$12:$B$187,Loans!$B111,LoansR!S$12:S$187)</f>
        <v>0</v>
      </c>
      <c r="T111" s="37">
        <f>SUMIF(LoansC!$B$12:$B$187,Loans!$B111,LoansC!T$12:T$187)+SUMIF(LoansR!$B$12:$B$187,Loans!$B111,LoansR!T$12:T$187)</f>
        <v>0</v>
      </c>
      <c r="U111" s="37">
        <f>(SUMIF(LoansC!$B$12:$B$187,Loans!$B111,LoansC!U$12:U$187)+SUMIF(LoansR!$B$12:$B$187,Loans!$B111,LoansR!U$12:U$187))/2</f>
        <v>1</v>
      </c>
      <c r="V111" s="37">
        <f>SUMIF(LoansC!$B$12:$B$187,Loans!$B111,LoansC!V$12:V$187)+SUMIF(LoansR!$B$12:$B$187,Loans!$B111,LoansR!V$12:V$187)</f>
        <v>0</v>
      </c>
      <c r="W111" s="37">
        <f>SUMIF(LoansC!$B$12:$B$187,Loans!$B111,LoansC!W$12:W$187)+SUMIF(LoansR!$B$12:$B$187,Loans!$B111,LoansR!W$12:W$187)</f>
        <v>0</v>
      </c>
      <c r="X111" s="50">
        <f>IF(MONTH($B111)&gt;=6,VLOOKUP(YEAR($B111)+1,SRECPrice!$B$5:$C$29,2,FALSE),VLOOKUP(YEAR($B111),SRECPrice!$B$5:$C$29,2,FALSE))</f>
        <v>237</v>
      </c>
      <c r="Y111" s="37">
        <f>SUMIF(LoansC!$B$12:$B$187,Loans!$B111,LoansC!Y$12:Y$187)+SUMIF(LoansR!$B$12:$B$187,Loans!$B111,LoansR!Y$12:Y$187)</f>
        <v>0</v>
      </c>
      <c r="Z111" s="37">
        <f>SUMIF(LoansC!$B$12:$B$187,Loans!$B111,LoansC!Z$12:Z$187)+SUMIF(LoansR!$B$12:$B$187,Loans!$B111,LoansR!Z$12:Z$187)</f>
        <v>0</v>
      </c>
      <c r="AA111" s="37">
        <f>SUMIF(LoansC!$B$12:$B$187,Loans!$B111,LoansC!AA$12:AA$187)+SUMIF(LoansR!$B$12:$B$187,Loans!$B111,LoansR!AA$12:AA$187)</f>
        <v>0</v>
      </c>
      <c r="AB111" s="37">
        <f>SUMIF(LoansC!$B$12:$B$187,Loans!$B111,LoansC!AB$12:AB$187)+SUMIF(LoansR!$B$12:$B$187,Loans!$B111,LoansR!AB$12:AB$187)</f>
        <v>0</v>
      </c>
      <c r="AC111" s="37">
        <f>SUMIF(LoansC!$B$12:$B$187,Loans!$B111,LoansC!AC$12:AC$187)+SUMIF(LoansR!$B$12:$B$187,Loans!$B111,LoansR!AC$12:AC$187)</f>
        <v>0</v>
      </c>
      <c r="AD111" s="37">
        <f>SUMIF(LoansC!$B$12:$B$187,Loans!$B111,LoansC!AD$12:AD$187)+SUMIF(LoansR!$B$12:$B$187,Loans!$B111,LoansR!AD$12:AD$187)</f>
        <v>0</v>
      </c>
      <c r="AE111" s="56">
        <f>SUMIF(LoansC!$B$12:$B$187,Loans!$B111,LoansC!AE$12:AE$187)</f>
        <v>9.6699999999999994E-2</v>
      </c>
      <c r="AF111" s="37">
        <f>SUMIF(LoansC!$B$12:$B$187,Loans!$B111,LoansC!AF$12:AF$187)+SUMIF(LoansR!$B$12:$B$187,Loans!$B111,LoansR!AF$12:AF$187)</f>
        <v>0</v>
      </c>
      <c r="AG111" s="37">
        <f>SUMIF(LoansC!$B$12:$B$187,Loans!$B111,LoansC!AG$12:AG$187)+SUMIF(LoansR!$B$12:$B$187,Loans!$B111,LoansR!AG$12:AG$187)</f>
        <v>0</v>
      </c>
      <c r="AH111" s="37">
        <f>SUMIF(LoansC!$B$12:$B$187,Loans!$B111,LoansC!AH$12:AH$187)+SUMIF(LoansR!$B$12:$B$187,Loans!$B111,LoansR!AH$12:AH$187)</f>
        <v>0</v>
      </c>
      <c r="AI111" s="37">
        <f>SUMIF(LoansC!$B$12:$B$187,Loans!$B111,LoansC!AI$12:AI$187)+SUMIF(LoansR!$B$12:$B$187,Loans!$B111,LoansR!AI$12:AI$187)</f>
        <v>0</v>
      </c>
      <c r="AJ111" s="37">
        <f>SUMIF(LoansC!$B$12:$B$187,Loans!$B111,LoansC!AJ$12:AJ$187)+SUMIF(LoansR!$B$12:$B$187,Loans!$B111,LoansR!AJ$12:AJ$187)</f>
        <v>0</v>
      </c>
      <c r="AK111" s="37">
        <f>SUMIF(LoansC!$B$12:$B$187,Loans!$B111,LoansC!AK$12:AK$187)+SUMIF(LoansR!$B$12:$B$187,Loans!$B111,LoansR!AK$12:AK$187)</f>
        <v>0</v>
      </c>
      <c r="AL111" s="37">
        <f>SUMIF(LoansC!$B$12:$B$187,Loans!$B111,LoansC!AL$12:AL$187)+SUMIF(LoansR!$B$12:$B$187,Loans!$B111,LoansR!AL$12:AL$187)</f>
        <v>0</v>
      </c>
      <c r="AM111" s="37">
        <f>SUMIF(LoansC!$B$12:$B$187,Loans!$B111,LoansC!AM$12:AM$187)+SUMIF(LoansR!$B$12:$B$187,Loans!$B111,LoansR!AM$12:AM$187)</f>
        <v>0</v>
      </c>
      <c r="AN111" s="37">
        <f>SUMIF(LoansC!$B$12:$B$187,Loans!$B111,LoansC!AN$12:AN$187)+SUMIF(LoansR!$B$12:$B$187,Loans!$B111,LoansR!AN$12:AN$187)</f>
        <v>0</v>
      </c>
      <c r="AP111" s="57"/>
    </row>
    <row r="112" spans="1:42" x14ac:dyDescent="0.2">
      <c r="A112" s="1">
        <f t="shared" si="5"/>
        <v>8</v>
      </c>
      <c r="B112" s="101">
        <f t="shared" si="7"/>
        <v>47726</v>
      </c>
      <c r="C112" s="37">
        <f>SUMIF(LoansC!$B$12:$B$187,Loans!$B112,LoansC!C$12:C$187)+SUMIF(LoansR!$B$12:$B$187,Loans!$B112,LoansR!C$12:C$187)</f>
        <v>0</v>
      </c>
      <c r="D112" s="37">
        <f>SUMIF(LoansC!$B$12:$B$187,Loans!$B112,LoansC!D$12:D$187)+SUMIF(LoansR!$B$12:$B$187,Loans!$B112,LoansR!D$12:D$187)</f>
        <v>56138240.700000025</v>
      </c>
      <c r="E112" s="37">
        <f>SUMIF(LoansC!$B$12:$B$187,Loans!$B112,LoansC!E$12:E$187)+SUMIF(LoansR!$B$12:$B$187,Loans!$B112,LoansR!E$12:E$187)</f>
        <v>0</v>
      </c>
      <c r="F112" s="37">
        <f>SUMIF(LoansC!$B$12:$B$187,Loans!$B112,LoansC!F$12:F$187)+SUMIF(LoansR!$B$12:$B$187,Loans!$B112,LoansR!F$12:F$187)</f>
        <v>0</v>
      </c>
      <c r="G112" s="37">
        <f>SUMIF(LoansC!$B$12:$B$187,Loans!$B112,LoansC!G$12:G$187)+SUMIF(LoansR!$B$12:$B$187,Loans!$B112,LoansR!G$12:G$187)</f>
        <v>0</v>
      </c>
      <c r="H112" s="37">
        <f>SUMIF(LoansC!$B$12:$B$187,Loans!$B112,LoansC!H$12:H$187)+SUMIF(LoansR!$B$12:$B$187,Loans!$B112,LoansR!H$12:H$187)</f>
        <v>0</v>
      </c>
      <c r="I112" s="37">
        <f>SUMIF(LoansC!$B$12:$B$187,Loans!$B112,LoansC!I$12:I$187)+SUMIF(LoansR!$B$12:$B$187,Loans!$B112,LoansR!I$12:I$187)</f>
        <v>0</v>
      </c>
      <c r="J112" s="37">
        <f>SUMIF(LoansC!$B$12:$B$187,Loans!$B112,LoansC!J$12:J$187)+SUMIF(LoansR!$B$12:$B$187,Loans!$B112,LoansR!J$12:J$187)</f>
        <v>0</v>
      </c>
      <c r="K112" s="37">
        <f>SUMIF(LoansC!$B$12:$B$187,Loans!$B112,LoansC!K$12:K$187)+SUMIF(LoansR!$B$12:$B$187,Loans!$B112,LoansR!K$12:K$187)</f>
        <v>0</v>
      </c>
      <c r="L112" s="37">
        <f>SUMIF(LoansC!$B$12:$B$187,Loans!$B112,LoansC!L$12:L$187)+SUMIF(LoansR!$B$12:$B$187,Loans!$B112,LoansR!L$12:L$187)</f>
        <v>0</v>
      </c>
      <c r="M112" s="37">
        <f>SUMIF(LoansC!$B$12:$B$187,Loans!$B112,LoansC!M$12:M$187)+SUMIF(LoansR!$B$12:$B$187,Loans!$B112,LoansR!M$12:M$187)</f>
        <v>0</v>
      </c>
      <c r="N112" s="37">
        <f>SUMIF(LoansC!$B$12:$B$187,Loans!$B112,LoansC!N$12:N$187)+SUMIF(LoansR!$B$12:$B$187,Loans!$B112,LoansR!N$12:N$187)</f>
        <v>0</v>
      </c>
      <c r="O112" s="37">
        <f>SUMIF(LoansC!$B$12:$B$187,Loans!$B112,LoansC!O$12:O$187)+SUMIF(LoansR!$B$12:$B$187,Loans!$B112,LoansR!O$12:O$187)</f>
        <v>0</v>
      </c>
      <c r="P112" s="37">
        <f>SUMIF(LoansC!$B$12:$B$187,Loans!$B112,LoansC!P$12:P$187)+SUMIF(LoansR!$B$12:$B$187,Loans!$B112,LoansR!P$12:P$187)</f>
        <v>0</v>
      </c>
      <c r="Q112" s="37">
        <f>SUMIF(LoansC!$B$12:$B$187,Loans!$B112,LoansC!Q$12:Q$187)+SUMIF(LoansR!$B$12:$B$187,Loans!$B112,LoansR!Q$12:Q$187)</f>
        <v>0</v>
      </c>
      <c r="R112" s="37">
        <f>SUMIF(LoansC!$B$12:$B$187,Loans!$B112,LoansC!R$12:R$187)+SUMIF(LoansR!$B$12:$B$187,Loans!$B112,LoansR!R$12:R$187)</f>
        <v>0</v>
      </c>
      <c r="S112" s="37">
        <f>SUMIF(LoansC!$B$12:$B$187,Loans!$B112,LoansC!S$12:S$187)+SUMIF(LoansR!$B$12:$B$187,Loans!$B112,LoansR!S$12:S$187)</f>
        <v>0</v>
      </c>
      <c r="T112" s="37">
        <f>SUMIF(LoansC!$B$12:$B$187,Loans!$B112,LoansC!T$12:T$187)+SUMIF(LoansR!$B$12:$B$187,Loans!$B112,LoansR!T$12:T$187)</f>
        <v>0</v>
      </c>
      <c r="U112" s="37">
        <f>(SUMIF(LoansC!$B$12:$B$187,Loans!$B112,LoansC!U$12:U$187)+SUMIF(LoansR!$B$12:$B$187,Loans!$B112,LoansR!U$12:U$187))/2</f>
        <v>1</v>
      </c>
      <c r="V112" s="37">
        <f>SUMIF(LoansC!$B$12:$B$187,Loans!$B112,LoansC!V$12:V$187)+SUMIF(LoansR!$B$12:$B$187,Loans!$B112,LoansR!V$12:V$187)</f>
        <v>0</v>
      </c>
      <c r="W112" s="37">
        <f>SUMIF(LoansC!$B$12:$B$187,Loans!$B112,LoansC!W$12:W$187)+SUMIF(LoansR!$B$12:$B$187,Loans!$B112,LoansR!W$12:W$187)</f>
        <v>0</v>
      </c>
      <c r="X112" s="50">
        <f>IF(MONTH($B112)&gt;=6,VLOOKUP(YEAR($B112)+1,SRECPrice!$B$5:$C$29,2,FALSE),VLOOKUP(YEAR($B112),SRECPrice!$B$5:$C$29,2,FALSE))</f>
        <v>237</v>
      </c>
      <c r="Y112" s="37">
        <f>SUMIF(LoansC!$B$12:$B$187,Loans!$B112,LoansC!Y$12:Y$187)+SUMIF(LoansR!$B$12:$B$187,Loans!$B112,LoansR!Y$12:Y$187)</f>
        <v>0</v>
      </c>
      <c r="Z112" s="37">
        <f>SUMIF(LoansC!$B$12:$B$187,Loans!$B112,LoansC!Z$12:Z$187)+SUMIF(LoansR!$B$12:$B$187,Loans!$B112,LoansR!Z$12:Z$187)</f>
        <v>0</v>
      </c>
      <c r="AA112" s="37">
        <f>SUMIF(LoansC!$B$12:$B$187,Loans!$B112,LoansC!AA$12:AA$187)+SUMIF(LoansR!$B$12:$B$187,Loans!$B112,LoansR!AA$12:AA$187)</f>
        <v>0</v>
      </c>
      <c r="AB112" s="37">
        <f>SUMIF(LoansC!$B$12:$B$187,Loans!$B112,LoansC!AB$12:AB$187)+SUMIF(LoansR!$B$12:$B$187,Loans!$B112,LoansR!AB$12:AB$187)</f>
        <v>0</v>
      </c>
      <c r="AC112" s="37">
        <f>SUMIF(LoansC!$B$12:$B$187,Loans!$B112,LoansC!AC$12:AC$187)+SUMIF(LoansR!$B$12:$B$187,Loans!$B112,LoansR!AC$12:AC$187)</f>
        <v>0</v>
      </c>
      <c r="AD112" s="37">
        <f>SUMIF(LoansC!$B$12:$B$187,Loans!$B112,LoansC!AD$12:AD$187)+SUMIF(LoansR!$B$12:$B$187,Loans!$B112,LoansR!AD$12:AD$187)</f>
        <v>0</v>
      </c>
      <c r="AE112" s="56">
        <f>SUMIF(LoansC!$B$12:$B$187,Loans!$B112,LoansC!AE$12:AE$187)</f>
        <v>9.6699999999999994E-2</v>
      </c>
      <c r="AF112" s="37">
        <f>SUMIF(LoansC!$B$12:$B$187,Loans!$B112,LoansC!AF$12:AF$187)+SUMIF(LoansR!$B$12:$B$187,Loans!$B112,LoansR!AF$12:AF$187)</f>
        <v>0</v>
      </c>
      <c r="AG112" s="37">
        <f>SUMIF(LoansC!$B$12:$B$187,Loans!$B112,LoansC!AG$12:AG$187)+SUMIF(LoansR!$B$12:$B$187,Loans!$B112,LoansR!AG$12:AG$187)</f>
        <v>0</v>
      </c>
      <c r="AH112" s="37">
        <f>SUMIF(LoansC!$B$12:$B$187,Loans!$B112,LoansC!AH$12:AH$187)+SUMIF(LoansR!$B$12:$B$187,Loans!$B112,LoansR!AH$12:AH$187)</f>
        <v>0</v>
      </c>
      <c r="AI112" s="37">
        <f>SUMIF(LoansC!$B$12:$B$187,Loans!$B112,LoansC!AI$12:AI$187)+SUMIF(LoansR!$B$12:$B$187,Loans!$B112,LoansR!AI$12:AI$187)</f>
        <v>0</v>
      </c>
      <c r="AJ112" s="37">
        <f>SUMIF(LoansC!$B$12:$B$187,Loans!$B112,LoansC!AJ$12:AJ$187)+SUMIF(LoansR!$B$12:$B$187,Loans!$B112,LoansR!AJ$12:AJ$187)</f>
        <v>0</v>
      </c>
      <c r="AK112" s="37">
        <f>SUMIF(LoansC!$B$12:$B$187,Loans!$B112,LoansC!AK$12:AK$187)+SUMIF(LoansR!$B$12:$B$187,Loans!$B112,LoansR!AK$12:AK$187)</f>
        <v>0</v>
      </c>
      <c r="AL112" s="37">
        <f>SUMIF(LoansC!$B$12:$B$187,Loans!$B112,LoansC!AL$12:AL$187)+SUMIF(LoansR!$B$12:$B$187,Loans!$B112,LoansR!AL$12:AL$187)</f>
        <v>0</v>
      </c>
      <c r="AM112" s="37">
        <f>SUMIF(LoansC!$B$12:$B$187,Loans!$B112,LoansC!AM$12:AM$187)+SUMIF(LoansR!$B$12:$B$187,Loans!$B112,LoansR!AM$12:AM$187)</f>
        <v>0</v>
      </c>
      <c r="AN112" s="37">
        <f>SUMIF(LoansC!$B$12:$B$187,Loans!$B112,LoansC!AN$12:AN$187)+SUMIF(LoansR!$B$12:$B$187,Loans!$B112,LoansR!AN$12:AN$187)</f>
        <v>0</v>
      </c>
      <c r="AP112" s="57"/>
    </row>
    <row r="113" spans="1:42" x14ac:dyDescent="0.2">
      <c r="A113" s="1">
        <f t="shared" si="5"/>
        <v>9</v>
      </c>
      <c r="B113" s="101">
        <f t="shared" si="7"/>
        <v>47756</v>
      </c>
      <c r="C113" s="37">
        <f>SUMIF(LoansC!$B$12:$B$187,Loans!$B113,LoansC!C$12:C$187)+SUMIF(LoansR!$B$12:$B$187,Loans!$B113,LoansR!C$12:C$187)</f>
        <v>0</v>
      </c>
      <c r="D113" s="37">
        <f>SUMIF(LoansC!$B$12:$B$187,Loans!$B113,LoansC!D$12:D$187)+SUMIF(LoansR!$B$12:$B$187,Loans!$B113,LoansR!D$12:D$187)</f>
        <v>56138240.700000025</v>
      </c>
      <c r="E113" s="37">
        <f>SUMIF(LoansC!$B$12:$B$187,Loans!$B113,LoansC!E$12:E$187)+SUMIF(LoansR!$B$12:$B$187,Loans!$B113,LoansR!E$12:E$187)</f>
        <v>0</v>
      </c>
      <c r="F113" s="37">
        <f>SUMIF(LoansC!$B$12:$B$187,Loans!$B113,LoansC!F$12:F$187)+SUMIF(LoansR!$B$12:$B$187,Loans!$B113,LoansR!F$12:F$187)</f>
        <v>0</v>
      </c>
      <c r="G113" s="37">
        <f>SUMIF(LoansC!$B$12:$B$187,Loans!$B113,LoansC!G$12:G$187)+SUMIF(LoansR!$B$12:$B$187,Loans!$B113,LoansR!G$12:G$187)</f>
        <v>0</v>
      </c>
      <c r="H113" s="37">
        <f>SUMIF(LoansC!$B$12:$B$187,Loans!$B113,LoansC!H$12:H$187)+SUMIF(LoansR!$B$12:$B$187,Loans!$B113,LoansR!H$12:H$187)</f>
        <v>0</v>
      </c>
      <c r="I113" s="37">
        <f>SUMIF(LoansC!$B$12:$B$187,Loans!$B113,LoansC!I$12:I$187)+SUMIF(LoansR!$B$12:$B$187,Loans!$B113,LoansR!I$12:I$187)</f>
        <v>0</v>
      </c>
      <c r="J113" s="37">
        <f>SUMIF(LoansC!$B$12:$B$187,Loans!$B113,LoansC!J$12:J$187)+SUMIF(LoansR!$B$12:$B$187,Loans!$B113,LoansR!J$12:J$187)</f>
        <v>0</v>
      </c>
      <c r="K113" s="37">
        <f>SUMIF(LoansC!$B$12:$B$187,Loans!$B113,LoansC!K$12:K$187)+SUMIF(LoansR!$B$12:$B$187,Loans!$B113,LoansR!K$12:K$187)</f>
        <v>0</v>
      </c>
      <c r="L113" s="37">
        <f>SUMIF(LoansC!$B$12:$B$187,Loans!$B113,LoansC!L$12:L$187)+SUMIF(LoansR!$B$12:$B$187,Loans!$B113,LoansR!L$12:L$187)</f>
        <v>0</v>
      </c>
      <c r="M113" s="37">
        <f>SUMIF(LoansC!$B$12:$B$187,Loans!$B113,LoansC!M$12:M$187)+SUMIF(LoansR!$B$12:$B$187,Loans!$B113,LoansR!M$12:M$187)</f>
        <v>0</v>
      </c>
      <c r="N113" s="37">
        <f>SUMIF(LoansC!$B$12:$B$187,Loans!$B113,LoansC!N$12:N$187)+SUMIF(LoansR!$B$12:$B$187,Loans!$B113,LoansR!N$12:N$187)</f>
        <v>0</v>
      </c>
      <c r="O113" s="37">
        <f>SUMIF(LoansC!$B$12:$B$187,Loans!$B113,LoansC!O$12:O$187)+SUMIF(LoansR!$B$12:$B$187,Loans!$B113,LoansR!O$12:O$187)</f>
        <v>0</v>
      </c>
      <c r="P113" s="37">
        <f>SUMIF(LoansC!$B$12:$B$187,Loans!$B113,LoansC!P$12:P$187)+SUMIF(LoansR!$B$12:$B$187,Loans!$B113,LoansR!P$12:P$187)</f>
        <v>0</v>
      </c>
      <c r="Q113" s="37">
        <f>SUMIF(LoansC!$B$12:$B$187,Loans!$B113,LoansC!Q$12:Q$187)+SUMIF(LoansR!$B$12:$B$187,Loans!$B113,LoansR!Q$12:Q$187)</f>
        <v>0</v>
      </c>
      <c r="R113" s="37">
        <f>SUMIF(LoansC!$B$12:$B$187,Loans!$B113,LoansC!R$12:R$187)+SUMIF(LoansR!$B$12:$B$187,Loans!$B113,LoansR!R$12:R$187)</f>
        <v>0</v>
      </c>
      <c r="S113" s="37">
        <f>SUMIF(LoansC!$B$12:$B$187,Loans!$B113,LoansC!S$12:S$187)+SUMIF(LoansR!$B$12:$B$187,Loans!$B113,LoansR!S$12:S$187)</f>
        <v>0</v>
      </c>
      <c r="T113" s="37">
        <f>SUMIF(LoansC!$B$12:$B$187,Loans!$B113,LoansC!T$12:T$187)+SUMIF(LoansR!$B$12:$B$187,Loans!$B113,LoansR!T$12:T$187)</f>
        <v>0</v>
      </c>
      <c r="U113" s="37">
        <f>(SUMIF(LoansC!$B$12:$B$187,Loans!$B113,LoansC!U$12:U$187)+SUMIF(LoansR!$B$12:$B$187,Loans!$B113,LoansR!U$12:U$187))/2</f>
        <v>1</v>
      </c>
      <c r="V113" s="37">
        <f>SUMIF(LoansC!$B$12:$B$187,Loans!$B113,LoansC!V$12:V$187)+SUMIF(LoansR!$B$12:$B$187,Loans!$B113,LoansR!V$12:V$187)</f>
        <v>0</v>
      </c>
      <c r="W113" s="37">
        <f>SUMIF(LoansC!$B$12:$B$187,Loans!$B113,LoansC!W$12:W$187)+SUMIF(LoansR!$B$12:$B$187,Loans!$B113,LoansR!W$12:W$187)</f>
        <v>0</v>
      </c>
      <c r="X113" s="50">
        <f>IF(MONTH($B113)&gt;=6,VLOOKUP(YEAR($B113)+1,SRECPrice!$B$5:$C$29,2,FALSE),VLOOKUP(YEAR($B113),SRECPrice!$B$5:$C$29,2,FALSE))</f>
        <v>237</v>
      </c>
      <c r="Y113" s="37">
        <f>SUMIF(LoansC!$B$12:$B$187,Loans!$B113,LoansC!Y$12:Y$187)+SUMIF(LoansR!$B$12:$B$187,Loans!$B113,LoansR!Y$12:Y$187)</f>
        <v>0</v>
      </c>
      <c r="Z113" s="37">
        <f>SUMIF(LoansC!$B$12:$B$187,Loans!$B113,LoansC!Z$12:Z$187)+SUMIF(LoansR!$B$12:$B$187,Loans!$B113,LoansR!Z$12:Z$187)</f>
        <v>0</v>
      </c>
      <c r="AA113" s="37">
        <f>SUMIF(LoansC!$B$12:$B$187,Loans!$B113,LoansC!AA$12:AA$187)+SUMIF(LoansR!$B$12:$B$187,Loans!$B113,LoansR!AA$12:AA$187)</f>
        <v>0</v>
      </c>
      <c r="AB113" s="37">
        <f>SUMIF(LoansC!$B$12:$B$187,Loans!$B113,LoansC!AB$12:AB$187)+SUMIF(LoansR!$B$12:$B$187,Loans!$B113,LoansR!AB$12:AB$187)</f>
        <v>0</v>
      </c>
      <c r="AC113" s="37">
        <f>SUMIF(LoansC!$B$12:$B$187,Loans!$B113,LoansC!AC$12:AC$187)+SUMIF(LoansR!$B$12:$B$187,Loans!$B113,LoansR!AC$12:AC$187)</f>
        <v>0</v>
      </c>
      <c r="AD113" s="37">
        <f>SUMIF(LoansC!$B$12:$B$187,Loans!$B113,LoansC!AD$12:AD$187)+SUMIF(LoansR!$B$12:$B$187,Loans!$B113,LoansR!AD$12:AD$187)</f>
        <v>0</v>
      </c>
      <c r="AE113" s="56">
        <f>SUMIF(LoansC!$B$12:$B$187,Loans!$B113,LoansC!AE$12:AE$187)</f>
        <v>9.6699999999999994E-2</v>
      </c>
      <c r="AF113" s="37">
        <f>SUMIF(LoansC!$B$12:$B$187,Loans!$B113,LoansC!AF$12:AF$187)+SUMIF(LoansR!$B$12:$B$187,Loans!$B113,LoansR!AF$12:AF$187)</f>
        <v>0</v>
      </c>
      <c r="AG113" s="37">
        <f>SUMIF(LoansC!$B$12:$B$187,Loans!$B113,LoansC!AG$12:AG$187)+SUMIF(LoansR!$B$12:$B$187,Loans!$B113,LoansR!AG$12:AG$187)</f>
        <v>0</v>
      </c>
      <c r="AH113" s="37">
        <f>SUMIF(LoansC!$B$12:$B$187,Loans!$B113,LoansC!AH$12:AH$187)+SUMIF(LoansR!$B$12:$B$187,Loans!$B113,LoansR!AH$12:AH$187)</f>
        <v>0</v>
      </c>
      <c r="AI113" s="37">
        <f>SUMIF(LoansC!$B$12:$B$187,Loans!$B113,LoansC!AI$12:AI$187)+SUMIF(LoansR!$B$12:$B$187,Loans!$B113,LoansR!AI$12:AI$187)</f>
        <v>0</v>
      </c>
      <c r="AJ113" s="37">
        <f>SUMIF(LoansC!$B$12:$B$187,Loans!$B113,LoansC!AJ$12:AJ$187)+SUMIF(LoansR!$B$12:$B$187,Loans!$B113,LoansR!AJ$12:AJ$187)</f>
        <v>0</v>
      </c>
      <c r="AK113" s="37">
        <f>SUMIF(LoansC!$B$12:$B$187,Loans!$B113,LoansC!AK$12:AK$187)+SUMIF(LoansR!$B$12:$B$187,Loans!$B113,LoansR!AK$12:AK$187)</f>
        <v>0</v>
      </c>
      <c r="AL113" s="37">
        <f>SUMIF(LoansC!$B$12:$B$187,Loans!$B113,LoansC!AL$12:AL$187)+SUMIF(LoansR!$B$12:$B$187,Loans!$B113,LoansR!AL$12:AL$187)</f>
        <v>0</v>
      </c>
      <c r="AM113" s="37">
        <f>SUMIF(LoansC!$B$12:$B$187,Loans!$B113,LoansC!AM$12:AM$187)+SUMIF(LoansR!$B$12:$B$187,Loans!$B113,LoansR!AM$12:AM$187)</f>
        <v>0</v>
      </c>
      <c r="AN113" s="37">
        <f>SUMIF(LoansC!$B$12:$B$187,Loans!$B113,LoansC!AN$12:AN$187)+SUMIF(LoansR!$B$12:$B$187,Loans!$B113,LoansR!AN$12:AN$187)</f>
        <v>0</v>
      </c>
      <c r="AP113" s="57"/>
    </row>
    <row r="114" spans="1:42" x14ac:dyDescent="0.2">
      <c r="A114" s="1">
        <f t="shared" si="5"/>
        <v>10</v>
      </c>
      <c r="B114" s="101">
        <f t="shared" si="7"/>
        <v>47787</v>
      </c>
      <c r="C114" s="37">
        <f>SUMIF(LoansC!$B$12:$B$187,Loans!$B114,LoansC!C$12:C$187)+SUMIF(LoansR!$B$12:$B$187,Loans!$B114,LoansR!C$12:C$187)</f>
        <v>0</v>
      </c>
      <c r="D114" s="37">
        <f>SUMIF(LoansC!$B$12:$B$187,Loans!$B114,LoansC!D$12:D$187)+SUMIF(LoansR!$B$12:$B$187,Loans!$B114,LoansR!D$12:D$187)</f>
        <v>56138240.700000025</v>
      </c>
      <c r="E114" s="37">
        <f>SUMIF(LoansC!$B$12:$B$187,Loans!$B114,LoansC!E$12:E$187)+SUMIF(LoansR!$B$12:$B$187,Loans!$B114,LoansR!E$12:E$187)</f>
        <v>0</v>
      </c>
      <c r="F114" s="37">
        <f>SUMIF(LoansC!$B$12:$B$187,Loans!$B114,LoansC!F$12:F$187)+SUMIF(LoansR!$B$12:$B$187,Loans!$B114,LoansR!F$12:F$187)</f>
        <v>0</v>
      </c>
      <c r="G114" s="37">
        <f>SUMIF(LoansC!$B$12:$B$187,Loans!$B114,LoansC!G$12:G$187)+SUMIF(LoansR!$B$12:$B$187,Loans!$B114,LoansR!G$12:G$187)</f>
        <v>0</v>
      </c>
      <c r="H114" s="37">
        <f>SUMIF(LoansC!$B$12:$B$187,Loans!$B114,LoansC!H$12:H$187)+SUMIF(LoansR!$B$12:$B$187,Loans!$B114,LoansR!H$12:H$187)</f>
        <v>0</v>
      </c>
      <c r="I114" s="37">
        <f>SUMIF(LoansC!$B$12:$B$187,Loans!$B114,LoansC!I$12:I$187)+SUMIF(LoansR!$B$12:$B$187,Loans!$B114,LoansR!I$12:I$187)</f>
        <v>0</v>
      </c>
      <c r="J114" s="37">
        <f>SUMIF(LoansC!$B$12:$B$187,Loans!$B114,LoansC!J$12:J$187)+SUMIF(LoansR!$B$12:$B$187,Loans!$B114,LoansR!J$12:J$187)</f>
        <v>0</v>
      </c>
      <c r="K114" s="37">
        <f>SUMIF(LoansC!$B$12:$B$187,Loans!$B114,LoansC!K$12:K$187)+SUMIF(LoansR!$B$12:$B$187,Loans!$B114,LoansR!K$12:K$187)</f>
        <v>0</v>
      </c>
      <c r="L114" s="37">
        <f>SUMIF(LoansC!$B$12:$B$187,Loans!$B114,LoansC!L$12:L$187)+SUMIF(LoansR!$B$12:$B$187,Loans!$B114,LoansR!L$12:L$187)</f>
        <v>0</v>
      </c>
      <c r="M114" s="37">
        <f>SUMIF(LoansC!$B$12:$B$187,Loans!$B114,LoansC!M$12:M$187)+SUMIF(LoansR!$B$12:$B$187,Loans!$B114,LoansR!M$12:M$187)</f>
        <v>0</v>
      </c>
      <c r="N114" s="37">
        <f>SUMIF(LoansC!$B$12:$B$187,Loans!$B114,LoansC!N$12:N$187)+SUMIF(LoansR!$B$12:$B$187,Loans!$B114,LoansR!N$12:N$187)</f>
        <v>0</v>
      </c>
      <c r="O114" s="37">
        <f>SUMIF(LoansC!$B$12:$B$187,Loans!$B114,LoansC!O$12:O$187)+SUMIF(LoansR!$B$12:$B$187,Loans!$B114,LoansR!O$12:O$187)</f>
        <v>0</v>
      </c>
      <c r="P114" s="37">
        <f>SUMIF(LoansC!$B$12:$B$187,Loans!$B114,LoansC!P$12:P$187)+SUMIF(LoansR!$B$12:$B$187,Loans!$B114,LoansR!P$12:P$187)</f>
        <v>0</v>
      </c>
      <c r="Q114" s="37">
        <f>SUMIF(LoansC!$B$12:$B$187,Loans!$B114,LoansC!Q$12:Q$187)+SUMIF(LoansR!$B$12:$B$187,Loans!$B114,LoansR!Q$12:Q$187)</f>
        <v>0</v>
      </c>
      <c r="R114" s="37">
        <f>SUMIF(LoansC!$B$12:$B$187,Loans!$B114,LoansC!R$12:R$187)+SUMIF(LoansR!$B$12:$B$187,Loans!$B114,LoansR!R$12:R$187)</f>
        <v>0</v>
      </c>
      <c r="S114" s="37">
        <f>SUMIF(LoansC!$B$12:$B$187,Loans!$B114,LoansC!S$12:S$187)+SUMIF(LoansR!$B$12:$B$187,Loans!$B114,LoansR!S$12:S$187)</f>
        <v>0</v>
      </c>
      <c r="T114" s="37">
        <f>SUMIF(LoansC!$B$12:$B$187,Loans!$B114,LoansC!T$12:T$187)+SUMIF(LoansR!$B$12:$B$187,Loans!$B114,LoansR!T$12:T$187)</f>
        <v>0</v>
      </c>
      <c r="U114" s="37">
        <f>(SUMIF(LoansC!$B$12:$B$187,Loans!$B114,LoansC!U$12:U$187)+SUMIF(LoansR!$B$12:$B$187,Loans!$B114,LoansR!U$12:U$187))/2</f>
        <v>1</v>
      </c>
      <c r="V114" s="37">
        <f>SUMIF(LoansC!$B$12:$B$187,Loans!$B114,LoansC!V$12:V$187)+SUMIF(LoansR!$B$12:$B$187,Loans!$B114,LoansR!V$12:V$187)</f>
        <v>0</v>
      </c>
      <c r="W114" s="37">
        <f>SUMIF(LoansC!$B$12:$B$187,Loans!$B114,LoansC!W$12:W$187)+SUMIF(LoansR!$B$12:$B$187,Loans!$B114,LoansR!W$12:W$187)</f>
        <v>0</v>
      </c>
      <c r="X114" s="50">
        <f>IF(MONTH($B114)&gt;=6,VLOOKUP(YEAR($B114)+1,SRECPrice!$B$5:$C$29,2,FALSE),VLOOKUP(YEAR($B114),SRECPrice!$B$5:$C$29,2,FALSE))</f>
        <v>237</v>
      </c>
      <c r="Y114" s="37">
        <f>SUMIF(LoansC!$B$12:$B$187,Loans!$B114,LoansC!Y$12:Y$187)+SUMIF(LoansR!$B$12:$B$187,Loans!$B114,LoansR!Y$12:Y$187)</f>
        <v>0</v>
      </c>
      <c r="Z114" s="37">
        <f>SUMIF(LoansC!$B$12:$B$187,Loans!$B114,LoansC!Z$12:Z$187)+SUMIF(LoansR!$B$12:$B$187,Loans!$B114,LoansR!Z$12:Z$187)</f>
        <v>0</v>
      </c>
      <c r="AA114" s="37">
        <f>SUMIF(LoansC!$B$12:$B$187,Loans!$B114,LoansC!AA$12:AA$187)+SUMIF(LoansR!$B$12:$B$187,Loans!$B114,LoansR!AA$12:AA$187)</f>
        <v>0</v>
      </c>
      <c r="AB114" s="37">
        <f>SUMIF(LoansC!$B$12:$B$187,Loans!$B114,LoansC!AB$12:AB$187)+SUMIF(LoansR!$B$12:$B$187,Loans!$B114,LoansR!AB$12:AB$187)</f>
        <v>0</v>
      </c>
      <c r="AC114" s="37">
        <f>SUMIF(LoansC!$B$12:$B$187,Loans!$B114,LoansC!AC$12:AC$187)+SUMIF(LoansR!$B$12:$B$187,Loans!$B114,LoansR!AC$12:AC$187)</f>
        <v>0</v>
      </c>
      <c r="AD114" s="37">
        <f>SUMIF(LoansC!$B$12:$B$187,Loans!$B114,LoansC!AD$12:AD$187)+SUMIF(LoansR!$B$12:$B$187,Loans!$B114,LoansR!AD$12:AD$187)</f>
        <v>0</v>
      </c>
      <c r="AE114" s="56">
        <f>SUMIF(LoansC!$B$12:$B$187,Loans!$B114,LoansC!AE$12:AE$187)</f>
        <v>9.6699999999999994E-2</v>
      </c>
      <c r="AF114" s="37">
        <f>SUMIF(LoansC!$B$12:$B$187,Loans!$B114,LoansC!AF$12:AF$187)+SUMIF(LoansR!$B$12:$B$187,Loans!$B114,LoansR!AF$12:AF$187)</f>
        <v>0</v>
      </c>
      <c r="AG114" s="37">
        <f>SUMIF(LoansC!$B$12:$B$187,Loans!$B114,LoansC!AG$12:AG$187)+SUMIF(LoansR!$B$12:$B$187,Loans!$B114,LoansR!AG$12:AG$187)</f>
        <v>0</v>
      </c>
      <c r="AH114" s="37">
        <f>SUMIF(LoansC!$B$12:$B$187,Loans!$B114,LoansC!AH$12:AH$187)+SUMIF(LoansR!$B$12:$B$187,Loans!$B114,LoansR!AH$12:AH$187)</f>
        <v>0</v>
      </c>
      <c r="AI114" s="37">
        <f>SUMIF(LoansC!$B$12:$B$187,Loans!$B114,LoansC!AI$12:AI$187)+SUMIF(LoansR!$B$12:$B$187,Loans!$B114,LoansR!AI$12:AI$187)</f>
        <v>0</v>
      </c>
      <c r="AJ114" s="37">
        <f>SUMIF(LoansC!$B$12:$B$187,Loans!$B114,LoansC!AJ$12:AJ$187)+SUMIF(LoansR!$B$12:$B$187,Loans!$B114,LoansR!AJ$12:AJ$187)</f>
        <v>0</v>
      </c>
      <c r="AK114" s="37">
        <f>SUMIF(LoansC!$B$12:$B$187,Loans!$B114,LoansC!AK$12:AK$187)+SUMIF(LoansR!$B$12:$B$187,Loans!$B114,LoansR!AK$12:AK$187)</f>
        <v>0</v>
      </c>
      <c r="AL114" s="37">
        <f>SUMIF(LoansC!$B$12:$B$187,Loans!$B114,LoansC!AL$12:AL$187)+SUMIF(LoansR!$B$12:$B$187,Loans!$B114,LoansR!AL$12:AL$187)</f>
        <v>0</v>
      </c>
      <c r="AM114" s="37">
        <f>SUMIF(LoansC!$B$12:$B$187,Loans!$B114,LoansC!AM$12:AM$187)+SUMIF(LoansR!$B$12:$B$187,Loans!$B114,LoansR!AM$12:AM$187)</f>
        <v>0</v>
      </c>
      <c r="AN114" s="37">
        <f>SUMIF(LoansC!$B$12:$B$187,Loans!$B114,LoansC!AN$12:AN$187)+SUMIF(LoansR!$B$12:$B$187,Loans!$B114,LoansR!AN$12:AN$187)</f>
        <v>0</v>
      </c>
      <c r="AP114" s="57"/>
    </row>
    <row r="115" spans="1:42" x14ac:dyDescent="0.2">
      <c r="A115" s="1">
        <f t="shared" si="5"/>
        <v>11</v>
      </c>
      <c r="B115" s="101">
        <f t="shared" si="7"/>
        <v>47817</v>
      </c>
      <c r="C115" s="37">
        <f>SUMIF(LoansC!$B$12:$B$187,Loans!$B115,LoansC!C$12:C$187)+SUMIF(LoansR!$B$12:$B$187,Loans!$B115,LoansR!C$12:C$187)</f>
        <v>0</v>
      </c>
      <c r="D115" s="37">
        <f>SUMIF(LoansC!$B$12:$B$187,Loans!$B115,LoansC!D$12:D$187)+SUMIF(LoansR!$B$12:$B$187,Loans!$B115,LoansR!D$12:D$187)</f>
        <v>56138240.700000025</v>
      </c>
      <c r="E115" s="37">
        <f>SUMIF(LoansC!$B$12:$B$187,Loans!$B115,LoansC!E$12:E$187)+SUMIF(LoansR!$B$12:$B$187,Loans!$B115,LoansR!E$12:E$187)</f>
        <v>0</v>
      </c>
      <c r="F115" s="37">
        <f>SUMIF(LoansC!$B$12:$B$187,Loans!$B115,LoansC!F$12:F$187)+SUMIF(LoansR!$B$12:$B$187,Loans!$B115,LoansR!F$12:F$187)</f>
        <v>0</v>
      </c>
      <c r="G115" s="37">
        <f>SUMIF(LoansC!$B$12:$B$187,Loans!$B115,LoansC!G$12:G$187)+SUMIF(LoansR!$B$12:$B$187,Loans!$B115,LoansR!G$12:G$187)</f>
        <v>0</v>
      </c>
      <c r="H115" s="37">
        <f>SUMIF(LoansC!$B$12:$B$187,Loans!$B115,LoansC!H$12:H$187)+SUMIF(LoansR!$B$12:$B$187,Loans!$B115,LoansR!H$12:H$187)</f>
        <v>0</v>
      </c>
      <c r="I115" s="37">
        <f>SUMIF(LoansC!$B$12:$B$187,Loans!$B115,LoansC!I$12:I$187)+SUMIF(LoansR!$B$12:$B$187,Loans!$B115,LoansR!I$12:I$187)</f>
        <v>0</v>
      </c>
      <c r="J115" s="37">
        <f>SUMIF(LoansC!$B$12:$B$187,Loans!$B115,LoansC!J$12:J$187)+SUMIF(LoansR!$B$12:$B$187,Loans!$B115,LoansR!J$12:J$187)</f>
        <v>0</v>
      </c>
      <c r="K115" s="37">
        <f>SUMIF(LoansC!$B$12:$B$187,Loans!$B115,LoansC!K$12:K$187)+SUMIF(LoansR!$B$12:$B$187,Loans!$B115,LoansR!K$12:K$187)</f>
        <v>0</v>
      </c>
      <c r="L115" s="37">
        <f>SUMIF(LoansC!$B$12:$B$187,Loans!$B115,LoansC!L$12:L$187)+SUMIF(LoansR!$B$12:$B$187,Loans!$B115,LoansR!L$12:L$187)</f>
        <v>0</v>
      </c>
      <c r="M115" s="37">
        <f>SUMIF(LoansC!$B$12:$B$187,Loans!$B115,LoansC!M$12:M$187)+SUMIF(LoansR!$B$12:$B$187,Loans!$B115,LoansR!M$12:M$187)</f>
        <v>0</v>
      </c>
      <c r="N115" s="37">
        <f>SUMIF(LoansC!$B$12:$B$187,Loans!$B115,LoansC!N$12:N$187)+SUMIF(LoansR!$B$12:$B$187,Loans!$B115,LoansR!N$12:N$187)</f>
        <v>0</v>
      </c>
      <c r="O115" s="37">
        <f>SUMIF(LoansC!$B$12:$B$187,Loans!$B115,LoansC!O$12:O$187)+SUMIF(LoansR!$B$12:$B$187,Loans!$B115,LoansR!O$12:O$187)</f>
        <v>0</v>
      </c>
      <c r="P115" s="37">
        <f>SUMIF(LoansC!$B$12:$B$187,Loans!$B115,LoansC!P$12:P$187)+SUMIF(LoansR!$B$12:$B$187,Loans!$B115,LoansR!P$12:P$187)</f>
        <v>0</v>
      </c>
      <c r="Q115" s="37">
        <f>SUMIF(LoansC!$B$12:$B$187,Loans!$B115,LoansC!Q$12:Q$187)+SUMIF(LoansR!$B$12:$B$187,Loans!$B115,LoansR!Q$12:Q$187)</f>
        <v>0</v>
      </c>
      <c r="R115" s="37">
        <f>SUMIF(LoansC!$B$12:$B$187,Loans!$B115,LoansC!R$12:R$187)+SUMIF(LoansR!$B$12:$B$187,Loans!$B115,LoansR!R$12:R$187)</f>
        <v>0</v>
      </c>
      <c r="S115" s="37">
        <f>SUMIF(LoansC!$B$12:$B$187,Loans!$B115,LoansC!S$12:S$187)+SUMIF(LoansR!$B$12:$B$187,Loans!$B115,LoansR!S$12:S$187)</f>
        <v>0</v>
      </c>
      <c r="T115" s="37">
        <f>SUMIF(LoansC!$B$12:$B$187,Loans!$B115,LoansC!T$12:T$187)+SUMIF(LoansR!$B$12:$B$187,Loans!$B115,LoansR!T$12:T$187)</f>
        <v>0</v>
      </c>
      <c r="U115" s="37">
        <f>(SUMIF(LoansC!$B$12:$B$187,Loans!$B115,LoansC!U$12:U$187)+SUMIF(LoansR!$B$12:$B$187,Loans!$B115,LoansR!U$12:U$187))/2</f>
        <v>1</v>
      </c>
      <c r="V115" s="37">
        <f>SUMIF(LoansC!$B$12:$B$187,Loans!$B115,LoansC!V$12:V$187)+SUMIF(LoansR!$B$12:$B$187,Loans!$B115,LoansR!V$12:V$187)</f>
        <v>0</v>
      </c>
      <c r="W115" s="37">
        <f>SUMIF(LoansC!$B$12:$B$187,Loans!$B115,LoansC!W$12:W$187)+SUMIF(LoansR!$B$12:$B$187,Loans!$B115,LoansR!W$12:W$187)</f>
        <v>0</v>
      </c>
      <c r="X115" s="50">
        <f>IF(MONTH($B115)&gt;=6,VLOOKUP(YEAR($B115)+1,SRECPrice!$B$5:$C$29,2,FALSE),VLOOKUP(YEAR($B115),SRECPrice!$B$5:$C$29,2,FALSE))</f>
        <v>237</v>
      </c>
      <c r="Y115" s="37">
        <f>SUMIF(LoansC!$B$12:$B$187,Loans!$B115,LoansC!Y$12:Y$187)+SUMIF(LoansR!$B$12:$B$187,Loans!$B115,LoansR!Y$12:Y$187)</f>
        <v>0</v>
      </c>
      <c r="Z115" s="37">
        <f>SUMIF(LoansC!$B$12:$B$187,Loans!$B115,LoansC!Z$12:Z$187)+SUMIF(LoansR!$B$12:$B$187,Loans!$B115,LoansR!Z$12:Z$187)</f>
        <v>0</v>
      </c>
      <c r="AA115" s="37">
        <f>SUMIF(LoansC!$B$12:$B$187,Loans!$B115,LoansC!AA$12:AA$187)+SUMIF(LoansR!$B$12:$B$187,Loans!$B115,LoansR!AA$12:AA$187)</f>
        <v>0</v>
      </c>
      <c r="AB115" s="37">
        <f>SUMIF(LoansC!$B$12:$B$187,Loans!$B115,LoansC!AB$12:AB$187)+SUMIF(LoansR!$B$12:$B$187,Loans!$B115,LoansR!AB$12:AB$187)</f>
        <v>0</v>
      </c>
      <c r="AC115" s="37">
        <f>SUMIF(LoansC!$B$12:$B$187,Loans!$B115,LoansC!AC$12:AC$187)+SUMIF(LoansR!$B$12:$B$187,Loans!$B115,LoansR!AC$12:AC$187)</f>
        <v>0</v>
      </c>
      <c r="AD115" s="37">
        <f>SUMIF(LoansC!$B$12:$B$187,Loans!$B115,LoansC!AD$12:AD$187)+SUMIF(LoansR!$B$12:$B$187,Loans!$B115,LoansR!AD$12:AD$187)</f>
        <v>0</v>
      </c>
      <c r="AE115" s="56">
        <f>SUMIF(LoansC!$B$12:$B$187,Loans!$B115,LoansC!AE$12:AE$187)</f>
        <v>9.6699999999999994E-2</v>
      </c>
      <c r="AF115" s="37">
        <f>SUMIF(LoansC!$B$12:$B$187,Loans!$B115,LoansC!AF$12:AF$187)+SUMIF(LoansR!$B$12:$B$187,Loans!$B115,LoansR!AF$12:AF$187)</f>
        <v>0</v>
      </c>
      <c r="AG115" s="37">
        <f>SUMIF(LoansC!$B$12:$B$187,Loans!$B115,LoansC!AG$12:AG$187)+SUMIF(LoansR!$B$12:$B$187,Loans!$B115,LoansR!AG$12:AG$187)</f>
        <v>0</v>
      </c>
      <c r="AH115" s="37">
        <f>SUMIF(LoansC!$B$12:$B$187,Loans!$B115,LoansC!AH$12:AH$187)+SUMIF(LoansR!$B$12:$B$187,Loans!$B115,LoansR!AH$12:AH$187)</f>
        <v>0</v>
      </c>
      <c r="AI115" s="37">
        <f>SUMIF(LoansC!$B$12:$B$187,Loans!$B115,LoansC!AI$12:AI$187)+SUMIF(LoansR!$B$12:$B$187,Loans!$B115,LoansR!AI$12:AI$187)</f>
        <v>0</v>
      </c>
      <c r="AJ115" s="37">
        <f>SUMIF(LoansC!$B$12:$B$187,Loans!$B115,LoansC!AJ$12:AJ$187)+SUMIF(LoansR!$B$12:$B$187,Loans!$B115,LoansR!AJ$12:AJ$187)</f>
        <v>0</v>
      </c>
      <c r="AK115" s="37">
        <f>SUMIF(LoansC!$B$12:$B$187,Loans!$B115,LoansC!AK$12:AK$187)+SUMIF(LoansR!$B$12:$B$187,Loans!$B115,LoansR!AK$12:AK$187)</f>
        <v>0</v>
      </c>
      <c r="AL115" s="37">
        <f>SUMIF(LoansC!$B$12:$B$187,Loans!$B115,LoansC!AL$12:AL$187)+SUMIF(LoansR!$B$12:$B$187,Loans!$B115,LoansR!AL$12:AL$187)</f>
        <v>0</v>
      </c>
      <c r="AM115" s="37">
        <f>SUMIF(LoansC!$B$12:$B$187,Loans!$B115,LoansC!AM$12:AM$187)+SUMIF(LoansR!$B$12:$B$187,Loans!$B115,LoansR!AM$12:AM$187)</f>
        <v>0</v>
      </c>
      <c r="AN115" s="37">
        <f>SUMIF(LoansC!$B$12:$B$187,Loans!$B115,LoansC!AN$12:AN$187)+SUMIF(LoansR!$B$12:$B$187,Loans!$B115,LoansR!AN$12:AN$187)</f>
        <v>0</v>
      </c>
      <c r="AP115" s="57"/>
    </row>
    <row r="116" spans="1:42" x14ac:dyDescent="0.2">
      <c r="A116" s="1">
        <f t="shared" si="5"/>
        <v>12</v>
      </c>
      <c r="B116" s="101">
        <f t="shared" si="7"/>
        <v>47848</v>
      </c>
      <c r="C116" s="37">
        <f>SUMIF(LoansC!$B$12:$B$187,Loans!$B116,LoansC!C$12:C$187)+SUMIF(LoansR!$B$12:$B$187,Loans!$B116,LoansR!C$12:C$187)</f>
        <v>0</v>
      </c>
      <c r="D116" s="37">
        <f>SUMIF(LoansC!$B$12:$B$187,Loans!$B116,LoansC!D$12:D$187)+SUMIF(LoansR!$B$12:$B$187,Loans!$B116,LoansR!D$12:D$187)</f>
        <v>56138240.700000025</v>
      </c>
      <c r="E116" s="37">
        <f>SUMIF(LoansC!$B$12:$B$187,Loans!$B116,LoansC!E$12:E$187)+SUMIF(LoansR!$B$12:$B$187,Loans!$B116,LoansR!E$12:E$187)</f>
        <v>0</v>
      </c>
      <c r="F116" s="37">
        <f>SUMIF(LoansC!$B$12:$B$187,Loans!$B116,LoansC!F$12:F$187)+SUMIF(LoansR!$B$12:$B$187,Loans!$B116,LoansR!F$12:F$187)</f>
        <v>0</v>
      </c>
      <c r="G116" s="37">
        <f>SUMIF(LoansC!$B$12:$B$187,Loans!$B116,LoansC!G$12:G$187)+SUMIF(LoansR!$B$12:$B$187,Loans!$B116,LoansR!G$12:G$187)</f>
        <v>0</v>
      </c>
      <c r="H116" s="37">
        <f>SUMIF(LoansC!$B$12:$B$187,Loans!$B116,LoansC!H$12:H$187)+SUMIF(LoansR!$B$12:$B$187,Loans!$B116,LoansR!H$12:H$187)</f>
        <v>0</v>
      </c>
      <c r="I116" s="37">
        <f>SUMIF(LoansC!$B$12:$B$187,Loans!$B116,LoansC!I$12:I$187)+SUMIF(LoansR!$B$12:$B$187,Loans!$B116,LoansR!I$12:I$187)</f>
        <v>0</v>
      </c>
      <c r="J116" s="37">
        <f>SUMIF(LoansC!$B$12:$B$187,Loans!$B116,LoansC!J$12:J$187)+SUMIF(LoansR!$B$12:$B$187,Loans!$B116,LoansR!J$12:J$187)</f>
        <v>0</v>
      </c>
      <c r="K116" s="37">
        <f>SUMIF(LoansC!$B$12:$B$187,Loans!$B116,LoansC!K$12:K$187)+SUMIF(LoansR!$B$12:$B$187,Loans!$B116,LoansR!K$12:K$187)</f>
        <v>0</v>
      </c>
      <c r="L116" s="37">
        <f>SUMIF(LoansC!$B$12:$B$187,Loans!$B116,LoansC!L$12:L$187)+SUMIF(LoansR!$B$12:$B$187,Loans!$B116,LoansR!L$12:L$187)</f>
        <v>0</v>
      </c>
      <c r="M116" s="37">
        <f>SUMIF(LoansC!$B$12:$B$187,Loans!$B116,LoansC!M$12:M$187)+SUMIF(LoansR!$B$12:$B$187,Loans!$B116,LoansR!M$12:M$187)</f>
        <v>0</v>
      </c>
      <c r="N116" s="37">
        <f>SUMIF(LoansC!$B$12:$B$187,Loans!$B116,LoansC!N$12:N$187)+SUMIF(LoansR!$B$12:$B$187,Loans!$B116,LoansR!N$12:N$187)</f>
        <v>0</v>
      </c>
      <c r="O116" s="37">
        <f>SUMIF(LoansC!$B$12:$B$187,Loans!$B116,LoansC!O$12:O$187)+SUMIF(LoansR!$B$12:$B$187,Loans!$B116,LoansR!O$12:O$187)</f>
        <v>0</v>
      </c>
      <c r="P116" s="37">
        <f>SUMIF(LoansC!$B$12:$B$187,Loans!$B116,LoansC!P$12:P$187)+SUMIF(LoansR!$B$12:$B$187,Loans!$B116,LoansR!P$12:P$187)</f>
        <v>0</v>
      </c>
      <c r="Q116" s="37">
        <f>SUMIF(LoansC!$B$12:$B$187,Loans!$B116,LoansC!Q$12:Q$187)+SUMIF(LoansR!$B$12:$B$187,Loans!$B116,LoansR!Q$12:Q$187)</f>
        <v>0</v>
      </c>
      <c r="R116" s="37">
        <f>SUMIF(LoansC!$B$12:$B$187,Loans!$B116,LoansC!R$12:R$187)+SUMIF(LoansR!$B$12:$B$187,Loans!$B116,LoansR!R$12:R$187)</f>
        <v>0</v>
      </c>
      <c r="S116" s="37">
        <f>SUMIF(LoansC!$B$12:$B$187,Loans!$B116,LoansC!S$12:S$187)+SUMIF(LoansR!$B$12:$B$187,Loans!$B116,LoansR!S$12:S$187)</f>
        <v>0</v>
      </c>
      <c r="T116" s="37">
        <f>SUMIF(LoansC!$B$12:$B$187,Loans!$B116,LoansC!T$12:T$187)+SUMIF(LoansR!$B$12:$B$187,Loans!$B116,LoansR!T$12:T$187)</f>
        <v>0</v>
      </c>
      <c r="U116" s="37">
        <f>(SUMIF(LoansC!$B$12:$B$187,Loans!$B116,LoansC!U$12:U$187)+SUMIF(LoansR!$B$12:$B$187,Loans!$B116,LoansR!U$12:U$187))/2</f>
        <v>1</v>
      </c>
      <c r="V116" s="37">
        <f>SUMIF(LoansC!$B$12:$B$187,Loans!$B116,LoansC!V$12:V$187)+SUMIF(LoansR!$B$12:$B$187,Loans!$B116,LoansR!V$12:V$187)</f>
        <v>0</v>
      </c>
      <c r="W116" s="37">
        <f>SUMIF(LoansC!$B$12:$B$187,Loans!$B116,LoansC!W$12:W$187)+SUMIF(LoansR!$B$12:$B$187,Loans!$B116,LoansR!W$12:W$187)</f>
        <v>0</v>
      </c>
      <c r="X116" s="50">
        <f>IF(MONTH($B116)&gt;=6,VLOOKUP(YEAR($B116)+1,SRECPrice!$B$5:$C$29,2,FALSE),VLOOKUP(YEAR($B116),SRECPrice!$B$5:$C$29,2,FALSE))</f>
        <v>237</v>
      </c>
      <c r="Y116" s="37">
        <f>SUMIF(LoansC!$B$12:$B$187,Loans!$B116,LoansC!Y$12:Y$187)+SUMIF(LoansR!$B$12:$B$187,Loans!$B116,LoansR!Y$12:Y$187)</f>
        <v>0</v>
      </c>
      <c r="Z116" s="37">
        <f>SUMIF(LoansC!$B$12:$B$187,Loans!$B116,LoansC!Z$12:Z$187)+SUMIF(LoansR!$B$12:$B$187,Loans!$B116,LoansR!Z$12:Z$187)</f>
        <v>0</v>
      </c>
      <c r="AA116" s="37">
        <f>SUMIF(LoansC!$B$12:$B$187,Loans!$B116,LoansC!AA$12:AA$187)+SUMIF(LoansR!$B$12:$B$187,Loans!$B116,LoansR!AA$12:AA$187)</f>
        <v>0</v>
      </c>
      <c r="AB116" s="37">
        <f>SUMIF(LoansC!$B$12:$B$187,Loans!$B116,LoansC!AB$12:AB$187)+SUMIF(LoansR!$B$12:$B$187,Loans!$B116,LoansR!AB$12:AB$187)</f>
        <v>0</v>
      </c>
      <c r="AC116" s="37">
        <f>SUMIF(LoansC!$B$12:$B$187,Loans!$B116,LoansC!AC$12:AC$187)+SUMIF(LoansR!$B$12:$B$187,Loans!$B116,LoansR!AC$12:AC$187)</f>
        <v>0</v>
      </c>
      <c r="AD116" s="37">
        <f>SUMIF(LoansC!$B$12:$B$187,Loans!$B116,LoansC!AD$12:AD$187)+SUMIF(LoansR!$B$12:$B$187,Loans!$B116,LoansR!AD$12:AD$187)</f>
        <v>0</v>
      </c>
      <c r="AE116" s="56">
        <f>SUMIF(LoansC!$B$12:$B$187,Loans!$B116,LoansC!AE$12:AE$187)</f>
        <v>9.6699999999999994E-2</v>
      </c>
      <c r="AF116" s="37">
        <f>SUMIF(LoansC!$B$12:$B$187,Loans!$B116,LoansC!AF$12:AF$187)+SUMIF(LoansR!$B$12:$B$187,Loans!$B116,LoansR!AF$12:AF$187)</f>
        <v>0</v>
      </c>
      <c r="AG116" s="37">
        <f>SUMIF(LoansC!$B$12:$B$187,Loans!$B116,LoansC!AG$12:AG$187)+SUMIF(LoansR!$B$12:$B$187,Loans!$B116,LoansR!AG$12:AG$187)</f>
        <v>0</v>
      </c>
      <c r="AH116" s="37">
        <f>SUMIF(LoansC!$B$12:$B$187,Loans!$B116,LoansC!AH$12:AH$187)+SUMIF(LoansR!$B$12:$B$187,Loans!$B116,LoansR!AH$12:AH$187)</f>
        <v>0</v>
      </c>
      <c r="AI116" s="37">
        <f>SUMIF(LoansC!$B$12:$B$187,Loans!$B116,LoansC!AI$12:AI$187)+SUMIF(LoansR!$B$12:$B$187,Loans!$B116,LoansR!AI$12:AI$187)</f>
        <v>0</v>
      </c>
      <c r="AJ116" s="37">
        <f>SUMIF(LoansC!$B$12:$B$187,Loans!$B116,LoansC!AJ$12:AJ$187)+SUMIF(LoansR!$B$12:$B$187,Loans!$B116,LoansR!AJ$12:AJ$187)</f>
        <v>0</v>
      </c>
      <c r="AK116" s="37">
        <f>SUMIF(LoansC!$B$12:$B$187,Loans!$B116,LoansC!AK$12:AK$187)+SUMIF(LoansR!$B$12:$B$187,Loans!$B116,LoansR!AK$12:AK$187)</f>
        <v>0</v>
      </c>
      <c r="AL116" s="37">
        <f>SUMIF(LoansC!$B$12:$B$187,Loans!$B116,LoansC!AL$12:AL$187)+SUMIF(LoansR!$B$12:$B$187,Loans!$B116,LoansR!AL$12:AL$187)</f>
        <v>0</v>
      </c>
      <c r="AM116" s="37">
        <f>SUMIF(LoansC!$B$12:$B$187,Loans!$B116,LoansC!AM$12:AM$187)+SUMIF(LoansR!$B$12:$B$187,Loans!$B116,LoansR!AM$12:AM$187)</f>
        <v>0</v>
      </c>
      <c r="AN116" s="37">
        <f>SUMIF(LoansC!$B$12:$B$187,Loans!$B116,LoansC!AN$12:AN$187)+SUMIF(LoansR!$B$12:$B$187,Loans!$B116,LoansR!AN$12:AN$187)</f>
        <v>0</v>
      </c>
      <c r="AP116" s="57"/>
    </row>
    <row r="117" spans="1:42" x14ac:dyDescent="0.2">
      <c r="A117" s="1">
        <f t="shared" si="5"/>
        <v>1</v>
      </c>
      <c r="B117" s="101">
        <f t="shared" si="7"/>
        <v>47879</v>
      </c>
      <c r="C117" s="37">
        <f>SUMIF(LoansC!$B$12:$B$187,Loans!$B117,LoansC!C$12:C$187)+SUMIF(LoansR!$B$12:$B$187,Loans!$B117,LoansR!C$12:C$187)</f>
        <v>0</v>
      </c>
      <c r="D117" s="37">
        <f>SUMIF(LoansC!$B$12:$B$187,Loans!$B117,LoansC!D$12:D$187)+SUMIF(LoansR!$B$12:$B$187,Loans!$B117,LoansR!D$12:D$187)</f>
        <v>56138240.700000025</v>
      </c>
      <c r="E117" s="37">
        <f>SUMIF(LoansC!$B$12:$B$187,Loans!$B117,LoansC!E$12:E$187)+SUMIF(LoansR!$B$12:$B$187,Loans!$B117,LoansR!E$12:E$187)</f>
        <v>0</v>
      </c>
      <c r="F117" s="37">
        <f>SUMIF(LoansC!$B$12:$B$187,Loans!$B117,LoansC!F$12:F$187)+SUMIF(LoansR!$B$12:$B$187,Loans!$B117,LoansR!F$12:F$187)</f>
        <v>0</v>
      </c>
      <c r="G117" s="37">
        <f>SUMIF(LoansC!$B$12:$B$187,Loans!$B117,LoansC!G$12:G$187)+SUMIF(LoansR!$B$12:$B$187,Loans!$B117,LoansR!G$12:G$187)</f>
        <v>0</v>
      </c>
      <c r="H117" s="37">
        <f>SUMIF(LoansC!$B$12:$B$187,Loans!$B117,LoansC!H$12:H$187)+SUMIF(LoansR!$B$12:$B$187,Loans!$B117,LoansR!H$12:H$187)</f>
        <v>0</v>
      </c>
      <c r="I117" s="37">
        <f>SUMIF(LoansC!$B$12:$B$187,Loans!$B117,LoansC!I$12:I$187)+SUMIF(LoansR!$B$12:$B$187,Loans!$B117,LoansR!I$12:I$187)</f>
        <v>0</v>
      </c>
      <c r="J117" s="37">
        <f>SUMIF(LoansC!$B$12:$B$187,Loans!$B117,LoansC!J$12:J$187)+SUMIF(LoansR!$B$12:$B$187,Loans!$B117,LoansR!J$12:J$187)</f>
        <v>0</v>
      </c>
      <c r="K117" s="37">
        <f>SUMIF(LoansC!$B$12:$B$187,Loans!$B117,LoansC!K$12:K$187)+SUMIF(LoansR!$B$12:$B$187,Loans!$B117,LoansR!K$12:K$187)</f>
        <v>0</v>
      </c>
      <c r="L117" s="37">
        <f>SUMIF(LoansC!$B$12:$B$187,Loans!$B117,LoansC!L$12:L$187)+SUMIF(LoansR!$B$12:$B$187,Loans!$B117,LoansR!L$12:L$187)</f>
        <v>0</v>
      </c>
      <c r="M117" s="37">
        <f>SUMIF(LoansC!$B$12:$B$187,Loans!$B117,LoansC!M$12:M$187)+SUMIF(LoansR!$B$12:$B$187,Loans!$B117,LoansR!M$12:M$187)</f>
        <v>0</v>
      </c>
      <c r="N117" s="37">
        <f>SUMIF(LoansC!$B$12:$B$187,Loans!$B117,LoansC!N$12:N$187)+SUMIF(LoansR!$B$12:$B$187,Loans!$B117,LoansR!N$12:N$187)</f>
        <v>0</v>
      </c>
      <c r="O117" s="37">
        <f>SUMIF(LoansC!$B$12:$B$187,Loans!$B117,LoansC!O$12:O$187)+SUMIF(LoansR!$B$12:$B$187,Loans!$B117,LoansR!O$12:O$187)</f>
        <v>0</v>
      </c>
      <c r="P117" s="37">
        <f>SUMIF(LoansC!$B$12:$B$187,Loans!$B117,LoansC!P$12:P$187)+SUMIF(LoansR!$B$12:$B$187,Loans!$B117,LoansR!P$12:P$187)</f>
        <v>0</v>
      </c>
      <c r="Q117" s="37">
        <f>SUMIF(LoansC!$B$12:$B$187,Loans!$B117,LoansC!Q$12:Q$187)+SUMIF(LoansR!$B$12:$B$187,Loans!$B117,LoansR!Q$12:Q$187)</f>
        <v>0</v>
      </c>
      <c r="R117" s="37">
        <f>SUMIF(LoansC!$B$12:$B$187,Loans!$B117,LoansC!R$12:R$187)+SUMIF(LoansR!$B$12:$B$187,Loans!$B117,LoansR!R$12:R$187)</f>
        <v>0</v>
      </c>
      <c r="S117" s="37">
        <f>SUMIF(LoansC!$B$12:$B$187,Loans!$B117,LoansC!S$12:S$187)+SUMIF(LoansR!$B$12:$B$187,Loans!$B117,LoansR!S$12:S$187)</f>
        <v>0</v>
      </c>
      <c r="T117" s="37">
        <f>SUMIF(LoansC!$B$12:$B$187,Loans!$B117,LoansC!T$12:T$187)+SUMIF(LoansR!$B$12:$B$187,Loans!$B117,LoansR!T$12:T$187)</f>
        <v>0</v>
      </c>
      <c r="U117" s="37">
        <f>(SUMIF(LoansC!$B$12:$B$187,Loans!$B117,LoansC!U$12:U$187)+SUMIF(LoansR!$B$12:$B$187,Loans!$B117,LoansR!U$12:U$187))/2</f>
        <v>1</v>
      </c>
      <c r="V117" s="37">
        <f>SUMIF(LoansC!$B$12:$B$187,Loans!$B117,LoansC!V$12:V$187)+SUMIF(LoansR!$B$12:$B$187,Loans!$B117,LoansR!V$12:V$187)</f>
        <v>0</v>
      </c>
      <c r="W117" s="37">
        <f>SUMIF(LoansC!$B$12:$B$187,Loans!$B117,LoansC!W$12:W$187)+SUMIF(LoansR!$B$12:$B$187,Loans!$B117,LoansR!W$12:W$187)</f>
        <v>0</v>
      </c>
      <c r="X117" s="50">
        <f>IF(MONTH($B117)&gt;=6,VLOOKUP(YEAR($B117)+1,SRECPrice!$B$5:$C$29,2,FALSE),VLOOKUP(YEAR($B117),SRECPrice!$B$5:$C$29,2,FALSE))</f>
        <v>237</v>
      </c>
      <c r="Y117" s="37">
        <f>SUMIF(LoansC!$B$12:$B$187,Loans!$B117,LoansC!Y$12:Y$187)+SUMIF(LoansR!$B$12:$B$187,Loans!$B117,LoansR!Y$12:Y$187)</f>
        <v>0</v>
      </c>
      <c r="Z117" s="37">
        <f>SUMIF(LoansC!$B$12:$B$187,Loans!$B117,LoansC!Z$12:Z$187)+SUMIF(LoansR!$B$12:$B$187,Loans!$B117,LoansR!Z$12:Z$187)</f>
        <v>0</v>
      </c>
      <c r="AA117" s="37">
        <f>SUMIF(LoansC!$B$12:$B$187,Loans!$B117,LoansC!AA$12:AA$187)+SUMIF(LoansR!$B$12:$B$187,Loans!$B117,LoansR!AA$12:AA$187)</f>
        <v>0</v>
      </c>
      <c r="AB117" s="37">
        <f>SUMIF(LoansC!$B$12:$B$187,Loans!$B117,LoansC!AB$12:AB$187)+SUMIF(LoansR!$B$12:$B$187,Loans!$B117,LoansR!AB$12:AB$187)</f>
        <v>0</v>
      </c>
      <c r="AC117" s="37">
        <f>SUMIF(LoansC!$B$12:$B$187,Loans!$B117,LoansC!AC$12:AC$187)+SUMIF(LoansR!$B$12:$B$187,Loans!$B117,LoansR!AC$12:AC$187)</f>
        <v>0</v>
      </c>
      <c r="AD117" s="37">
        <f>SUMIF(LoansC!$B$12:$B$187,Loans!$B117,LoansC!AD$12:AD$187)+SUMIF(LoansR!$B$12:$B$187,Loans!$B117,LoansR!AD$12:AD$187)</f>
        <v>0</v>
      </c>
      <c r="AE117" s="56">
        <f>SUMIF(LoansC!$B$12:$B$187,Loans!$B117,LoansC!AE$12:AE$187)</f>
        <v>9.6699999999999994E-2</v>
      </c>
      <c r="AF117" s="37">
        <f>SUMIF(LoansC!$B$12:$B$187,Loans!$B117,LoansC!AF$12:AF$187)+SUMIF(LoansR!$B$12:$B$187,Loans!$B117,LoansR!AF$12:AF$187)</f>
        <v>0</v>
      </c>
      <c r="AG117" s="37">
        <f>SUMIF(LoansC!$B$12:$B$187,Loans!$B117,LoansC!AG$12:AG$187)+SUMIF(LoansR!$B$12:$B$187,Loans!$B117,LoansR!AG$12:AG$187)</f>
        <v>0</v>
      </c>
      <c r="AH117" s="37">
        <f>SUMIF(LoansC!$B$12:$B$187,Loans!$B117,LoansC!AH$12:AH$187)+SUMIF(LoansR!$B$12:$B$187,Loans!$B117,LoansR!AH$12:AH$187)</f>
        <v>0</v>
      </c>
      <c r="AI117" s="37">
        <f>SUMIF(LoansC!$B$12:$B$187,Loans!$B117,LoansC!AI$12:AI$187)+SUMIF(LoansR!$B$12:$B$187,Loans!$B117,LoansR!AI$12:AI$187)</f>
        <v>0</v>
      </c>
      <c r="AJ117" s="37">
        <f>SUMIF(LoansC!$B$12:$B$187,Loans!$B117,LoansC!AJ$12:AJ$187)+SUMIF(LoansR!$B$12:$B$187,Loans!$B117,LoansR!AJ$12:AJ$187)</f>
        <v>0</v>
      </c>
      <c r="AK117" s="37">
        <f>SUMIF(LoansC!$B$12:$B$187,Loans!$B117,LoansC!AK$12:AK$187)+SUMIF(LoansR!$B$12:$B$187,Loans!$B117,LoansR!AK$12:AK$187)</f>
        <v>0</v>
      </c>
      <c r="AL117" s="37">
        <f>SUMIF(LoansC!$B$12:$B$187,Loans!$B117,LoansC!AL$12:AL$187)+SUMIF(LoansR!$B$12:$B$187,Loans!$B117,LoansR!AL$12:AL$187)</f>
        <v>0</v>
      </c>
      <c r="AM117" s="37">
        <f>SUMIF(LoansC!$B$12:$B$187,Loans!$B117,LoansC!AM$12:AM$187)+SUMIF(LoansR!$B$12:$B$187,Loans!$B117,LoansR!AM$12:AM$187)</f>
        <v>0</v>
      </c>
      <c r="AN117" s="37">
        <f>SUMIF(LoansC!$B$12:$B$187,Loans!$B117,LoansC!AN$12:AN$187)+SUMIF(LoansR!$B$12:$B$187,Loans!$B117,LoansR!AN$12:AN$187)</f>
        <v>0</v>
      </c>
      <c r="AP117" s="57"/>
    </row>
    <row r="118" spans="1:42" x14ac:dyDescent="0.2">
      <c r="A118" s="1">
        <f t="shared" si="5"/>
        <v>2</v>
      </c>
      <c r="B118" s="101">
        <f t="shared" si="7"/>
        <v>47907</v>
      </c>
      <c r="C118" s="37">
        <f>SUMIF(LoansC!$B$12:$B$187,Loans!$B118,LoansC!C$12:C$187)+SUMIF(LoansR!$B$12:$B$187,Loans!$B118,LoansR!C$12:C$187)</f>
        <v>0</v>
      </c>
      <c r="D118" s="37">
        <f>SUMIF(LoansC!$B$12:$B$187,Loans!$B118,LoansC!D$12:D$187)+SUMIF(LoansR!$B$12:$B$187,Loans!$B118,LoansR!D$12:D$187)</f>
        <v>56138240.700000025</v>
      </c>
      <c r="E118" s="37">
        <f>SUMIF(LoansC!$B$12:$B$187,Loans!$B118,LoansC!E$12:E$187)+SUMIF(LoansR!$B$12:$B$187,Loans!$B118,LoansR!E$12:E$187)</f>
        <v>0</v>
      </c>
      <c r="F118" s="37">
        <f>SUMIF(LoansC!$B$12:$B$187,Loans!$B118,LoansC!F$12:F$187)+SUMIF(LoansR!$B$12:$B$187,Loans!$B118,LoansR!F$12:F$187)</f>
        <v>0</v>
      </c>
      <c r="G118" s="37">
        <f>SUMIF(LoansC!$B$12:$B$187,Loans!$B118,LoansC!G$12:G$187)+SUMIF(LoansR!$B$12:$B$187,Loans!$B118,LoansR!G$12:G$187)</f>
        <v>0</v>
      </c>
      <c r="H118" s="37">
        <f>SUMIF(LoansC!$B$12:$B$187,Loans!$B118,LoansC!H$12:H$187)+SUMIF(LoansR!$B$12:$B$187,Loans!$B118,LoansR!H$12:H$187)</f>
        <v>0</v>
      </c>
      <c r="I118" s="37">
        <f>SUMIF(LoansC!$B$12:$B$187,Loans!$B118,LoansC!I$12:I$187)+SUMIF(LoansR!$B$12:$B$187,Loans!$B118,LoansR!I$12:I$187)</f>
        <v>0</v>
      </c>
      <c r="J118" s="37">
        <f>SUMIF(LoansC!$B$12:$B$187,Loans!$B118,LoansC!J$12:J$187)+SUMIF(LoansR!$B$12:$B$187,Loans!$B118,LoansR!J$12:J$187)</f>
        <v>0</v>
      </c>
      <c r="K118" s="37">
        <f>SUMIF(LoansC!$B$12:$B$187,Loans!$B118,LoansC!K$12:K$187)+SUMIF(LoansR!$B$12:$B$187,Loans!$B118,LoansR!K$12:K$187)</f>
        <v>0</v>
      </c>
      <c r="L118" s="37">
        <f>SUMIF(LoansC!$B$12:$B$187,Loans!$B118,LoansC!L$12:L$187)+SUMIF(LoansR!$B$12:$B$187,Loans!$B118,LoansR!L$12:L$187)</f>
        <v>0</v>
      </c>
      <c r="M118" s="37">
        <f>SUMIF(LoansC!$B$12:$B$187,Loans!$B118,LoansC!M$12:M$187)+SUMIF(LoansR!$B$12:$B$187,Loans!$B118,LoansR!M$12:M$187)</f>
        <v>0</v>
      </c>
      <c r="N118" s="37">
        <f>SUMIF(LoansC!$B$12:$B$187,Loans!$B118,LoansC!N$12:N$187)+SUMIF(LoansR!$B$12:$B$187,Loans!$B118,LoansR!N$12:N$187)</f>
        <v>0</v>
      </c>
      <c r="O118" s="37">
        <f>SUMIF(LoansC!$B$12:$B$187,Loans!$B118,LoansC!O$12:O$187)+SUMIF(LoansR!$B$12:$B$187,Loans!$B118,LoansR!O$12:O$187)</f>
        <v>0</v>
      </c>
      <c r="P118" s="37">
        <f>SUMIF(LoansC!$B$12:$B$187,Loans!$B118,LoansC!P$12:P$187)+SUMIF(LoansR!$B$12:$B$187,Loans!$B118,LoansR!P$12:P$187)</f>
        <v>0</v>
      </c>
      <c r="Q118" s="37">
        <f>SUMIF(LoansC!$B$12:$B$187,Loans!$B118,LoansC!Q$12:Q$187)+SUMIF(LoansR!$B$12:$B$187,Loans!$B118,LoansR!Q$12:Q$187)</f>
        <v>0</v>
      </c>
      <c r="R118" s="37">
        <f>SUMIF(LoansC!$B$12:$B$187,Loans!$B118,LoansC!R$12:R$187)+SUMIF(LoansR!$B$12:$B$187,Loans!$B118,LoansR!R$12:R$187)</f>
        <v>0</v>
      </c>
      <c r="S118" s="37">
        <f>SUMIF(LoansC!$B$12:$B$187,Loans!$B118,LoansC!S$12:S$187)+SUMIF(LoansR!$B$12:$B$187,Loans!$B118,LoansR!S$12:S$187)</f>
        <v>0</v>
      </c>
      <c r="T118" s="37">
        <f>SUMIF(LoansC!$B$12:$B$187,Loans!$B118,LoansC!T$12:T$187)+SUMIF(LoansR!$B$12:$B$187,Loans!$B118,LoansR!T$12:T$187)</f>
        <v>0</v>
      </c>
      <c r="U118" s="37">
        <f>(SUMIF(LoansC!$B$12:$B$187,Loans!$B118,LoansC!U$12:U$187)+SUMIF(LoansR!$B$12:$B$187,Loans!$B118,LoansR!U$12:U$187))/2</f>
        <v>1</v>
      </c>
      <c r="V118" s="37">
        <f>SUMIF(LoansC!$B$12:$B$187,Loans!$B118,LoansC!V$12:V$187)+SUMIF(LoansR!$B$12:$B$187,Loans!$B118,LoansR!V$12:V$187)</f>
        <v>0</v>
      </c>
      <c r="W118" s="37">
        <f>SUMIF(LoansC!$B$12:$B$187,Loans!$B118,LoansC!W$12:W$187)+SUMIF(LoansR!$B$12:$B$187,Loans!$B118,LoansR!W$12:W$187)</f>
        <v>0</v>
      </c>
      <c r="X118" s="50">
        <f>IF(MONTH($B118)&gt;=6,VLOOKUP(YEAR($B118)+1,SRECPrice!$B$5:$C$29,2,FALSE),VLOOKUP(YEAR($B118),SRECPrice!$B$5:$C$29,2,FALSE))</f>
        <v>237</v>
      </c>
      <c r="Y118" s="37">
        <f>SUMIF(LoansC!$B$12:$B$187,Loans!$B118,LoansC!Y$12:Y$187)+SUMIF(LoansR!$B$12:$B$187,Loans!$B118,LoansR!Y$12:Y$187)</f>
        <v>0</v>
      </c>
      <c r="Z118" s="37">
        <f>SUMIF(LoansC!$B$12:$B$187,Loans!$B118,LoansC!Z$12:Z$187)+SUMIF(LoansR!$B$12:$B$187,Loans!$B118,LoansR!Z$12:Z$187)</f>
        <v>0</v>
      </c>
      <c r="AA118" s="37">
        <f>SUMIF(LoansC!$B$12:$B$187,Loans!$B118,LoansC!AA$12:AA$187)+SUMIF(LoansR!$B$12:$B$187,Loans!$B118,LoansR!AA$12:AA$187)</f>
        <v>0</v>
      </c>
      <c r="AB118" s="37">
        <f>SUMIF(LoansC!$B$12:$B$187,Loans!$B118,LoansC!AB$12:AB$187)+SUMIF(LoansR!$B$12:$B$187,Loans!$B118,LoansR!AB$12:AB$187)</f>
        <v>0</v>
      </c>
      <c r="AC118" s="37">
        <f>SUMIF(LoansC!$B$12:$B$187,Loans!$B118,LoansC!AC$12:AC$187)+SUMIF(LoansR!$B$12:$B$187,Loans!$B118,LoansR!AC$12:AC$187)</f>
        <v>0</v>
      </c>
      <c r="AD118" s="37">
        <f>SUMIF(LoansC!$B$12:$B$187,Loans!$B118,LoansC!AD$12:AD$187)+SUMIF(LoansR!$B$12:$B$187,Loans!$B118,LoansR!AD$12:AD$187)</f>
        <v>0</v>
      </c>
      <c r="AE118" s="56">
        <f>SUMIF(LoansC!$B$12:$B$187,Loans!$B118,LoansC!AE$12:AE$187)</f>
        <v>9.6699999999999994E-2</v>
      </c>
      <c r="AF118" s="37">
        <f>SUMIF(LoansC!$B$12:$B$187,Loans!$B118,LoansC!AF$12:AF$187)+SUMIF(LoansR!$B$12:$B$187,Loans!$B118,LoansR!AF$12:AF$187)</f>
        <v>0</v>
      </c>
      <c r="AG118" s="37">
        <f>SUMIF(LoansC!$B$12:$B$187,Loans!$B118,LoansC!AG$12:AG$187)+SUMIF(LoansR!$B$12:$B$187,Loans!$B118,LoansR!AG$12:AG$187)</f>
        <v>0</v>
      </c>
      <c r="AH118" s="37">
        <f>SUMIF(LoansC!$B$12:$B$187,Loans!$B118,LoansC!AH$12:AH$187)+SUMIF(LoansR!$B$12:$B$187,Loans!$B118,LoansR!AH$12:AH$187)</f>
        <v>0</v>
      </c>
      <c r="AI118" s="37">
        <f>SUMIF(LoansC!$B$12:$B$187,Loans!$B118,LoansC!AI$12:AI$187)+SUMIF(LoansR!$B$12:$B$187,Loans!$B118,LoansR!AI$12:AI$187)</f>
        <v>0</v>
      </c>
      <c r="AJ118" s="37">
        <f>SUMIF(LoansC!$B$12:$B$187,Loans!$B118,LoansC!AJ$12:AJ$187)+SUMIF(LoansR!$B$12:$B$187,Loans!$B118,LoansR!AJ$12:AJ$187)</f>
        <v>0</v>
      </c>
      <c r="AK118" s="37">
        <f>SUMIF(LoansC!$B$12:$B$187,Loans!$B118,LoansC!AK$12:AK$187)+SUMIF(LoansR!$B$12:$B$187,Loans!$B118,LoansR!AK$12:AK$187)</f>
        <v>0</v>
      </c>
      <c r="AL118" s="37">
        <f>SUMIF(LoansC!$B$12:$B$187,Loans!$B118,LoansC!AL$12:AL$187)+SUMIF(LoansR!$B$12:$B$187,Loans!$B118,LoansR!AL$12:AL$187)</f>
        <v>0</v>
      </c>
      <c r="AM118" s="37">
        <f>SUMIF(LoansC!$B$12:$B$187,Loans!$B118,LoansC!AM$12:AM$187)+SUMIF(LoansR!$B$12:$B$187,Loans!$B118,LoansR!AM$12:AM$187)</f>
        <v>0</v>
      </c>
      <c r="AN118" s="37">
        <f>SUMIF(LoansC!$B$12:$B$187,Loans!$B118,LoansC!AN$12:AN$187)+SUMIF(LoansR!$B$12:$B$187,Loans!$B118,LoansR!AN$12:AN$187)</f>
        <v>0</v>
      </c>
      <c r="AP118" s="57"/>
    </row>
    <row r="119" spans="1:42" x14ac:dyDescent="0.2">
      <c r="A119" s="1">
        <f t="shared" si="5"/>
        <v>3</v>
      </c>
      <c r="B119" s="101">
        <f t="shared" si="7"/>
        <v>47938</v>
      </c>
      <c r="C119" s="37">
        <f>SUMIF(LoansC!$B$12:$B$187,Loans!$B119,LoansC!C$12:C$187)+SUMIF(LoansR!$B$12:$B$187,Loans!$B119,LoansR!C$12:C$187)</f>
        <v>0</v>
      </c>
      <c r="D119" s="37">
        <f>SUMIF(LoansC!$B$12:$B$187,Loans!$B119,LoansC!D$12:D$187)+SUMIF(LoansR!$B$12:$B$187,Loans!$B119,LoansR!D$12:D$187)</f>
        <v>56138240.700000025</v>
      </c>
      <c r="E119" s="37">
        <f>SUMIF(LoansC!$B$12:$B$187,Loans!$B119,LoansC!E$12:E$187)+SUMIF(LoansR!$B$12:$B$187,Loans!$B119,LoansR!E$12:E$187)</f>
        <v>0</v>
      </c>
      <c r="F119" s="37">
        <f>SUMIF(LoansC!$B$12:$B$187,Loans!$B119,LoansC!F$12:F$187)+SUMIF(LoansR!$B$12:$B$187,Loans!$B119,LoansR!F$12:F$187)</f>
        <v>0</v>
      </c>
      <c r="G119" s="37">
        <f>SUMIF(LoansC!$B$12:$B$187,Loans!$B119,LoansC!G$12:G$187)+SUMIF(LoansR!$B$12:$B$187,Loans!$B119,LoansR!G$12:G$187)</f>
        <v>0</v>
      </c>
      <c r="H119" s="37">
        <f>SUMIF(LoansC!$B$12:$B$187,Loans!$B119,LoansC!H$12:H$187)+SUMIF(LoansR!$B$12:$B$187,Loans!$B119,LoansR!H$12:H$187)</f>
        <v>0</v>
      </c>
      <c r="I119" s="37">
        <f>SUMIF(LoansC!$B$12:$B$187,Loans!$B119,LoansC!I$12:I$187)+SUMIF(LoansR!$B$12:$B$187,Loans!$B119,LoansR!I$12:I$187)</f>
        <v>0</v>
      </c>
      <c r="J119" s="37">
        <f>SUMIF(LoansC!$B$12:$B$187,Loans!$B119,LoansC!J$12:J$187)+SUMIF(LoansR!$B$12:$B$187,Loans!$B119,LoansR!J$12:J$187)</f>
        <v>0</v>
      </c>
      <c r="K119" s="37">
        <f>SUMIF(LoansC!$B$12:$B$187,Loans!$B119,LoansC!K$12:K$187)+SUMIF(LoansR!$B$12:$B$187,Loans!$B119,LoansR!K$12:K$187)</f>
        <v>0</v>
      </c>
      <c r="L119" s="37">
        <f>SUMIF(LoansC!$B$12:$B$187,Loans!$B119,LoansC!L$12:L$187)+SUMIF(LoansR!$B$12:$B$187,Loans!$B119,LoansR!L$12:L$187)</f>
        <v>0</v>
      </c>
      <c r="M119" s="37">
        <f>SUMIF(LoansC!$B$12:$B$187,Loans!$B119,LoansC!M$12:M$187)+SUMIF(LoansR!$B$12:$B$187,Loans!$B119,LoansR!M$12:M$187)</f>
        <v>0</v>
      </c>
      <c r="N119" s="37">
        <f>SUMIF(LoansC!$B$12:$B$187,Loans!$B119,LoansC!N$12:N$187)+SUMIF(LoansR!$B$12:$B$187,Loans!$B119,LoansR!N$12:N$187)</f>
        <v>0</v>
      </c>
      <c r="O119" s="37">
        <f>SUMIF(LoansC!$B$12:$B$187,Loans!$B119,LoansC!O$12:O$187)+SUMIF(LoansR!$B$12:$B$187,Loans!$B119,LoansR!O$12:O$187)</f>
        <v>0</v>
      </c>
      <c r="P119" s="37">
        <f>SUMIF(LoansC!$B$12:$B$187,Loans!$B119,LoansC!P$12:P$187)+SUMIF(LoansR!$B$12:$B$187,Loans!$B119,LoansR!P$12:P$187)</f>
        <v>0</v>
      </c>
      <c r="Q119" s="37">
        <f>SUMIF(LoansC!$B$12:$B$187,Loans!$B119,LoansC!Q$12:Q$187)+SUMIF(LoansR!$B$12:$B$187,Loans!$B119,LoansR!Q$12:Q$187)</f>
        <v>0</v>
      </c>
      <c r="R119" s="37">
        <f>SUMIF(LoansC!$B$12:$B$187,Loans!$B119,LoansC!R$12:R$187)+SUMIF(LoansR!$B$12:$B$187,Loans!$B119,LoansR!R$12:R$187)</f>
        <v>0</v>
      </c>
      <c r="S119" s="37">
        <f>SUMIF(LoansC!$B$12:$B$187,Loans!$B119,LoansC!S$12:S$187)+SUMIF(LoansR!$B$12:$B$187,Loans!$B119,LoansR!S$12:S$187)</f>
        <v>0</v>
      </c>
      <c r="T119" s="37">
        <f>SUMIF(LoansC!$B$12:$B$187,Loans!$B119,LoansC!T$12:T$187)+SUMIF(LoansR!$B$12:$B$187,Loans!$B119,LoansR!T$12:T$187)</f>
        <v>0</v>
      </c>
      <c r="U119" s="37">
        <f>(SUMIF(LoansC!$B$12:$B$187,Loans!$B119,LoansC!U$12:U$187)+SUMIF(LoansR!$B$12:$B$187,Loans!$B119,LoansR!U$12:U$187))/2</f>
        <v>1</v>
      </c>
      <c r="V119" s="37">
        <f>SUMIF(LoansC!$B$12:$B$187,Loans!$B119,LoansC!V$12:V$187)+SUMIF(LoansR!$B$12:$B$187,Loans!$B119,LoansR!V$12:V$187)</f>
        <v>0</v>
      </c>
      <c r="W119" s="37">
        <f>SUMIF(LoansC!$B$12:$B$187,Loans!$B119,LoansC!W$12:W$187)+SUMIF(LoansR!$B$12:$B$187,Loans!$B119,LoansR!W$12:W$187)</f>
        <v>0</v>
      </c>
      <c r="X119" s="50">
        <f>IF(MONTH($B119)&gt;=6,VLOOKUP(YEAR($B119)+1,SRECPrice!$B$5:$C$29,2,FALSE),VLOOKUP(YEAR($B119),SRECPrice!$B$5:$C$29,2,FALSE))</f>
        <v>237</v>
      </c>
      <c r="Y119" s="37">
        <f>SUMIF(LoansC!$B$12:$B$187,Loans!$B119,LoansC!Y$12:Y$187)+SUMIF(LoansR!$B$12:$B$187,Loans!$B119,LoansR!Y$12:Y$187)</f>
        <v>0</v>
      </c>
      <c r="Z119" s="37">
        <f>SUMIF(LoansC!$B$12:$B$187,Loans!$B119,LoansC!Z$12:Z$187)+SUMIF(LoansR!$B$12:$B$187,Loans!$B119,LoansR!Z$12:Z$187)</f>
        <v>0</v>
      </c>
      <c r="AA119" s="37">
        <f>SUMIF(LoansC!$B$12:$B$187,Loans!$B119,LoansC!AA$12:AA$187)+SUMIF(LoansR!$B$12:$B$187,Loans!$B119,LoansR!AA$12:AA$187)</f>
        <v>0</v>
      </c>
      <c r="AB119" s="37">
        <f>SUMIF(LoansC!$B$12:$B$187,Loans!$B119,LoansC!AB$12:AB$187)+SUMIF(LoansR!$B$12:$B$187,Loans!$B119,LoansR!AB$12:AB$187)</f>
        <v>0</v>
      </c>
      <c r="AC119" s="37">
        <f>SUMIF(LoansC!$B$12:$B$187,Loans!$B119,LoansC!AC$12:AC$187)+SUMIF(LoansR!$B$12:$B$187,Loans!$B119,LoansR!AC$12:AC$187)</f>
        <v>0</v>
      </c>
      <c r="AD119" s="37">
        <f>SUMIF(LoansC!$B$12:$B$187,Loans!$B119,LoansC!AD$12:AD$187)+SUMIF(LoansR!$B$12:$B$187,Loans!$B119,LoansR!AD$12:AD$187)</f>
        <v>0</v>
      </c>
      <c r="AE119" s="56">
        <f>SUMIF(LoansC!$B$12:$B$187,Loans!$B119,LoansC!AE$12:AE$187)</f>
        <v>9.6699999999999994E-2</v>
      </c>
      <c r="AF119" s="37">
        <f>SUMIF(LoansC!$B$12:$B$187,Loans!$B119,LoansC!AF$12:AF$187)+SUMIF(LoansR!$B$12:$B$187,Loans!$B119,LoansR!AF$12:AF$187)</f>
        <v>0</v>
      </c>
      <c r="AG119" s="37">
        <f>SUMIF(LoansC!$B$12:$B$187,Loans!$B119,LoansC!AG$12:AG$187)+SUMIF(LoansR!$B$12:$B$187,Loans!$B119,LoansR!AG$12:AG$187)</f>
        <v>0</v>
      </c>
      <c r="AH119" s="37">
        <f>SUMIF(LoansC!$B$12:$B$187,Loans!$B119,LoansC!AH$12:AH$187)+SUMIF(LoansR!$B$12:$B$187,Loans!$B119,LoansR!AH$12:AH$187)</f>
        <v>0</v>
      </c>
      <c r="AI119" s="37">
        <f>SUMIF(LoansC!$B$12:$B$187,Loans!$B119,LoansC!AI$12:AI$187)+SUMIF(LoansR!$B$12:$B$187,Loans!$B119,LoansR!AI$12:AI$187)</f>
        <v>0</v>
      </c>
      <c r="AJ119" s="37">
        <f>SUMIF(LoansC!$B$12:$B$187,Loans!$B119,LoansC!AJ$12:AJ$187)+SUMIF(LoansR!$B$12:$B$187,Loans!$B119,LoansR!AJ$12:AJ$187)</f>
        <v>0</v>
      </c>
      <c r="AK119" s="37">
        <f>SUMIF(LoansC!$B$12:$B$187,Loans!$B119,LoansC!AK$12:AK$187)+SUMIF(LoansR!$B$12:$B$187,Loans!$B119,LoansR!AK$12:AK$187)</f>
        <v>0</v>
      </c>
      <c r="AL119" s="37">
        <f>SUMIF(LoansC!$B$12:$B$187,Loans!$B119,LoansC!AL$12:AL$187)+SUMIF(LoansR!$B$12:$B$187,Loans!$B119,LoansR!AL$12:AL$187)</f>
        <v>0</v>
      </c>
      <c r="AM119" s="37">
        <f>SUMIF(LoansC!$B$12:$B$187,Loans!$B119,LoansC!AM$12:AM$187)+SUMIF(LoansR!$B$12:$B$187,Loans!$B119,LoansR!AM$12:AM$187)</f>
        <v>0</v>
      </c>
      <c r="AN119" s="37">
        <f>SUMIF(LoansC!$B$12:$B$187,Loans!$B119,LoansC!AN$12:AN$187)+SUMIF(LoansR!$B$12:$B$187,Loans!$B119,LoansR!AN$12:AN$187)</f>
        <v>0</v>
      </c>
      <c r="AP119" s="57"/>
    </row>
    <row r="120" spans="1:42" x14ac:dyDescent="0.2">
      <c r="A120" s="1">
        <f t="shared" si="5"/>
        <v>4</v>
      </c>
      <c r="B120" s="101">
        <f t="shared" si="7"/>
        <v>47968</v>
      </c>
      <c r="C120" s="37">
        <f>SUMIF(LoansC!$B$12:$B$187,Loans!$B120,LoansC!C$12:C$187)+SUMIF(LoansR!$B$12:$B$187,Loans!$B120,LoansR!C$12:C$187)</f>
        <v>0</v>
      </c>
      <c r="D120" s="37">
        <f>SUMIF(LoansC!$B$12:$B$187,Loans!$B120,LoansC!D$12:D$187)+SUMIF(LoansR!$B$12:$B$187,Loans!$B120,LoansR!D$12:D$187)</f>
        <v>56138240.700000025</v>
      </c>
      <c r="E120" s="37">
        <f>SUMIF(LoansC!$B$12:$B$187,Loans!$B120,LoansC!E$12:E$187)+SUMIF(LoansR!$B$12:$B$187,Loans!$B120,LoansR!E$12:E$187)</f>
        <v>0</v>
      </c>
      <c r="F120" s="37">
        <f>SUMIF(LoansC!$B$12:$B$187,Loans!$B120,LoansC!F$12:F$187)+SUMIF(LoansR!$B$12:$B$187,Loans!$B120,LoansR!F$12:F$187)</f>
        <v>0</v>
      </c>
      <c r="G120" s="37">
        <f>SUMIF(LoansC!$B$12:$B$187,Loans!$B120,LoansC!G$12:G$187)+SUMIF(LoansR!$B$12:$B$187,Loans!$B120,LoansR!G$12:G$187)</f>
        <v>0</v>
      </c>
      <c r="H120" s="37">
        <f>SUMIF(LoansC!$B$12:$B$187,Loans!$B120,LoansC!H$12:H$187)+SUMIF(LoansR!$B$12:$B$187,Loans!$B120,LoansR!H$12:H$187)</f>
        <v>0</v>
      </c>
      <c r="I120" s="37">
        <f>SUMIF(LoansC!$B$12:$B$187,Loans!$B120,LoansC!I$12:I$187)+SUMIF(LoansR!$B$12:$B$187,Loans!$B120,LoansR!I$12:I$187)</f>
        <v>0</v>
      </c>
      <c r="J120" s="37">
        <f>SUMIF(LoansC!$B$12:$B$187,Loans!$B120,LoansC!J$12:J$187)+SUMIF(LoansR!$B$12:$B$187,Loans!$B120,LoansR!J$12:J$187)</f>
        <v>0</v>
      </c>
      <c r="K120" s="37">
        <f>SUMIF(LoansC!$B$12:$B$187,Loans!$B120,LoansC!K$12:K$187)+SUMIF(LoansR!$B$12:$B$187,Loans!$B120,LoansR!K$12:K$187)</f>
        <v>0</v>
      </c>
      <c r="L120" s="37">
        <f>SUMIF(LoansC!$B$12:$B$187,Loans!$B120,LoansC!L$12:L$187)+SUMIF(LoansR!$B$12:$B$187,Loans!$B120,LoansR!L$12:L$187)</f>
        <v>0</v>
      </c>
      <c r="M120" s="37">
        <f>SUMIF(LoansC!$B$12:$B$187,Loans!$B120,LoansC!M$12:M$187)+SUMIF(LoansR!$B$12:$B$187,Loans!$B120,LoansR!M$12:M$187)</f>
        <v>0</v>
      </c>
      <c r="N120" s="37">
        <f>SUMIF(LoansC!$B$12:$B$187,Loans!$B120,LoansC!N$12:N$187)+SUMIF(LoansR!$B$12:$B$187,Loans!$B120,LoansR!N$12:N$187)</f>
        <v>0</v>
      </c>
      <c r="O120" s="37">
        <f>SUMIF(LoansC!$B$12:$B$187,Loans!$B120,LoansC!O$12:O$187)+SUMIF(LoansR!$B$12:$B$187,Loans!$B120,LoansR!O$12:O$187)</f>
        <v>0</v>
      </c>
      <c r="P120" s="37">
        <f>SUMIF(LoansC!$B$12:$B$187,Loans!$B120,LoansC!P$12:P$187)+SUMIF(LoansR!$B$12:$B$187,Loans!$B120,LoansR!P$12:P$187)</f>
        <v>0</v>
      </c>
      <c r="Q120" s="37">
        <f>SUMIF(LoansC!$B$12:$B$187,Loans!$B120,LoansC!Q$12:Q$187)+SUMIF(LoansR!$B$12:$B$187,Loans!$B120,LoansR!Q$12:Q$187)</f>
        <v>0</v>
      </c>
      <c r="R120" s="37">
        <f>SUMIF(LoansC!$B$12:$B$187,Loans!$B120,LoansC!R$12:R$187)+SUMIF(LoansR!$B$12:$B$187,Loans!$B120,LoansR!R$12:R$187)</f>
        <v>0</v>
      </c>
      <c r="S120" s="37">
        <f>SUMIF(LoansC!$B$12:$B$187,Loans!$B120,LoansC!S$12:S$187)+SUMIF(LoansR!$B$12:$B$187,Loans!$B120,LoansR!S$12:S$187)</f>
        <v>0</v>
      </c>
      <c r="T120" s="37">
        <f>SUMIF(LoansC!$B$12:$B$187,Loans!$B120,LoansC!T$12:T$187)+SUMIF(LoansR!$B$12:$B$187,Loans!$B120,LoansR!T$12:T$187)</f>
        <v>0</v>
      </c>
      <c r="U120" s="37">
        <f>(SUMIF(LoansC!$B$12:$B$187,Loans!$B120,LoansC!U$12:U$187)+SUMIF(LoansR!$B$12:$B$187,Loans!$B120,LoansR!U$12:U$187))/2</f>
        <v>1</v>
      </c>
      <c r="V120" s="37">
        <f>SUMIF(LoansC!$B$12:$B$187,Loans!$B120,LoansC!V$12:V$187)+SUMIF(LoansR!$B$12:$B$187,Loans!$B120,LoansR!V$12:V$187)</f>
        <v>0</v>
      </c>
      <c r="W120" s="37">
        <f>SUMIF(LoansC!$B$12:$B$187,Loans!$B120,LoansC!W$12:W$187)+SUMIF(LoansR!$B$12:$B$187,Loans!$B120,LoansR!W$12:W$187)</f>
        <v>0</v>
      </c>
      <c r="X120" s="50">
        <f>IF(MONTH($B120)&gt;=6,VLOOKUP(YEAR($B120)+1,SRECPrice!$B$5:$C$29,2,FALSE),VLOOKUP(YEAR($B120),SRECPrice!$B$5:$C$29,2,FALSE))</f>
        <v>237</v>
      </c>
      <c r="Y120" s="37">
        <f>SUMIF(LoansC!$B$12:$B$187,Loans!$B120,LoansC!Y$12:Y$187)+SUMIF(LoansR!$B$12:$B$187,Loans!$B120,LoansR!Y$12:Y$187)</f>
        <v>0</v>
      </c>
      <c r="Z120" s="37">
        <f>SUMIF(LoansC!$B$12:$B$187,Loans!$B120,LoansC!Z$12:Z$187)+SUMIF(LoansR!$B$12:$B$187,Loans!$B120,LoansR!Z$12:Z$187)</f>
        <v>0</v>
      </c>
      <c r="AA120" s="37">
        <f>SUMIF(LoansC!$B$12:$B$187,Loans!$B120,LoansC!AA$12:AA$187)+SUMIF(LoansR!$B$12:$B$187,Loans!$B120,LoansR!AA$12:AA$187)</f>
        <v>0</v>
      </c>
      <c r="AB120" s="37">
        <f>SUMIF(LoansC!$B$12:$B$187,Loans!$B120,LoansC!AB$12:AB$187)+SUMIF(LoansR!$B$12:$B$187,Loans!$B120,LoansR!AB$12:AB$187)</f>
        <v>0</v>
      </c>
      <c r="AC120" s="37">
        <f>SUMIF(LoansC!$B$12:$B$187,Loans!$B120,LoansC!AC$12:AC$187)+SUMIF(LoansR!$B$12:$B$187,Loans!$B120,LoansR!AC$12:AC$187)</f>
        <v>0</v>
      </c>
      <c r="AD120" s="37">
        <f>SUMIF(LoansC!$B$12:$B$187,Loans!$B120,LoansC!AD$12:AD$187)+SUMIF(LoansR!$B$12:$B$187,Loans!$B120,LoansR!AD$12:AD$187)</f>
        <v>0</v>
      </c>
      <c r="AE120" s="56">
        <f>SUMIF(LoansC!$B$12:$B$187,Loans!$B120,LoansC!AE$12:AE$187)</f>
        <v>9.6699999999999994E-2</v>
      </c>
      <c r="AF120" s="37">
        <f>SUMIF(LoansC!$B$12:$B$187,Loans!$B120,LoansC!AF$12:AF$187)+SUMIF(LoansR!$B$12:$B$187,Loans!$B120,LoansR!AF$12:AF$187)</f>
        <v>0</v>
      </c>
      <c r="AG120" s="37">
        <f>SUMIF(LoansC!$B$12:$B$187,Loans!$B120,LoansC!AG$12:AG$187)+SUMIF(LoansR!$B$12:$B$187,Loans!$B120,LoansR!AG$12:AG$187)</f>
        <v>0</v>
      </c>
      <c r="AH120" s="37">
        <f>SUMIF(LoansC!$B$12:$B$187,Loans!$B120,LoansC!AH$12:AH$187)+SUMIF(LoansR!$B$12:$B$187,Loans!$B120,LoansR!AH$12:AH$187)</f>
        <v>0</v>
      </c>
      <c r="AI120" s="37">
        <f>SUMIF(LoansC!$B$12:$B$187,Loans!$B120,LoansC!AI$12:AI$187)+SUMIF(LoansR!$B$12:$B$187,Loans!$B120,LoansR!AI$12:AI$187)</f>
        <v>0</v>
      </c>
      <c r="AJ120" s="37">
        <f>SUMIF(LoansC!$B$12:$B$187,Loans!$B120,LoansC!AJ$12:AJ$187)+SUMIF(LoansR!$B$12:$B$187,Loans!$B120,LoansR!AJ$12:AJ$187)</f>
        <v>0</v>
      </c>
      <c r="AK120" s="37">
        <f>SUMIF(LoansC!$B$12:$B$187,Loans!$B120,LoansC!AK$12:AK$187)+SUMIF(LoansR!$B$12:$B$187,Loans!$B120,LoansR!AK$12:AK$187)</f>
        <v>0</v>
      </c>
      <c r="AL120" s="37">
        <f>SUMIF(LoansC!$B$12:$B$187,Loans!$B120,LoansC!AL$12:AL$187)+SUMIF(LoansR!$B$12:$B$187,Loans!$B120,LoansR!AL$12:AL$187)</f>
        <v>0</v>
      </c>
      <c r="AM120" s="37">
        <f>SUMIF(LoansC!$B$12:$B$187,Loans!$B120,LoansC!AM$12:AM$187)+SUMIF(LoansR!$B$12:$B$187,Loans!$B120,LoansR!AM$12:AM$187)</f>
        <v>0</v>
      </c>
      <c r="AN120" s="37">
        <f>SUMIF(LoansC!$B$12:$B$187,Loans!$B120,LoansC!AN$12:AN$187)+SUMIF(LoansR!$B$12:$B$187,Loans!$B120,LoansR!AN$12:AN$187)</f>
        <v>0</v>
      </c>
      <c r="AP120" s="57"/>
    </row>
    <row r="121" spans="1:42" x14ac:dyDescent="0.2">
      <c r="A121" s="1">
        <f t="shared" si="5"/>
        <v>5</v>
      </c>
      <c r="B121" s="101">
        <f t="shared" si="7"/>
        <v>47999</v>
      </c>
      <c r="C121" s="37">
        <f>SUMIF(LoansC!$B$12:$B$187,Loans!$B121,LoansC!C$12:C$187)+SUMIF(LoansR!$B$12:$B$187,Loans!$B121,LoansR!C$12:C$187)</f>
        <v>0</v>
      </c>
      <c r="D121" s="37">
        <f>SUMIF(LoansC!$B$12:$B$187,Loans!$B121,LoansC!D$12:D$187)+SUMIF(LoansR!$B$12:$B$187,Loans!$B121,LoansR!D$12:D$187)</f>
        <v>56138240.700000025</v>
      </c>
      <c r="E121" s="37">
        <f>SUMIF(LoansC!$B$12:$B$187,Loans!$B121,LoansC!E$12:E$187)+SUMIF(LoansR!$B$12:$B$187,Loans!$B121,LoansR!E$12:E$187)</f>
        <v>0</v>
      </c>
      <c r="F121" s="37">
        <f>SUMIF(LoansC!$B$12:$B$187,Loans!$B121,LoansC!F$12:F$187)+SUMIF(LoansR!$B$12:$B$187,Loans!$B121,LoansR!F$12:F$187)</f>
        <v>0</v>
      </c>
      <c r="G121" s="37">
        <f>SUMIF(LoansC!$B$12:$B$187,Loans!$B121,LoansC!G$12:G$187)+SUMIF(LoansR!$B$12:$B$187,Loans!$B121,LoansR!G$12:G$187)</f>
        <v>0</v>
      </c>
      <c r="H121" s="37">
        <f>SUMIF(LoansC!$B$12:$B$187,Loans!$B121,LoansC!H$12:H$187)+SUMIF(LoansR!$B$12:$B$187,Loans!$B121,LoansR!H$12:H$187)</f>
        <v>0</v>
      </c>
      <c r="I121" s="37">
        <f>SUMIF(LoansC!$B$12:$B$187,Loans!$B121,LoansC!I$12:I$187)+SUMIF(LoansR!$B$12:$B$187,Loans!$B121,LoansR!I$12:I$187)</f>
        <v>0</v>
      </c>
      <c r="J121" s="37">
        <f>SUMIF(LoansC!$B$12:$B$187,Loans!$B121,LoansC!J$12:J$187)+SUMIF(LoansR!$B$12:$B$187,Loans!$B121,LoansR!J$12:J$187)</f>
        <v>0</v>
      </c>
      <c r="K121" s="37">
        <f>SUMIF(LoansC!$B$12:$B$187,Loans!$B121,LoansC!K$12:K$187)+SUMIF(LoansR!$B$12:$B$187,Loans!$B121,LoansR!K$12:K$187)</f>
        <v>0</v>
      </c>
      <c r="L121" s="37">
        <f>SUMIF(LoansC!$B$12:$B$187,Loans!$B121,LoansC!L$12:L$187)+SUMIF(LoansR!$B$12:$B$187,Loans!$B121,LoansR!L$12:L$187)</f>
        <v>0</v>
      </c>
      <c r="M121" s="37">
        <f>SUMIF(LoansC!$B$12:$B$187,Loans!$B121,LoansC!M$12:M$187)+SUMIF(LoansR!$B$12:$B$187,Loans!$B121,LoansR!M$12:M$187)</f>
        <v>0</v>
      </c>
      <c r="N121" s="37">
        <f>SUMIF(LoansC!$B$12:$B$187,Loans!$B121,LoansC!N$12:N$187)+SUMIF(LoansR!$B$12:$B$187,Loans!$B121,LoansR!N$12:N$187)</f>
        <v>0</v>
      </c>
      <c r="O121" s="37">
        <f>SUMIF(LoansC!$B$12:$B$187,Loans!$B121,LoansC!O$12:O$187)+SUMIF(LoansR!$B$12:$B$187,Loans!$B121,LoansR!O$12:O$187)</f>
        <v>0</v>
      </c>
      <c r="P121" s="37">
        <f>SUMIF(LoansC!$B$12:$B$187,Loans!$B121,LoansC!P$12:P$187)+SUMIF(LoansR!$B$12:$B$187,Loans!$B121,LoansR!P$12:P$187)</f>
        <v>0</v>
      </c>
      <c r="Q121" s="37">
        <f>SUMIF(LoansC!$B$12:$B$187,Loans!$B121,LoansC!Q$12:Q$187)+SUMIF(LoansR!$B$12:$B$187,Loans!$B121,LoansR!Q$12:Q$187)</f>
        <v>0</v>
      </c>
      <c r="R121" s="37">
        <f>SUMIF(LoansC!$B$12:$B$187,Loans!$B121,LoansC!R$12:R$187)+SUMIF(LoansR!$B$12:$B$187,Loans!$B121,LoansR!R$12:R$187)</f>
        <v>0</v>
      </c>
      <c r="S121" s="37">
        <f>SUMIF(LoansC!$B$12:$B$187,Loans!$B121,LoansC!S$12:S$187)+SUMIF(LoansR!$B$12:$B$187,Loans!$B121,LoansR!S$12:S$187)</f>
        <v>0</v>
      </c>
      <c r="T121" s="37">
        <f>SUMIF(LoansC!$B$12:$B$187,Loans!$B121,LoansC!T$12:T$187)+SUMIF(LoansR!$B$12:$B$187,Loans!$B121,LoansR!T$12:T$187)</f>
        <v>0</v>
      </c>
      <c r="U121" s="37">
        <f>(SUMIF(LoansC!$B$12:$B$187,Loans!$B121,LoansC!U$12:U$187)+SUMIF(LoansR!$B$12:$B$187,Loans!$B121,LoansR!U$12:U$187))/2</f>
        <v>1</v>
      </c>
      <c r="V121" s="37">
        <f>SUMIF(LoansC!$B$12:$B$187,Loans!$B121,LoansC!V$12:V$187)+SUMIF(LoansR!$B$12:$B$187,Loans!$B121,LoansR!V$12:V$187)</f>
        <v>0</v>
      </c>
      <c r="W121" s="37">
        <f>SUMIF(LoansC!$B$12:$B$187,Loans!$B121,LoansC!W$12:W$187)+SUMIF(LoansR!$B$12:$B$187,Loans!$B121,LoansR!W$12:W$187)</f>
        <v>0</v>
      </c>
      <c r="X121" s="50">
        <f>IF(MONTH($B121)&gt;=6,VLOOKUP(YEAR($B121)+1,SRECPrice!$B$5:$C$29,2,FALSE),VLOOKUP(YEAR($B121),SRECPrice!$B$5:$C$29,2,FALSE))</f>
        <v>237</v>
      </c>
      <c r="Y121" s="37">
        <f>SUMIF(LoansC!$B$12:$B$187,Loans!$B121,LoansC!Y$12:Y$187)+SUMIF(LoansR!$B$12:$B$187,Loans!$B121,LoansR!Y$12:Y$187)</f>
        <v>0</v>
      </c>
      <c r="Z121" s="37">
        <f>SUMIF(LoansC!$B$12:$B$187,Loans!$B121,LoansC!Z$12:Z$187)+SUMIF(LoansR!$B$12:$B$187,Loans!$B121,LoansR!Z$12:Z$187)</f>
        <v>0</v>
      </c>
      <c r="AA121" s="37">
        <f>SUMIF(LoansC!$B$12:$B$187,Loans!$B121,LoansC!AA$12:AA$187)+SUMIF(LoansR!$B$12:$B$187,Loans!$B121,LoansR!AA$12:AA$187)</f>
        <v>0</v>
      </c>
      <c r="AB121" s="37">
        <f>SUMIF(LoansC!$B$12:$B$187,Loans!$B121,LoansC!AB$12:AB$187)+SUMIF(LoansR!$B$12:$B$187,Loans!$B121,LoansR!AB$12:AB$187)</f>
        <v>0</v>
      </c>
      <c r="AC121" s="37">
        <f>SUMIF(LoansC!$B$12:$B$187,Loans!$B121,LoansC!AC$12:AC$187)+SUMIF(LoansR!$B$12:$B$187,Loans!$B121,LoansR!AC$12:AC$187)</f>
        <v>0</v>
      </c>
      <c r="AD121" s="37">
        <f>SUMIF(LoansC!$B$12:$B$187,Loans!$B121,LoansC!AD$12:AD$187)+SUMIF(LoansR!$B$12:$B$187,Loans!$B121,LoansR!AD$12:AD$187)</f>
        <v>0</v>
      </c>
      <c r="AE121" s="56">
        <f>SUMIF(LoansC!$B$12:$B$187,Loans!$B121,LoansC!AE$12:AE$187)</f>
        <v>9.6699999999999994E-2</v>
      </c>
      <c r="AF121" s="37">
        <f>SUMIF(LoansC!$B$12:$B$187,Loans!$B121,LoansC!AF$12:AF$187)+SUMIF(LoansR!$B$12:$B$187,Loans!$B121,LoansR!AF$12:AF$187)</f>
        <v>0</v>
      </c>
      <c r="AG121" s="37">
        <f>SUMIF(LoansC!$B$12:$B$187,Loans!$B121,LoansC!AG$12:AG$187)+SUMIF(LoansR!$B$12:$B$187,Loans!$B121,LoansR!AG$12:AG$187)</f>
        <v>0</v>
      </c>
      <c r="AH121" s="37">
        <f>SUMIF(LoansC!$B$12:$B$187,Loans!$B121,LoansC!AH$12:AH$187)+SUMIF(LoansR!$B$12:$B$187,Loans!$B121,LoansR!AH$12:AH$187)</f>
        <v>0</v>
      </c>
      <c r="AI121" s="37">
        <f>SUMIF(LoansC!$B$12:$B$187,Loans!$B121,LoansC!AI$12:AI$187)+SUMIF(LoansR!$B$12:$B$187,Loans!$B121,LoansR!AI$12:AI$187)</f>
        <v>0</v>
      </c>
      <c r="AJ121" s="37">
        <f>SUMIF(LoansC!$B$12:$B$187,Loans!$B121,LoansC!AJ$12:AJ$187)+SUMIF(LoansR!$B$12:$B$187,Loans!$B121,LoansR!AJ$12:AJ$187)</f>
        <v>0</v>
      </c>
      <c r="AK121" s="37">
        <f>SUMIF(LoansC!$B$12:$B$187,Loans!$B121,LoansC!AK$12:AK$187)+SUMIF(LoansR!$B$12:$B$187,Loans!$B121,LoansR!AK$12:AK$187)</f>
        <v>0</v>
      </c>
      <c r="AL121" s="37">
        <f>SUMIF(LoansC!$B$12:$B$187,Loans!$B121,LoansC!AL$12:AL$187)+SUMIF(LoansR!$B$12:$B$187,Loans!$B121,LoansR!AL$12:AL$187)</f>
        <v>0</v>
      </c>
      <c r="AM121" s="37">
        <f>SUMIF(LoansC!$B$12:$B$187,Loans!$B121,LoansC!AM$12:AM$187)+SUMIF(LoansR!$B$12:$B$187,Loans!$B121,LoansR!AM$12:AM$187)</f>
        <v>0</v>
      </c>
      <c r="AN121" s="37">
        <f>SUMIF(LoansC!$B$12:$B$187,Loans!$B121,LoansC!AN$12:AN$187)+SUMIF(LoansR!$B$12:$B$187,Loans!$B121,LoansR!AN$12:AN$187)</f>
        <v>0</v>
      </c>
      <c r="AP121" s="57"/>
    </row>
    <row r="122" spans="1:42" x14ac:dyDescent="0.2">
      <c r="A122" s="1">
        <f t="shared" si="5"/>
        <v>6</v>
      </c>
      <c r="B122" s="101">
        <f t="shared" si="7"/>
        <v>48029</v>
      </c>
      <c r="C122" s="37">
        <f>SUMIF(LoansC!$B$12:$B$187,Loans!$B122,LoansC!C$12:C$187)+SUMIF(LoansR!$B$12:$B$187,Loans!$B122,LoansR!C$12:C$187)</f>
        <v>0</v>
      </c>
      <c r="D122" s="37">
        <f>SUMIF(LoansC!$B$12:$B$187,Loans!$B122,LoansC!D$12:D$187)+SUMIF(LoansR!$B$12:$B$187,Loans!$B122,LoansR!D$12:D$187)</f>
        <v>56138240.700000025</v>
      </c>
      <c r="E122" s="37">
        <f>SUMIF(LoansC!$B$12:$B$187,Loans!$B122,LoansC!E$12:E$187)+SUMIF(LoansR!$B$12:$B$187,Loans!$B122,LoansR!E$12:E$187)</f>
        <v>0</v>
      </c>
      <c r="F122" s="37">
        <f>SUMIF(LoansC!$B$12:$B$187,Loans!$B122,LoansC!F$12:F$187)+SUMIF(LoansR!$B$12:$B$187,Loans!$B122,LoansR!F$12:F$187)</f>
        <v>0</v>
      </c>
      <c r="G122" s="37">
        <f>SUMIF(LoansC!$B$12:$B$187,Loans!$B122,LoansC!G$12:G$187)+SUMIF(LoansR!$B$12:$B$187,Loans!$B122,LoansR!G$12:G$187)</f>
        <v>0</v>
      </c>
      <c r="H122" s="37">
        <f>SUMIF(LoansC!$B$12:$B$187,Loans!$B122,LoansC!H$12:H$187)+SUMIF(LoansR!$B$12:$B$187,Loans!$B122,LoansR!H$12:H$187)</f>
        <v>0</v>
      </c>
      <c r="I122" s="37">
        <f>SUMIF(LoansC!$B$12:$B$187,Loans!$B122,LoansC!I$12:I$187)+SUMIF(LoansR!$B$12:$B$187,Loans!$B122,LoansR!I$12:I$187)</f>
        <v>0</v>
      </c>
      <c r="J122" s="37">
        <f>SUMIF(LoansC!$B$12:$B$187,Loans!$B122,LoansC!J$12:J$187)+SUMIF(LoansR!$B$12:$B$187,Loans!$B122,LoansR!J$12:J$187)</f>
        <v>0</v>
      </c>
      <c r="K122" s="37">
        <f>SUMIF(LoansC!$B$12:$B$187,Loans!$B122,LoansC!K$12:K$187)+SUMIF(LoansR!$B$12:$B$187,Loans!$B122,LoansR!K$12:K$187)</f>
        <v>0</v>
      </c>
      <c r="L122" s="37">
        <f>SUMIF(LoansC!$B$12:$B$187,Loans!$B122,LoansC!L$12:L$187)+SUMIF(LoansR!$B$12:$B$187,Loans!$B122,LoansR!L$12:L$187)</f>
        <v>0</v>
      </c>
      <c r="M122" s="37">
        <f>SUMIF(LoansC!$B$12:$B$187,Loans!$B122,LoansC!M$12:M$187)+SUMIF(LoansR!$B$12:$B$187,Loans!$B122,LoansR!M$12:M$187)</f>
        <v>0</v>
      </c>
      <c r="N122" s="37">
        <f>SUMIF(LoansC!$B$12:$B$187,Loans!$B122,LoansC!N$12:N$187)+SUMIF(LoansR!$B$12:$B$187,Loans!$B122,LoansR!N$12:N$187)</f>
        <v>0</v>
      </c>
      <c r="O122" s="37">
        <f>SUMIF(LoansC!$B$12:$B$187,Loans!$B122,LoansC!O$12:O$187)+SUMIF(LoansR!$B$12:$B$187,Loans!$B122,LoansR!O$12:O$187)</f>
        <v>0</v>
      </c>
      <c r="P122" s="37">
        <f>SUMIF(LoansC!$B$12:$B$187,Loans!$B122,LoansC!P$12:P$187)+SUMIF(LoansR!$B$12:$B$187,Loans!$B122,LoansR!P$12:P$187)</f>
        <v>0</v>
      </c>
      <c r="Q122" s="37">
        <f>SUMIF(LoansC!$B$12:$B$187,Loans!$B122,LoansC!Q$12:Q$187)+SUMIF(LoansR!$B$12:$B$187,Loans!$B122,LoansR!Q$12:Q$187)</f>
        <v>0</v>
      </c>
      <c r="R122" s="37">
        <f>SUMIF(LoansC!$B$12:$B$187,Loans!$B122,LoansC!R$12:R$187)+SUMIF(LoansR!$B$12:$B$187,Loans!$B122,LoansR!R$12:R$187)</f>
        <v>0</v>
      </c>
      <c r="S122" s="37">
        <f>SUMIF(LoansC!$B$12:$B$187,Loans!$B122,LoansC!S$12:S$187)+SUMIF(LoansR!$B$12:$B$187,Loans!$B122,LoansR!S$12:S$187)</f>
        <v>0</v>
      </c>
      <c r="T122" s="37">
        <f>SUMIF(LoansC!$B$12:$B$187,Loans!$B122,LoansC!T$12:T$187)+SUMIF(LoansR!$B$12:$B$187,Loans!$B122,LoansR!T$12:T$187)</f>
        <v>0</v>
      </c>
      <c r="U122" s="37">
        <f>(SUMIF(LoansC!$B$12:$B$187,Loans!$B122,LoansC!U$12:U$187)+SUMIF(LoansR!$B$12:$B$187,Loans!$B122,LoansR!U$12:U$187))/2</f>
        <v>1</v>
      </c>
      <c r="V122" s="37">
        <f>SUMIF(LoansC!$B$12:$B$187,Loans!$B122,LoansC!V$12:V$187)+SUMIF(LoansR!$B$12:$B$187,Loans!$B122,LoansR!V$12:V$187)</f>
        <v>0</v>
      </c>
      <c r="W122" s="37">
        <f>SUMIF(LoansC!$B$12:$B$187,Loans!$B122,LoansC!W$12:W$187)+SUMIF(LoansR!$B$12:$B$187,Loans!$B122,LoansR!W$12:W$187)</f>
        <v>0</v>
      </c>
      <c r="X122" s="50">
        <f>IF(MONTH($B122)&gt;=6,VLOOKUP(YEAR($B122)+1,SRECPrice!$B$5:$C$29,2,FALSE),VLOOKUP(YEAR($B122),SRECPrice!$B$5:$C$29,2,FALSE))</f>
        <v>237</v>
      </c>
      <c r="Y122" s="37">
        <f>SUMIF(LoansC!$B$12:$B$187,Loans!$B122,LoansC!Y$12:Y$187)+SUMIF(LoansR!$B$12:$B$187,Loans!$B122,LoansR!Y$12:Y$187)</f>
        <v>0</v>
      </c>
      <c r="Z122" s="37">
        <f>SUMIF(LoansC!$B$12:$B$187,Loans!$B122,LoansC!Z$12:Z$187)+SUMIF(LoansR!$B$12:$B$187,Loans!$B122,LoansR!Z$12:Z$187)</f>
        <v>0</v>
      </c>
      <c r="AA122" s="37">
        <f>SUMIF(LoansC!$B$12:$B$187,Loans!$B122,LoansC!AA$12:AA$187)+SUMIF(LoansR!$B$12:$B$187,Loans!$B122,LoansR!AA$12:AA$187)</f>
        <v>0</v>
      </c>
      <c r="AB122" s="37">
        <f>SUMIF(LoansC!$B$12:$B$187,Loans!$B122,LoansC!AB$12:AB$187)+SUMIF(LoansR!$B$12:$B$187,Loans!$B122,LoansR!AB$12:AB$187)</f>
        <v>0</v>
      </c>
      <c r="AC122" s="37">
        <f>SUMIF(LoansC!$B$12:$B$187,Loans!$B122,LoansC!AC$12:AC$187)+SUMIF(LoansR!$B$12:$B$187,Loans!$B122,LoansR!AC$12:AC$187)</f>
        <v>0</v>
      </c>
      <c r="AD122" s="37">
        <f>SUMIF(LoansC!$B$12:$B$187,Loans!$B122,LoansC!AD$12:AD$187)+SUMIF(LoansR!$B$12:$B$187,Loans!$B122,LoansR!AD$12:AD$187)</f>
        <v>0</v>
      </c>
      <c r="AE122" s="56">
        <f>SUMIF(LoansC!$B$12:$B$187,Loans!$B122,LoansC!AE$12:AE$187)</f>
        <v>9.6699999999999994E-2</v>
      </c>
      <c r="AF122" s="37">
        <f>SUMIF(LoansC!$B$12:$B$187,Loans!$B122,LoansC!AF$12:AF$187)+SUMIF(LoansR!$B$12:$B$187,Loans!$B122,LoansR!AF$12:AF$187)</f>
        <v>0</v>
      </c>
      <c r="AG122" s="37">
        <f>SUMIF(LoansC!$B$12:$B$187,Loans!$B122,LoansC!AG$12:AG$187)+SUMIF(LoansR!$B$12:$B$187,Loans!$B122,LoansR!AG$12:AG$187)</f>
        <v>0</v>
      </c>
      <c r="AH122" s="37">
        <f>SUMIF(LoansC!$B$12:$B$187,Loans!$B122,LoansC!AH$12:AH$187)+SUMIF(LoansR!$B$12:$B$187,Loans!$B122,LoansR!AH$12:AH$187)</f>
        <v>0</v>
      </c>
      <c r="AI122" s="37">
        <f>SUMIF(LoansC!$B$12:$B$187,Loans!$B122,LoansC!AI$12:AI$187)+SUMIF(LoansR!$B$12:$B$187,Loans!$B122,LoansR!AI$12:AI$187)</f>
        <v>0</v>
      </c>
      <c r="AJ122" s="37">
        <f>SUMIF(LoansC!$B$12:$B$187,Loans!$B122,LoansC!AJ$12:AJ$187)+SUMIF(LoansR!$B$12:$B$187,Loans!$B122,LoansR!AJ$12:AJ$187)</f>
        <v>0</v>
      </c>
      <c r="AK122" s="37">
        <f>SUMIF(LoansC!$B$12:$B$187,Loans!$B122,LoansC!AK$12:AK$187)+SUMIF(LoansR!$B$12:$B$187,Loans!$B122,LoansR!AK$12:AK$187)</f>
        <v>0</v>
      </c>
      <c r="AL122" s="37">
        <f>SUMIF(LoansC!$B$12:$B$187,Loans!$B122,LoansC!AL$12:AL$187)+SUMIF(LoansR!$B$12:$B$187,Loans!$B122,LoansR!AL$12:AL$187)</f>
        <v>0</v>
      </c>
      <c r="AM122" s="37">
        <f>SUMIF(LoansC!$B$12:$B$187,Loans!$B122,LoansC!AM$12:AM$187)+SUMIF(LoansR!$B$12:$B$187,Loans!$B122,LoansR!AM$12:AM$187)</f>
        <v>0</v>
      </c>
      <c r="AN122" s="37">
        <f>SUMIF(LoansC!$B$12:$B$187,Loans!$B122,LoansC!AN$12:AN$187)+SUMIF(LoansR!$B$12:$B$187,Loans!$B122,LoansR!AN$12:AN$187)</f>
        <v>0</v>
      </c>
      <c r="AP122" s="57"/>
    </row>
    <row r="123" spans="1:42" x14ac:dyDescent="0.2">
      <c r="A123" s="1">
        <f t="shared" si="5"/>
        <v>7</v>
      </c>
      <c r="B123" s="101">
        <f t="shared" si="7"/>
        <v>48060</v>
      </c>
      <c r="C123" s="37">
        <f>SUMIF(LoansC!$B$12:$B$187,Loans!$B123,LoansC!C$12:C$187)+SUMIF(LoansR!$B$12:$B$187,Loans!$B123,LoansR!C$12:C$187)</f>
        <v>0</v>
      </c>
      <c r="D123" s="37">
        <f>SUMIF(LoansC!$B$12:$B$187,Loans!$B123,LoansC!D$12:D$187)+SUMIF(LoansR!$B$12:$B$187,Loans!$B123,LoansR!D$12:D$187)</f>
        <v>56138240.700000025</v>
      </c>
      <c r="E123" s="37">
        <f>SUMIF(LoansC!$B$12:$B$187,Loans!$B123,LoansC!E$12:E$187)+SUMIF(LoansR!$B$12:$B$187,Loans!$B123,LoansR!E$12:E$187)</f>
        <v>0</v>
      </c>
      <c r="F123" s="37">
        <f>SUMIF(LoansC!$B$12:$B$187,Loans!$B123,LoansC!F$12:F$187)+SUMIF(LoansR!$B$12:$B$187,Loans!$B123,LoansR!F$12:F$187)</f>
        <v>0</v>
      </c>
      <c r="G123" s="37">
        <f>SUMIF(LoansC!$B$12:$B$187,Loans!$B123,LoansC!G$12:G$187)+SUMIF(LoansR!$B$12:$B$187,Loans!$B123,LoansR!G$12:G$187)</f>
        <v>0</v>
      </c>
      <c r="H123" s="37">
        <f>SUMIF(LoansC!$B$12:$B$187,Loans!$B123,LoansC!H$12:H$187)+SUMIF(LoansR!$B$12:$B$187,Loans!$B123,LoansR!H$12:H$187)</f>
        <v>0</v>
      </c>
      <c r="I123" s="37">
        <f>SUMIF(LoansC!$B$12:$B$187,Loans!$B123,LoansC!I$12:I$187)+SUMIF(LoansR!$B$12:$B$187,Loans!$B123,LoansR!I$12:I$187)</f>
        <v>0</v>
      </c>
      <c r="J123" s="37">
        <f>SUMIF(LoansC!$B$12:$B$187,Loans!$B123,LoansC!J$12:J$187)+SUMIF(LoansR!$B$12:$B$187,Loans!$B123,LoansR!J$12:J$187)</f>
        <v>0</v>
      </c>
      <c r="K123" s="37">
        <f>SUMIF(LoansC!$B$12:$B$187,Loans!$B123,LoansC!K$12:K$187)+SUMIF(LoansR!$B$12:$B$187,Loans!$B123,LoansR!K$12:K$187)</f>
        <v>0</v>
      </c>
      <c r="L123" s="37">
        <f>SUMIF(LoansC!$B$12:$B$187,Loans!$B123,LoansC!L$12:L$187)+SUMIF(LoansR!$B$12:$B$187,Loans!$B123,LoansR!L$12:L$187)</f>
        <v>0</v>
      </c>
      <c r="M123" s="37">
        <f>SUMIF(LoansC!$B$12:$B$187,Loans!$B123,LoansC!M$12:M$187)+SUMIF(LoansR!$B$12:$B$187,Loans!$B123,LoansR!M$12:M$187)</f>
        <v>0</v>
      </c>
      <c r="N123" s="37">
        <f>SUMIF(LoansC!$B$12:$B$187,Loans!$B123,LoansC!N$12:N$187)+SUMIF(LoansR!$B$12:$B$187,Loans!$B123,LoansR!N$12:N$187)</f>
        <v>0</v>
      </c>
      <c r="O123" s="37">
        <f>SUMIF(LoansC!$B$12:$B$187,Loans!$B123,LoansC!O$12:O$187)+SUMIF(LoansR!$B$12:$B$187,Loans!$B123,LoansR!O$12:O$187)</f>
        <v>0</v>
      </c>
      <c r="P123" s="37">
        <f>SUMIF(LoansC!$B$12:$B$187,Loans!$B123,LoansC!P$12:P$187)+SUMIF(LoansR!$B$12:$B$187,Loans!$B123,LoansR!P$12:P$187)</f>
        <v>0</v>
      </c>
      <c r="Q123" s="37">
        <f>SUMIF(LoansC!$B$12:$B$187,Loans!$B123,LoansC!Q$12:Q$187)+SUMIF(LoansR!$B$12:$B$187,Loans!$B123,LoansR!Q$12:Q$187)</f>
        <v>0</v>
      </c>
      <c r="R123" s="37">
        <f>SUMIF(LoansC!$B$12:$B$187,Loans!$B123,LoansC!R$12:R$187)+SUMIF(LoansR!$B$12:$B$187,Loans!$B123,LoansR!R$12:R$187)</f>
        <v>0</v>
      </c>
      <c r="S123" s="37">
        <f>SUMIF(LoansC!$B$12:$B$187,Loans!$B123,LoansC!S$12:S$187)+SUMIF(LoansR!$B$12:$B$187,Loans!$B123,LoansR!S$12:S$187)</f>
        <v>0</v>
      </c>
      <c r="T123" s="37">
        <f>SUMIF(LoansC!$B$12:$B$187,Loans!$B123,LoansC!T$12:T$187)+SUMIF(LoansR!$B$12:$B$187,Loans!$B123,LoansR!T$12:T$187)</f>
        <v>0</v>
      </c>
      <c r="U123" s="37">
        <f>(SUMIF(LoansC!$B$12:$B$187,Loans!$B123,LoansC!U$12:U$187)+SUMIF(LoansR!$B$12:$B$187,Loans!$B123,LoansR!U$12:U$187))/2</f>
        <v>1</v>
      </c>
      <c r="V123" s="37">
        <f>SUMIF(LoansC!$B$12:$B$187,Loans!$B123,LoansC!V$12:V$187)+SUMIF(LoansR!$B$12:$B$187,Loans!$B123,LoansR!V$12:V$187)</f>
        <v>0</v>
      </c>
      <c r="W123" s="37">
        <f>SUMIF(LoansC!$B$12:$B$187,Loans!$B123,LoansC!W$12:W$187)+SUMIF(LoansR!$B$12:$B$187,Loans!$B123,LoansR!W$12:W$187)</f>
        <v>0</v>
      </c>
      <c r="X123" s="50">
        <f>IF(MONTH($B123)&gt;=6,VLOOKUP(YEAR($B123)+1,SRECPrice!$B$5:$C$29,2,FALSE),VLOOKUP(YEAR($B123),SRECPrice!$B$5:$C$29,2,FALSE))</f>
        <v>237</v>
      </c>
      <c r="Y123" s="37">
        <f>SUMIF(LoansC!$B$12:$B$187,Loans!$B123,LoansC!Y$12:Y$187)+SUMIF(LoansR!$B$12:$B$187,Loans!$B123,LoansR!Y$12:Y$187)</f>
        <v>0</v>
      </c>
      <c r="Z123" s="37">
        <f>SUMIF(LoansC!$B$12:$B$187,Loans!$B123,LoansC!Z$12:Z$187)+SUMIF(LoansR!$B$12:$B$187,Loans!$B123,LoansR!Z$12:Z$187)</f>
        <v>0</v>
      </c>
      <c r="AA123" s="37">
        <f>SUMIF(LoansC!$B$12:$B$187,Loans!$B123,LoansC!AA$12:AA$187)+SUMIF(LoansR!$B$12:$B$187,Loans!$B123,LoansR!AA$12:AA$187)</f>
        <v>0</v>
      </c>
      <c r="AB123" s="37">
        <f>SUMIF(LoansC!$B$12:$B$187,Loans!$B123,LoansC!AB$12:AB$187)+SUMIF(LoansR!$B$12:$B$187,Loans!$B123,LoansR!AB$12:AB$187)</f>
        <v>0</v>
      </c>
      <c r="AC123" s="37">
        <f>SUMIF(LoansC!$B$12:$B$187,Loans!$B123,LoansC!AC$12:AC$187)+SUMIF(LoansR!$B$12:$B$187,Loans!$B123,LoansR!AC$12:AC$187)</f>
        <v>0</v>
      </c>
      <c r="AD123" s="37">
        <f>SUMIF(LoansC!$B$12:$B$187,Loans!$B123,LoansC!AD$12:AD$187)+SUMIF(LoansR!$B$12:$B$187,Loans!$B123,LoansR!AD$12:AD$187)</f>
        <v>0</v>
      </c>
      <c r="AE123" s="56">
        <f>SUMIF(LoansC!$B$12:$B$187,Loans!$B123,LoansC!AE$12:AE$187)</f>
        <v>9.6699999999999994E-2</v>
      </c>
      <c r="AF123" s="37">
        <f>SUMIF(LoansC!$B$12:$B$187,Loans!$B123,LoansC!AF$12:AF$187)+SUMIF(LoansR!$B$12:$B$187,Loans!$B123,LoansR!AF$12:AF$187)</f>
        <v>0</v>
      </c>
      <c r="AG123" s="37">
        <f>SUMIF(LoansC!$B$12:$B$187,Loans!$B123,LoansC!AG$12:AG$187)+SUMIF(LoansR!$B$12:$B$187,Loans!$B123,LoansR!AG$12:AG$187)</f>
        <v>0</v>
      </c>
      <c r="AH123" s="37">
        <f>SUMIF(LoansC!$B$12:$B$187,Loans!$B123,LoansC!AH$12:AH$187)+SUMIF(LoansR!$B$12:$B$187,Loans!$B123,LoansR!AH$12:AH$187)</f>
        <v>0</v>
      </c>
      <c r="AI123" s="37">
        <f>SUMIF(LoansC!$B$12:$B$187,Loans!$B123,LoansC!AI$12:AI$187)+SUMIF(LoansR!$B$12:$B$187,Loans!$B123,LoansR!AI$12:AI$187)</f>
        <v>0</v>
      </c>
      <c r="AJ123" s="37">
        <f>SUMIF(LoansC!$B$12:$B$187,Loans!$B123,LoansC!AJ$12:AJ$187)+SUMIF(LoansR!$B$12:$B$187,Loans!$B123,LoansR!AJ$12:AJ$187)</f>
        <v>0</v>
      </c>
      <c r="AK123" s="37">
        <f>SUMIF(LoansC!$B$12:$B$187,Loans!$B123,LoansC!AK$12:AK$187)+SUMIF(LoansR!$B$12:$B$187,Loans!$B123,LoansR!AK$12:AK$187)</f>
        <v>0</v>
      </c>
      <c r="AL123" s="37">
        <f>SUMIF(LoansC!$B$12:$B$187,Loans!$B123,LoansC!AL$12:AL$187)+SUMIF(LoansR!$B$12:$B$187,Loans!$B123,LoansR!AL$12:AL$187)</f>
        <v>0</v>
      </c>
      <c r="AM123" s="37">
        <f>SUMIF(LoansC!$B$12:$B$187,Loans!$B123,LoansC!AM$12:AM$187)+SUMIF(LoansR!$B$12:$B$187,Loans!$B123,LoansR!AM$12:AM$187)</f>
        <v>0</v>
      </c>
      <c r="AN123" s="37">
        <f>SUMIF(LoansC!$B$12:$B$187,Loans!$B123,LoansC!AN$12:AN$187)+SUMIF(LoansR!$B$12:$B$187,Loans!$B123,LoansR!AN$12:AN$187)</f>
        <v>0</v>
      </c>
      <c r="AP123" s="57"/>
    </row>
    <row r="124" spans="1:42" x14ac:dyDescent="0.2">
      <c r="A124" s="1">
        <f t="shared" si="5"/>
        <v>8</v>
      </c>
      <c r="B124" s="101">
        <f t="shared" si="7"/>
        <v>48091</v>
      </c>
      <c r="C124" s="37">
        <f>SUMIF(LoansC!$B$12:$B$187,Loans!$B124,LoansC!C$12:C$187)+SUMIF(LoansR!$B$12:$B$187,Loans!$B124,LoansR!C$12:C$187)</f>
        <v>0</v>
      </c>
      <c r="D124" s="37">
        <f>SUMIF(LoansC!$B$12:$B$187,Loans!$B124,LoansC!D$12:D$187)+SUMIF(LoansR!$B$12:$B$187,Loans!$B124,LoansR!D$12:D$187)</f>
        <v>56138240.700000025</v>
      </c>
      <c r="E124" s="37">
        <f>SUMIF(LoansC!$B$12:$B$187,Loans!$B124,LoansC!E$12:E$187)+SUMIF(LoansR!$B$12:$B$187,Loans!$B124,LoansR!E$12:E$187)</f>
        <v>0</v>
      </c>
      <c r="F124" s="37">
        <f>SUMIF(LoansC!$B$12:$B$187,Loans!$B124,LoansC!F$12:F$187)+SUMIF(LoansR!$B$12:$B$187,Loans!$B124,LoansR!F$12:F$187)</f>
        <v>0</v>
      </c>
      <c r="G124" s="37">
        <f>SUMIF(LoansC!$B$12:$B$187,Loans!$B124,LoansC!G$12:G$187)+SUMIF(LoansR!$B$12:$B$187,Loans!$B124,LoansR!G$12:G$187)</f>
        <v>0</v>
      </c>
      <c r="H124" s="37">
        <f>SUMIF(LoansC!$B$12:$B$187,Loans!$B124,LoansC!H$12:H$187)+SUMIF(LoansR!$B$12:$B$187,Loans!$B124,LoansR!H$12:H$187)</f>
        <v>0</v>
      </c>
      <c r="I124" s="37">
        <f>SUMIF(LoansC!$B$12:$B$187,Loans!$B124,LoansC!I$12:I$187)+SUMIF(LoansR!$B$12:$B$187,Loans!$B124,LoansR!I$12:I$187)</f>
        <v>0</v>
      </c>
      <c r="J124" s="37">
        <f>SUMIF(LoansC!$B$12:$B$187,Loans!$B124,LoansC!J$12:J$187)+SUMIF(LoansR!$B$12:$B$187,Loans!$B124,LoansR!J$12:J$187)</f>
        <v>0</v>
      </c>
      <c r="K124" s="37">
        <f>SUMIF(LoansC!$B$12:$B$187,Loans!$B124,LoansC!K$12:K$187)+SUMIF(LoansR!$B$12:$B$187,Loans!$B124,LoansR!K$12:K$187)</f>
        <v>0</v>
      </c>
      <c r="L124" s="37">
        <f>SUMIF(LoansC!$B$12:$B$187,Loans!$B124,LoansC!L$12:L$187)+SUMIF(LoansR!$B$12:$B$187,Loans!$B124,LoansR!L$12:L$187)</f>
        <v>0</v>
      </c>
      <c r="M124" s="37">
        <f>SUMIF(LoansC!$B$12:$B$187,Loans!$B124,LoansC!M$12:M$187)+SUMIF(LoansR!$B$12:$B$187,Loans!$B124,LoansR!M$12:M$187)</f>
        <v>0</v>
      </c>
      <c r="N124" s="37">
        <f>SUMIF(LoansC!$B$12:$B$187,Loans!$B124,LoansC!N$12:N$187)+SUMIF(LoansR!$B$12:$B$187,Loans!$B124,LoansR!N$12:N$187)</f>
        <v>0</v>
      </c>
      <c r="O124" s="37">
        <f>SUMIF(LoansC!$B$12:$B$187,Loans!$B124,LoansC!O$12:O$187)+SUMIF(LoansR!$B$12:$B$187,Loans!$B124,LoansR!O$12:O$187)</f>
        <v>0</v>
      </c>
      <c r="P124" s="37">
        <f>SUMIF(LoansC!$B$12:$B$187,Loans!$B124,LoansC!P$12:P$187)+SUMIF(LoansR!$B$12:$B$187,Loans!$B124,LoansR!P$12:P$187)</f>
        <v>0</v>
      </c>
      <c r="Q124" s="37">
        <f>SUMIF(LoansC!$B$12:$B$187,Loans!$B124,LoansC!Q$12:Q$187)+SUMIF(LoansR!$B$12:$B$187,Loans!$B124,LoansR!Q$12:Q$187)</f>
        <v>0</v>
      </c>
      <c r="R124" s="37">
        <f>SUMIF(LoansC!$B$12:$B$187,Loans!$B124,LoansC!R$12:R$187)+SUMIF(LoansR!$B$12:$B$187,Loans!$B124,LoansR!R$12:R$187)</f>
        <v>0</v>
      </c>
      <c r="S124" s="37">
        <f>SUMIF(LoansC!$B$12:$B$187,Loans!$B124,LoansC!S$12:S$187)+SUMIF(LoansR!$B$12:$B$187,Loans!$B124,LoansR!S$12:S$187)</f>
        <v>0</v>
      </c>
      <c r="T124" s="37">
        <f>SUMIF(LoansC!$B$12:$B$187,Loans!$B124,LoansC!T$12:T$187)+SUMIF(LoansR!$B$12:$B$187,Loans!$B124,LoansR!T$12:T$187)</f>
        <v>0</v>
      </c>
      <c r="U124" s="37">
        <f>(SUMIF(LoansC!$B$12:$B$187,Loans!$B124,LoansC!U$12:U$187)+SUMIF(LoansR!$B$12:$B$187,Loans!$B124,LoansR!U$12:U$187))/2</f>
        <v>1</v>
      </c>
      <c r="V124" s="37">
        <f>SUMIF(LoansC!$B$12:$B$187,Loans!$B124,LoansC!V$12:V$187)+SUMIF(LoansR!$B$12:$B$187,Loans!$B124,LoansR!V$12:V$187)</f>
        <v>0</v>
      </c>
      <c r="W124" s="37">
        <f>SUMIF(LoansC!$B$12:$B$187,Loans!$B124,LoansC!W$12:W$187)+SUMIF(LoansR!$B$12:$B$187,Loans!$B124,LoansR!W$12:W$187)</f>
        <v>0</v>
      </c>
      <c r="X124" s="50">
        <f>IF(MONTH($B124)&gt;=6,VLOOKUP(YEAR($B124)+1,SRECPrice!$B$5:$C$29,2,FALSE),VLOOKUP(YEAR($B124),SRECPrice!$B$5:$C$29,2,FALSE))</f>
        <v>237</v>
      </c>
      <c r="Y124" s="37">
        <f>SUMIF(LoansC!$B$12:$B$187,Loans!$B124,LoansC!Y$12:Y$187)+SUMIF(LoansR!$B$12:$B$187,Loans!$B124,LoansR!Y$12:Y$187)</f>
        <v>0</v>
      </c>
      <c r="Z124" s="37">
        <f>SUMIF(LoansC!$B$12:$B$187,Loans!$B124,LoansC!Z$12:Z$187)+SUMIF(LoansR!$B$12:$B$187,Loans!$B124,LoansR!Z$12:Z$187)</f>
        <v>0</v>
      </c>
      <c r="AA124" s="37">
        <f>SUMIF(LoansC!$B$12:$B$187,Loans!$B124,LoansC!AA$12:AA$187)+SUMIF(LoansR!$B$12:$B$187,Loans!$B124,LoansR!AA$12:AA$187)</f>
        <v>0</v>
      </c>
      <c r="AB124" s="37">
        <f>SUMIF(LoansC!$B$12:$B$187,Loans!$B124,LoansC!AB$12:AB$187)+SUMIF(LoansR!$B$12:$B$187,Loans!$B124,LoansR!AB$12:AB$187)</f>
        <v>0</v>
      </c>
      <c r="AC124" s="37">
        <f>SUMIF(LoansC!$B$12:$B$187,Loans!$B124,LoansC!AC$12:AC$187)+SUMIF(LoansR!$B$12:$B$187,Loans!$B124,LoansR!AC$12:AC$187)</f>
        <v>0</v>
      </c>
      <c r="AD124" s="37">
        <f>SUMIF(LoansC!$B$12:$B$187,Loans!$B124,LoansC!AD$12:AD$187)+SUMIF(LoansR!$B$12:$B$187,Loans!$B124,LoansR!AD$12:AD$187)</f>
        <v>0</v>
      </c>
      <c r="AE124" s="56">
        <f>SUMIF(LoansC!$B$12:$B$187,Loans!$B124,LoansC!AE$12:AE$187)</f>
        <v>9.6699999999999994E-2</v>
      </c>
      <c r="AF124" s="37">
        <f>SUMIF(LoansC!$B$12:$B$187,Loans!$B124,LoansC!AF$12:AF$187)+SUMIF(LoansR!$B$12:$B$187,Loans!$B124,LoansR!AF$12:AF$187)</f>
        <v>0</v>
      </c>
      <c r="AG124" s="37">
        <f>SUMIF(LoansC!$B$12:$B$187,Loans!$B124,LoansC!AG$12:AG$187)+SUMIF(LoansR!$B$12:$B$187,Loans!$B124,LoansR!AG$12:AG$187)</f>
        <v>0</v>
      </c>
      <c r="AH124" s="37">
        <f>SUMIF(LoansC!$B$12:$B$187,Loans!$B124,LoansC!AH$12:AH$187)+SUMIF(LoansR!$B$12:$B$187,Loans!$B124,LoansR!AH$12:AH$187)</f>
        <v>0</v>
      </c>
      <c r="AI124" s="37">
        <f>SUMIF(LoansC!$B$12:$B$187,Loans!$B124,LoansC!AI$12:AI$187)+SUMIF(LoansR!$B$12:$B$187,Loans!$B124,LoansR!AI$12:AI$187)</f>
        <v>0</v>
      </c>
      <c r="AJ124" s="37">
        <f>SUMIF(LoansC!$B$12:$B$187,Loans!$B124,LoansC!AJ$12:AJ$187)+SUMIF(LoansR!$B$12:$B$187,Loans!$B124,LoansR!AJ$12:AJ$187)</f>
        <v>0</v>
      </c>
      <c r="AK124" s="37">
        <f>SUMIF(LoansC!$B$12:$B$187,Loans!$B124,LoansC!AK$12:AK$187)+SUMIF(LoansR!$B$12:$B$187,Loans!$B124,LoansR!AK$12:AK$187)</f>
        <v>0</v>
      </c>
      <c r="AL124" s="37">
        <f>SUMIF(LoansC!$B$12:$B$187,Loans!$B124,LoansC!AL$12:AL$187)+SUMIF(LoansR!$B$12:$B$187,Loans!$B124,LoansR!AL$12:AL$187)</f>
        <v>0</v>
      </c>
      <c r="AM124" s="37">
        <f>SUMIF(LoansC!$B$12:$B$187,Loans!$B124,LoansC!AM$12:AM$187)+SUMIF(LoansR!$B$12:$B$187,Loans!$B124,LoansR!AM$12:AM$187)</f>
        <v>0</v>
      </c>
      <c r="AN124" s="37">
        <f>SUMIF(LoansC!$B$12:$B$187,Loans!$B124,LoansC!AN$12:AN$187)+SUMIF(LoansR!$B$12:$B$187,Loans!$B124,LoansR!AN$12:AN$187)</f>
        <v>0</v>
      </c>
      <c r="AP124" s="57"/>
    </row>
    <row r="125" spans="1:42" x14ac:dyDescent="0.2">
      <c r="A125" s="1">
        <f t="shared" si="5"/>
        <v>9</v>
      </c>
      <c r="B125" s="101">
        <f t="shared" si="7"/>
        <v>48121</v>
      </c>
      <c r="C125" s="37">
        <f>SUMIF(LoansC!$B$12:$B$187,Loans!$B125,LoansC!C$12:C$187)+SUMIF(LoansR!$B$12:$B$187,Loans!$B125,LoansR!C$12:C$187)</f>
        <v>0</v>
      </c>
      <c r="D125" s="37">
        <f>SUMIF(LoansC!$B$12:$B$187,Loans!$B125,LoansC!D$12:D$187)+SUMIF(LoansR!$B$12:$B$187,Loans!$B125,LoansR!D$12:D$187)</f>
        <v>56138240.700000025</v>
      </c>
      <c r="E125" s="37">
        <f>SUMIF(LoansC!$B$12:$B$187,Loans!$B125,LoansC!E$12:E$187)+SUMIF(LoansR!$B$12:$B$187,Loans!$B125,LoansR!E$12:E$187)</f>
        <v>0</v>
      </c>
      <c r="F125" s="37">
        <f>SUMIF(LoansC!$B$12:$B$187,Loans!$B125,LoansC!F$12:F$187)+SUMIF(LoansR!$B$12:$B$187,Loans!$B125,LoansR!F$12:F$187)</f>
        <v>0</v>
      </c>
      <c r="G125" s="37">
        <f>SUMIF(LoansC!$B$12:$B$187,Loans!$B125,LoansC!G$12:G$187)+SUMIF(LoansR!$B$12:$B$187,Loans!$B125,LoansR!G$12:G$187)</f>
        <v>0</v>
      </c>
      <c r="H125" s="37">
        <f>SUMIF(LoansC!$B$12:$B$187,Loans!$B125,LoansC!H$12:H$187)+SUMIF(LoansR!$B$12:$B$187,Loans!$B125,LoansR!H$12:H$187)</f>
        <v>0</v>
      </c>
      <c r="I125" s="37">
        <f>SUMIF(LoansC!$B$12:$B$187,Loans!$B125,LoansC!I$12:I$187)+SUMIF(LoansR!$B$12:$B$187,Loans!$B125,LoansR!I$12:I$187)</f>
        <v>0</v>
      </c>
      <c r="J125" s="37">
        <f>SUMIF(LoansC!$B$12:$B$187,Loans!$B125,LoansC!J$12:J$187)+SUMIF(LoansR!$B$12:$B$187,Loans!$B125,LoansR!J$12:J$187)</f>
        <v>0</v>
      </c>
      <c r="K125" s="37">
        <f>SUMIF(LoansC!$B$12:$B$187,Loans!$B125,LoansC!K$12:K$187)+SUMIF(LoansR!$B$12:$B$187,Loans!$B125,LoansR!K$12:K$187)</f>
        <v>0</v>
      </c>
      <c r="L125" s="37">
        <f>SUMIF(LoansC!$B$12:$B$187,Loans!$B125,LoansC!L$12:L$187)+SUMIF(LoansR!$B$12:$B$187,Loans!$B125,LoansR!L$12:L$187)</f>
        <v>0</v>
      </c>
      <c r="M125" s="37">
        <f>SUMIF(LoansC!$B$12:$B$187,Loans!$B125,LoansC!M$12:M$187)+SUMIF(LoansR!$B$12:$B$187,Loans!$B125,LoansR!M$12:M$187)</f>
        <v>0</v>
      </c>
      <c r="N125" s="37">
        <f>SUMIF(LoansC!$B$12:$B$187,Loans!$B125,LoansC!N$12:N$187)+SUMIF(LoansR!$B$12:$B$187,Loans!$B125,LoansR!N$12:N$187)</f>
        <v>0</v>
      </c>
      <c r="O125" s="37">
        <f>SUMIF(LoansC!$B$12:$B$187,Loans!$B125,LoansC!O$12:O$187)+SUMIF(LoansR!$B$12:$B$187,Loans!$B125,LoansR!O$12:O$187)</f>
        <v>0</v>
      </c>
      <c r="P125" s="37">
        <f>SUMIF(LoansC!$B$12:$B$187,Loans!$B125,LoansC!P$12:P$187)+SUMIF(LoansR!$B$12:$B$187,Loans!$B125,LoansR!P$12:P$187)</f>
        <v>0</v>
      </c>
      <c r="Q125" s="37">
        <f>SUMIF(LoansC!$B$12:$B$187,Loans!$B125,LoansC!Q$12:Q$187)+SUMIF(LoansR!$B$12:$B$187,Loans!$B125,LoansR!Q$12:Q$187)</f>
        <v>0</v>
      </c>
      <c r="R125" s="37">
        <f>SUMIF(LoansC!$B$12:$B$187,Loans!$B125,LoansC!R$12:R$187)+SUMIF(LoansR!$B$12:$B$187,Loans!$B125,LoansR!R$12:R$187)</f>
        <v>0</v>
      </c>
      <c r="S125" s="37">
        <f>SUMIF(LoansC!$B$12:$B$187,Loans!$B125,LoansC!S$12:S$187)+SUMIF(LoansR!$B$12:$B$187,Loans!$B125,LoansR!S$12:S$187)</f>
        <v>0</v>
      </c>
      <c r="T125" s="37">
        <f>SUMIF(LoansC!$B$12:$B$187,Loans!$B125,LoansC!T$12:T$187)+SUMIF(LoansR!$B$12:$B$187,Loans!$B125,LoansR!T$12:T$187)</f>
        <v>0</v>
      </c>
      <c r="U125" s="37">
        <f>(SUMIF(LoansC!$B$12:$B$187,Loans!$B125,LoansC!U$12:U$187)+SUMIF(LoansR!$B$12:$B$187,Loans!$B125,LoansR!U$12:U$187))/2</f>
        <v>1</v>
      </c>
      <c r="V125" s="37">
        <f>SUMIF(LoansC!$B$12:$B$187,Loans!$B125,LoansC!V$12:V$187)+SUMIF(LoansR!$B$12:$B$187,Loans!$B125,LoansR!V$12:V$187)</f>
        <v>0</v>
      </c>
      <c r="W125" s="37">
        <f>SUMIF(LoansC!$B$12:$B$187,Loans!$B125,LoansC!W$12:W$187)+SUMIF(LoansR!$B$12:$B$187,Loans!$B125,LoansR!W$12:W$187)</f>
        <v>0</v>
      </c>
      <c r="X125" s="50">
        <f>IF(MONTH($B125)&gt;=6,VLOOKUP(YEAR($B125)+1,SRECPrice!$B$5:$C$29,2,FALSE),VLOOKUP(YEAR($B125),SRECPrice!$B$5:$C$29,2,FALSE))</f>
        <v>237</v>
      </c>
      <c r="Y125" s="37">
        <f>SUMIF(LoansC!$B$12:$B$187,Loans!$B125,LoansC!Y$12:Y$187)+SUMIF(LoansR!$B$12:$B$187,Loans!$B125,LoansR!Y$12:Y$187)</f>
        <v>0</v>
      </c>
      <c r="Z125" s="37">
        <f>SUMIF(LoansC!$B$12:$B$187,Loans!$B125,LoansC!Z$12:Z$187)+SUMIF(LoansR!$B$12:$B$187,Loans!$B125,LoansR!Z$12:Z$187)</f>
        <v>0</v>
      </c>
      <c r="AA125" s="37">
        <f>SUMIF(LoansC!$B$12:$B$187,Loans!$B125,LoansC!AA$12:AA$187)+SUMIF(LoansR!$B$12:$B$187,Loans!$B125,LoansR!AA$12:AA$187)</f>
        <v>0</v>
      </c>
      <c r="AB125" s="37">
        <f>SUMIF(LoansC!$B$12:$B$187,Loans!$B125,LoansC!AB$12:AB$187)+SUMIF(LoansR!$B$12:$B$187,Loans!$B125,LoansR!AB$12:AB$187)</f>
        <v>0</v>
      </c>
      <c r="AC125" s="37">
        <f>SUMIF(LoansC!$B$12:$B$187,Loans!$B125,LoansC!AC$12:AC$187)+SUMIF(LoansR!$B$12:$B$187,Loans!$B125,LoansR!AC$12:AC$187)</f>
        <v>0</v>
      </c>
      <c r="AD125" s="37">
        <f>SUMIF(LoansC!$B$12:$B$187,Loans!$B125,LoansC!AD$12:AD$187)+SUMIF(LoansR!$B$12:$B$187,Loans!$B125,LoansR!AD$12:AD$187)</f>
        <v>0</v>
      </c>
      <c r="AE125" s="56">
        <f>SUMIF(LoansC!$B$12:$B$187,Loans!$B125,LoansC!AE$12:AE$187)</f>
        <v>9.6699999999999994E-2</v>
      </c>
      <c r="AF125" s="37">
        <f>SUMIF(LoansC!$B$12:$B$187,Loans!$B125,LoansC!AF$12:AF$187)+SUMIF(LoansR!$B$12:$B$187,Loans!$B125,LoansR!AF$12:AF$187)</f>
        <v>0</v>
      </c>
      <c r="AG125" s="37">
        <f>SUMIF(LoansC!$B$12:$B$187,Loans!$B125,LoansC!AG$12:AG$187)+SUMIF(LoansR!$B$12:$B$187,Loans!$B125,LoansR!AG$12:AG$187)</f>
        <v>0</v>
      </c>
      <c r="AH125" s="37">
        <f>SUMIF(LoansC!$B$12:$B$187,Loans!$B125,LoansC!AH$12:AH$187)+SUMIF(LoansR!$B$12:$B$187,Loans!$B125,LoansR!AH$12:AH$187)</f>
        <v>0</v>
      </c>
      <c r="AI125" s="37">
        <f>SUMIF(LoansC!$B$12:$B$187,Loans!$B125,LoansC!AI$12:AI$187)+SUMIF(LoansR!$B$12:$B$187,Loans!$B125,LoansR!AI$12:AI$187)</f>
        <v>0</v>
      </c>
      <c r="AJ125" s="37">
        <f>SUMIF(LoansC!$B$12:$B$187,Loans!$B125,LoansC!AJ$12:AJ$187)+SUMIF(LoansR!$B$12:$B$187,Loans!$B125,LoansR!AJ$12:AJ$187)</f>
        <v>0</v>
      </c>
      <c r="AK125" s="37">
        <f>SUMIF(LoansC!$B$12:$B$187,Loans!$B125,LoansC!AK$12:AK$187)+SUMIF(LoansR!$B$12:$B$187,Loans!$B125,LoansR!AK$12:AK$187)</f>
        <v>0</v>
      </c>
      <c r="AL125" s="37">
        <f>SUMIF(LoansC!$B$12:$B$187,Loans!$B125,LoansC!AL$12:AL$187)+SUMIF(LoansR!$B$12:$B$187,Loans!$B125,LoansR!AL$12:AL$187)</f>
        <v>0</v>
      </c>
      <c r="AM125" s="37">
        <f>SUMIF(LoansC!$B$12:$B$187,Loans!$B125,LoansC!AM$12:AM$187)+SUMIF(LoansR!$B$12:$B$187,Loans!$B125,LoansR!AM$12:AM$187)</f>
        <v>0</v>
      </c>
      <c r="AN125" s="37">
        <f>SUMIF(LoansC!$B$12:$B$187,Loans!$B125,LoansC!AN$12:AN$187)+SUMIF(LoansR!$B$12:$B$187,Loans!$B125,LoansR!AN$12:AN$187)</f>
        <v>0</v>
      </c>
      <c r="AP125" s="57"/>
    </row>
    <row r="126" spans="1:42" x14ac:dyDescent="0.2">
      <c r="A126" s="1">
        <f t="shared" si="5"/>
        <v>10</v>
      </c>
      <c r="B126" s="101">
        <f t="shared" si="7"/>
        <v>48152</v>
      </c>
      <c r="C126" s="37">
        <f>SUMIF(LoansC!$B$12:$B$187,Loans!$B126,LoansC!C$12:C$187)+SUMIF(LoansR!$B$12:$B$187,Loans!$B126,LoansR!C$12:C$187)</f>
        <v>0</v>
      </c>
      <c r="D126" s="37">
        <f>SUMIF(LoansC!$B$12:$B$187,Loans!$B126,LoansC!D$12:D$187)+SUMIF(LoansR!$B$12:$B$187,Loans!$B126,LoansR!D$12:D$187)</f>
        <v>56138240.700000025</v>
      </c>
      <c r="E126" s="37">
        <f>SUMIF(LoansC!$B$12:$B$187,Loans!$B126,LoansC!E$12:E$187)+SUMIF(LoansR!$B$12:$B$187,Loans!$B126,LoansR!E$12:E$187)</f>
        <v>0</v>
      </c>
      <c r="F126" s="37">
        <f>SUMIF(LoansC!$B$12:$B$187,Loans!$B126,LoansC!F$12:F$187)+SUMIF(LoansR!$B$12:$B$187,Loans!$B126,LoansR!F$12:F$187)</f>
        <v>0</v>
      </c>
      <c r="G126" s="37">
        <f>SUMIF(LoansC!$B$12:$B$187,Loans!$B126,LoansC!G$12:G$187)+SUMIF(LoansR!$B$12:$B$187,Loans!$B126,LoansR!G$12:G$187)</f>
        <v>0</v>
      </c>
      <c r="H126" s="37">
        <f>SUMIF(LoansC!$B$12:$B$187,Loans!$B126,LoansC!H$12:H$187)+SUMIF(LoansR!$B$12:$B$187,Loans!$B126,LoansR!H$12:H$187)</f>
        <v>0</v>
      </c>
      <c r="I126" s="37">
        <f>SUMIF(LoansC!$B$12:$B$187,Loans!$B126,LoansC!I$12:I$187)+SUMIF(LoansR!$B$12:$B$187,Loans!$B126,LoansR!I$12:I$187)</f>
        <v>0</v>
      </c>
      <c r="J126" s="37">
        <f>SUMIF(LoansC!$B$12:$B$187,Loans!$B126,LoansC!J$12:J$187)+SUMIF(LoansR!$B$12:$B$187,Loans!$B126,LoansR!J$12:J$187)</f>
        <v>0</v>
      </c>
      <c r="K126" s="37">
        <f>SUMIF(LoansC!$B$12:$B$187,Loans!$B126,LoansC!K$12:K$187)+SUMIF(LoansR!$B$12:$B$187,Loans!$B126,LoansR!K$12:K$187)</f>
        <v>0</v>
      </c>
      <c r="L126" s="37">
        <f>SUMIF(LoansC!$B$12:$B$187,Loans!$B126,LoansC!L$12:L$187)+SUMIF(LoansR!$B$12:$B$187,Loans!$B126,LoansR!L$12:L$187)</f>
        <v>0</v>
      </c>
      <c r="M126" s="37">
        <f>SUMIF(LoansC!$B$12:$B$187,Loans!$B126,LoansC!M$12:M$187)+SUMIF(LoansR!$B$12:$B$187,Loans!$B126,LoansR!M$12:M$187)</f>
        <v>0</v>
      </c>
      <c r="N126" s="37">
        <f>SUMIF(LoansC!$B$12:$B$187,Loans!$B126,LoansC!N$12:N$187)+SUMIF(LoansR!$B$12:$B$187,Loans!$B126,LoansR!N$12:N$187)</f>
        <v>0</v>
      </c>
      <c r="O126" s="37">
        <f>SUMIF(LoansC!$B$12:$B$187,Loans!$B126,LoansC!O$12:O$187)+SUMIF(LoansR!$B$12:$B$187,Loans!$B126,LoansR!O$12:O$187)</f>
        <v>0</v>
      </c>
      <c r="P126" s="37">
        <f>SUMIF(LoansC!$B$12:$B$187,Loans!$B126,LoansC!P$12:P$187)+SUMIF(LoansR!$B$12:$B$187,Loans!$B126,LoansR!P$12:P$187)</f>
        <v>0</v>
      </c>
      <c r="Q126" s="37">
        <f>SUMIF(LoansC!$B$12:$B$187,Loans!$B126,LoansC!Q$12:Q$187)+SUMIF(LoansR!$B$12:$B$187,Loans!$B126,LoansR!Q$12:Q$187)</f>
        <v>0</v>
      </c>
      <c r="R126" s="37">
        <f>SUMIF(LoansC!$B$12:$B$187,Loans!$B126,LoansC!R$12:R$187)+SUMIF(LoansR!$B$12:$B$187,Loans!$B126,LoansR!R$12:R$187)</f>
        <v>0</v>
      </c>
      <c r="S126" s="37">
        <f>SUMIF(LoansC!$B$12:$B$187,Loans!$B126,LoansC!S$12:S$187)+SUMIF(LoansR!$B$12:$B$187,Loans!$B126,LoansR!S$12:S$187)</f>
        <v>0</v>
      </c>
      <c r="T126" s="37">
        <f>SUMIF(LoansC!$B$12:$B$187,Loans!$B126,LoansC!T$12:T$187)+SUMIF(LoansR!$B$12:$B$187,Loans!$B126,LoansR!T$12:T$187)</f>
        <v>0</v>
      </c>
      <c r="U126" s="37">
        <f>(SUMIF(LoansC!$B$12:$B$187,Loans!$B126,LoansC!U$12:U$187)+SUMIF(LoansR!$B$12:$B$187,Loans!$B126,LoansR!U$12:U$187))/2</f>
        <v>1</v>
      </c>
      <c r="V126" s="37">
        <f>SUMIF(LoansC!$B$12:$B$187,Loans!$B126,LoansC!V$12:V$187)+SUMIF(LoansR!$B$12:$B$187,Loans!$B126,LoansR!V$12:V$187)</f>
        <v>0</v>
      </c>
      <c r="W126" s="37">
        <f>SUMIF(LoansC!$B$12:$B$187,Loans!$B126,LoansC!W$12:W$187)+SUMIF(LoansR!$B$12:$B$187,Loans!$B126,LoansR!W$12:W$187)</f>
        <v>0</v>
      </c>
      <c r="X126" s="50">
        <f>IF(MONTH($B126)&gt;=6,VLOOKUP(YEAR($B126)+1,SRECPrice!$B$5:$C$29,2,FALSE),VLOOKUP(YEAR($B126),SRECPrice!$B$5:$C$29,2,FALSE))</f>
        <v>237</v>
      </c>
      <c r="Y126" s="37">
        <f>SUMIF(LoansC!$B$12:$B$187,Loans!$B126,LoansC!Y$12:Y$187)+SUMIF(LoansR!$B$12:$B$187,Loans!$B126,LoansR!Y$12:Y$187)</f>
        <v>0</v>
      </c>
      <c r="Z126" s="37">
        <f>SUMIF(LoansC!$B$12:$B$187,Loans!$B126,LoansC!Z$12:Z$187)+SUMIF(LoansR!$B$12:$B$187,Loans!$B126,LoansR!Z$12:Z$187)</f>
        <v>0</v>
      </c>
      <c r="AA126" s="37">
        <f>SUMIF(LoansC!$B$12:$B$187,Loans!$B126,LoansC!AA$12:AA$187)+SUMIF(LoansR!$B$12:$B$187,Loans!$B126,LoansR!AA$12:AA$187)</f>
        <v>0</v>
      </c>
      <c r="AB126" s="37">
        <f>SUMIF(LoansC!$B$12:$B$187,Loans!$B126,LoansC!AB$12:AB$187)+SUMIF(LoansR!$B$12:$B$187,Loans!$B126,LoansR!AB$12:AB$187)</f>
        <v>0</v>
      </c>
      <c r="AC126" s="37">
        <f>SUMIF(LoansC!$B$12:$B$187,Loans!$B126,LoansC!AC$12:AC$187)+SUMIF(LoansR!$B$12:$B$187,Loans!$B126,LoansR!AC$12:AC$187)</f>
        <v>0</v>
      </c>
      <c r="AD126" s="37">
        <f>SUMIF(LoansC!$B$12:$B$187,Loans!$B126,LoansC!AD$12:AD$187)+SUMIF(LoansR!$B$12:$B$187,Loans!$B126,LoansR!AD$12:AD$187)</f>
        <v>0</v>
      </c>
      <c r="AE126" s="56">
        <f>SUMIF(LoansC!$B$12:$B$187,Loans!$B126,LoansC!AE$12:AE$187)</f>
        <v>9.6699999999999994E-2</v>
      </c>
      <c r="AF126" s="37">
        <f>SUMIF(LoansC!$B$12:$B$187,Loans!$B126,LoansC!AF$12:AF$187)+SUMIF(LoansR!$B$12:$B$187,Loans!$B126,LoansR!AF$12:AF$187)</f>
        <v>0</v>
      </c>
      <c r="AG126" s="37">
        <f>SUMIF(LoansC!$B$12:$B$187,Loans!$B126,LoansC!AG$12:AG$187)+SUMIF(LoansR!$B$12:$B$187,Loans!$B126,LoansR!AG$12:AG$187)</f>
        <v>0</v>
      </c>
      <c r="AH126" s="37">
        <f>SUMIF(LoansC!$B$12:$B$187,Loans!$B126,LoansC!AH$12:AH$187)+SUMIF(LoansR!$B$12:$B$187,Loans!$B126,LoansR!AH$12:AH$187)</f>
        <v>0</v>
      </c>
      <c r="AI126" s="37">
        <f>SUMIF(LoansC!$B$12:$B$187,Loans!$B126,LoansC!AI$12:AI$187)+SUMIF(LoansR!$B$12:$B$187,Loans!$B126,LoansR!AI$12:AI$187)</f>
        <v>0</v>
      </c>
      <c r="AJ126" s="37">
        <f>SUMIF(LoansC!$B$12:$B$187,Loans!$B126,LoansC!AJ$12:AJ$187)+SUMIF(LoansR!$B$12:$B$187,Loans!$B126,LoansR!AJ$12:AJ$187)</f>
        <v>0</v>
      </c>
      <c r="AK126" s="37">
        <f>SUMIF(LoansC!$B$12:$B$187,Loans!$B126,LoansC!AK$12:AK$187)+SUMIF(LoansR!$B$12:$B$187,Loans!$B126,LoansR!AK$12:AK$187)</f>
        <v>0</v>
      </c>
      <c r="AL126" s="37">
        <f>SUMIF(LoansC!$B$12:$B$187,Loans!$B126,LoansC!AL$12:AL$187)+SUMIF(LoansR!$B$12:$B$187,Loans!$B126,LoansR!AL$12:AL$187)</f>
        <v>0</v>
      </c>
      <c r="AM126" s="37">
        <f>SUMIF(LoansC!$B$12:$B$187,Loans!$B126,LoansC!AM$12:AM$187)+SUMIF(LoansR!$B$12:$B$187,Loans!$B126,LoansR!AM$12:AM$187)</f>
        <v>0</v>
      </c>
      <c r="AN126" s="37">
        <f>SUMIF(LoansC!$B$12:$B$187,Loans!$B126,LoansC!AN$12:AN$187)+SUMIF(LoansR!$B$12:$B$187,Loans!$B126,LoansR!AN$12:AN$187)</f>
        <v>0</v>
      </c>
      <c r="AP126" s="57"/>
    </row>
    <row r="127" spans="1:42" x14ac:dyDescent="0.2">
      <c r="A127" s="1">
        <f t="shared" si="5"/>
        <v>11</v>
      </c>
      <c r="B127" s="101">
        <f t="shared" si="7"/>
        <v>48182</v>
      </c>
      <c r="C127" s="37">
        <f>SUMIF(LoansC!$B$12:$B$187,Loans!$B127,LoansC!C$12:C$187)+SUMIF(LoansR!$B$12:$B$187,Loans!$B127,LoansR!C$12:C$187)</f>
        <v>0</v>
      </c>
      <c r="D127" s="37">
        <f>SUMIF(LoansC!$B$12:$B$187,Loans!$B127,LoansC!D$12:D$187)+SUMIF(LoansR!$B$12:$B$187,Loans!$B127,LoansR!D$12:D$187)</f>
        <v>56138240.700000025</v>
      </c>
      <c r="E127" s="37">
        <f>SUMIF(LoansC!$B$12:$B$187,Loans!$B127,LoansC!E$12:E$187)+SUMIF(LoansR!$B$12:$B$187,Loans!$B127,LoansR!E$12:E$187)</f>
        <v>0</v>
      </c>
      <c r="F127" s="37">
        <f>SUMIF(LoansC!$B$12:$B$187,Loans!$B127,LoansC!F$12:F$187)+SUMIF(LoansR!$B$12:$B$187,Loans!$B127,LoansR!F$12:F$187)</f>
        <v>0</v>
      </c>
      <c r="G127" s="37">
        <f>SUMIF(LoansC!$B$12:$B$187,Loans!$B127,LoansC!G$12:G$187)+SUMIF(LoansR!$B$12:$B$187,Loans!$B127,LoansR!G$12:G$187)</f>
        <v>0</v>
      </c>
      <c r="H127" s="37">
        <f>SUMIF(LoansC!$B$12:$B$187,Loans!$B127,LoansC!H$12:H$187)+SUMIF(LoansR!$B$12:$B$187,Loans!$B127,LoansR!H$12:H$187)</f>
        <v>0</v>
      </c>
      <c r="I127" s="37">
        <f>SUMIF(LoansC!$B$12:$B$187,Loans!$B127,LoansC!I$12:I$187)+SUMIF(LoansR!$B$12:$B$187,Loans!$B127,LoansR!I$12:I$187)</f>
        <v>0</v>
      </c>
      <c r="J127" s="37">
        <f>SUMIF(LoansC!$B$12:$B$187,Loans!$B127,LoansC!J$12:J$187)+SUMIF(LoansR!$B$12:$B$187,Loans!$B127,LoansR!J$12:J$187)</f>
        <v>0</v>
      </c>
      <c r="K127" s="37">
        <f>SUMIF(LoansC!$B$12:$B$187,Loans!$B127,LoansC!K$12:K$187)+SUMIF(LoansR!$B$12:$B$187,Loans!$B127,LoansR!K$12:K$187)</f>
        <v>0</v>
      </c>
      <c r="L127" s="37">
        <f>SUMIF(LoansC!$B$12:$B$187,Loans!$B127,LoansC!L$12:L$187)+SUMIF(LoansR!$B$12:$B$187,Loans!$B127,LoansR!L$12:L$187)</f>
        <v>0</v>
      </c>
      <c r="M127" s="37">
        <f>SUMIF(LoansC!$B$12:$B$187,Loans!$B127,LoansC!M$12:M$187)+SUMIF(LoansR!$B$12:$B$187,Loans!$B127,LoansR!M$12:M$187)</f>
        <v>0</v>
      </c>
      <c r="N127" s="37">
        <f>SUMIF(LoansC!$B$12:$B$187,Loans!$B127,LoansC!N$12:N$187)+SUMIF(LoansR!$B$12:$B$187,Loans!$B127,LoansR!N$12:N$187)</f>
        <v>0</v>
      </c>
      <c r="O127" s="37">
        <f>SUMIF(LoansC!$B$12:$B$187,Loans!$B127,LoansC!O$12:O$187)+SUMIF(LoansR!$B$12:$B$187,Loans!$B127,LoansR!O$12:O$187)</f>
        <v>0</v>
      </c>
      <c r="P127" s="37">
        <f>SUMIF(LoansC!$B$12:$B$187,Loans!$B127,LoansC!P$12:P$187)+SUMIF(LoansR!$B$12:$B$187,Loans!$B127,LoansR!P$12:P$187)</f>
        <v>0</v>
      </c>
      <c r="Q127" s="37">
        <f>SUMIF(LoansC!$B$12:$B$187,Loans!$B127,LoansC!Q$12:Q$187)+SUMIF(LoansR!$B$12:$B$187,Loans!$B127,LoansR!Q$12:Q$187)</f>
        <v>0</v>
      </c>
      <c r="R127" s="37">
        <f>SUMIF(LoansC!$B$12:$B$187,Loans!$B127,LoansC!R$12:R$187)+SUMIF(LoansR!$B$12:$B$187,Loans!$B127,LoansR!R$12:R$187)</f>
        <v>0</v>
      </c>
      <c r="S127" s="37">
        <f>SUMIF(LoansC!$B$12:$B$187,Loans!$B127,LoansC!S$12:S$187)+SUMIF(LoansR!$B$12:$B$187,Loans!$B127,LoansR!S$12:S$187)</f>
        <v>0</v>
      </c>
      <c r="T127" s="37">
        <f>SUMIF(LoansC!$B$12:$B$187,Loans!$B127,LoansC!T$12:T$187)+SUMIF(LoansR!$B$12:$B$187,Loans!$B127,LoansR!T$12:T$187)</f>
        <v>0</v>
      </c>
      <c r="U127" s="37">
        <f>(SUMIF(LoansC!$B$12:$B$187,Loans!$B127,LoansC!U$12:U$187)+SUMIF(LoansR!$B$12:$B$187,Loans!$B127,LoansR!U$12:U$187))/2</f>
        <v>1</v>
      </c>
      <c r="V127" s="37">
        <f>SUMIF(LoansC!$B$12:$B$187,Loans!$B127,LoansC!V$12:V$187)+SUMIF(LoansR!$B$12:$B$187,Loans!$B127,LoansR!V$12:V$187)</f>
        <v>0</v>
      </c>
      <c r="W127" s="37">
        <f>SUMIF(LoansC!$B$12:$B$187,Loans!$B127,LoansC!W$12:W$187)+SUMIF(LoansR!$B$12:$B$187,Loans!$B127,LoansR!W$12:W$187)</f>
        <v>0</v>
      </c>
      <c r="X127" s="50">
        <f>IF(MONTH($B127)&gt;=6,VLOOKUP(YEAR($B127)+1,SRECPrice!$B$5:$C$29,2,FALSE),VLOOKUP(YEAR($B127),SRECPrice!$B$5:$C$29,2,FALSE))</f>
        <v>237</v>
      </c>
      <c r="Y127" s="37">
        <f>SUMIF(LoansC!$B$12:$B$187,Loans!$B127,LoansC!Y$12:Y$187)+SUMIF(LoansR!$B$12:$B$187,Loans!$B127,LoansR!Y$12:Y$187)</f>
        <v>0</v>
      </c>
      <c r="Z127" s="37">
        <f>SUMIF(LoansC!$B$12:$B$187,Loans!$B127,LoansC!Z$12:Z$187)+SUMIF(LoansR!$B$12:$B$187,Loans!$B127,LoansR!Z$12:Z$187)</f>
        <v>0</v>
      </c>
      <c r="AA127" s="37">
        <f>SUMIF(LoansC!$B$12:$B$187,Loans!$B127,LoansC!AA$12:AA$187)+SUMIF(LoansR!$B$12:$B$187,Loans!$B127,LoansR!AA$12:AA$187)</f>
        <v>0</v>
      </c>
      <c r="AB127" s="37">
        <f>SUMIF(LoansC!$B$12:$B$187,Loans!$B127,LoansC!AB$12:AB$187)+SUMIF(LoansR!$B$12:$B$187,Loans!$B127,LoansR!AB$12:AB$187)</f>
        <v>0</v>
      </c>
      <c r="AC127" s="37">
        <f>SUMIF(LoansC!$B$12:$B$187,Loans!$B127,LoansC!AC$12:AC$187)+SUMIF(LoansR!$B$12:$B$187,Loans!$B127,LoansR!AC$12:AC$187)</f>
        <v>0</v>
      </c>
      <c r="AD127" s="37">
        <f>SUMIF(LoansC!$B$12:$B$187,Loans!$B127,LoansC!AD$12:AD$187)+SUMIF(LoansR!$B$12:$B$187,Loans!$B127,LoansR!AD$12:AD$187)</f>
        <v>0</v>
      </c>
      <c r="AE127" s="56">
        <f>SUMIF(LoansC!$B$12:$B$187,Loans!$B127,LoansC!AE$12:AE$187)</f>
        <v>9.6699999999999994E-2</v>
      </c>
      <c r="AF127" s="37">
        <f>SUMIF(LoansC!$B$12:$B$187,Loans!$B127,LoansC!AF$12:AF$187)+SUMIF(LoansR!$B$12:$B$187,Loans!$B127,LoansR!AF$12:AF$187)</f>
        <v>0</v>
      </c>
      <c r="AG127" s="37">
        <f>SUMIF(LoansC!$B$12:$B$187,Loans!$B127,LoansC!AG$12:AG$187)+SUMIF(LoansR!$B$12:$B$187,Loans!$B127,LoansR!AG$12:AG$187)</f>
        <v>0</v>
      </c>
      <c r="AH127" s="37">
        <f>SUMIF(LoansC!$B$12:$B$187,Loans!$B127,LoansC!AH$12:AH$187)+SUMIF(LoansR!$B$12:$B$187,Loans!$B127,LoansR!AH$12:AH$187)</f>
        <v>0</v>
      </c>
      <c r="AI127" s="37">
        <f>SUMIF(LoansC!$B$12:$B$187,Loans!$B127,LoansC!AI$12:AI$187)+SUMIF(LoansR!$B$12:$B$187,Loans!$B127,LoansR!AI$12:AI$187)</f>
        <v>0</v>
      </c>
      <c r="AJ127" s="37">
        <f>SUMIF(LoansC!$B$12:$B$187,Loans!$B127,LoansC!AJ$12:AJ$187)+SUMIF(LoansR!$B$12:$B$187,Loans!$B127,LoansR!AJ$12:AJ$187)</f>
        <v>0</v>
      </c>
      <c r="AK127" s="37">
        <f>SUMIF(LoansC!$B$12:$B$187,Loans!$B127,LoansC!AK$12:AK$187)+SUMIF(LoansR!$B$12:$B$187,Loans!$B127,LoansR!AK$12:AK$187)</f>
        <v>0</v>
      </c>
      <c r="AL127" s="37">
        <f>SUMIF(LoansC!$B$12:$B$187,Loans!$B127,LoansC!AL$12:AL$187)+SUMIF(LoansR!$B$12:$B$187,Loans!$B127,LoansR!AL$12:AL$187)</f>
        <v>0</v>
      </c>
      <c r="AM127" s="37">
        <f>SUMIF(LoansC!$B$12:$B$187,Loans!$B127,LoansC!AM$12:AM$187)+SUMIF(LoansR!$B$12:$B$187,Loans!$B127,LoansR!AM$12:AM$187)</f>
        <v>0</v>
      </c>
      <c r="AN127" s="37">
        <f>SUMIF(LoansC!$B$12:$B$187,Loans!$B127,LoansC!AN$12:AN$187)+SUMIF(LoansR!$B$12:$B$187,Loans!$B127,LoansR!AN$12:AN$187)</f>
        <v>0</v>
      </c>
      <c r="AP127" s="57"/>
    </row>
    <row r="128" spans="1:42" x14ac:dyDescent="0.2">
      <c r="A128" s="1">
        <f t="shared" si="5"/>
        <v>12</v>
      </c>
      <c r="B128" s="101">
        <f t="shared" si="7"/>
        <v>48213</v>
      </c>
      <c r="C128" s="37">
        <f>SUMIF(LoansC!$B$12:$B$187,Loans!$B128,LoansC!C$12:C$187)+SUMIF(LoansR!$B$12:$B$187,Loans!$B128,LoansR!C$12:C$187)</f>
        <v>0</v>
      </c>
      <c r="D128" s="37">
        <f>SUMIF(LoansC!$B$12:$B$187,Loans!$B128,LoansC!D$12:D$187)+SUMIF(LoansR!$B$12:$B$187,Loans!$B128,LoansR!D$12:D$187)</f>
        <v>56138240.700000025</v>
      </c>
      <c r="E128" s="37">
        <f>SUMIF(LoansC!$B$12:$B$187,Loans!$B128,LoansC!E$12:E$187)+SUMIF(LoansR!$B$12:$B$187,Loans!$B128,LoansR!E$12:E$187)</f>
        <v>0</v>
      </c>
      <c r="F128" s="37">
        <f>SUMIF(LoansC!$B$12:$B$187,Loans!$B128,LoansC!F$12:F$187)+SUMIF(LoansR!$B$12:$B$187,Loans!$B128,LoansR!F$12:F$187)</f>
        <v>0</v>
      </c>
      <c r="G128" s="37">
        <f>SUMIF(LoansC!$B$12:$B$187,Loans!$B128,LoansC!G$12:G$187)+SUMIF(LoansR!$B$12:$B$187,Loans!$B128,LoansR!G$12:G$187)</f>
        <v>0</v>
      </c>
      <c r="H128" s="37">
        <f>SUMIF(LoansC!$B$12:$B$187,Loans!$B128,LoansC!H$12:H$187)+SUMIF(LoansR!$B$12:$B$187,Loans!$B128,LoansR!H$12:H$187)</f>
        <v>0</v>
      </c>
      <c r="I128" s="37">
        <f>SUMIF(LoansC!$B$12:$B$187,Loans!$B128,LoansC!I$12:I$187)+SUMIF(LoansR!$B$12:$B$187,Loans!$B128,LoansR!I$12:I$187)</f>
        <v>0</v>
      </c>
      <c r="J128" s="37">
        <f>SUMIF(LoansC!$B$12:$B$187,Loans!$B128,LoansC!J$12:J$187)+SUMIF(LoansR!$B$12:$B$187,Loans!$B128,LoansR!J$12:J$187)</f>
        <v>0</v>
      </c>
      <c r="K128" s="37">
        <f>SUMIF(LoansC!$B$12:$B$187,Loans!$B128,LoansC!K$12:K$187)+SUMIF(LoansR!$B$12:$B$187,Loans!$B128,LoansR!K$12:K$187)</f>
        <v>0</v>
      </c>
      <c r="L128" s="37">
        <f>SUMIF(LoansC!$B$12:$B$187,Loans!$B128,LoansC!L$12:L$187)+SUMIF(LoansR!$B$12:$B$187,Loans!$B128,LoansR!L$12:L$187)</f>
        <v>0</v>
      </c>
      <c r="M128" s="37">
        <f>SUMIF(LoansC!$B$12:$B$187,Loans!$B128,LoansC!M$12:M$187)+SUMIF(LoansR!$B$12:$B$187,Loans!$B128,LoansR!M$12:M$187)</f>
        <v>0</v>
      </c>
      <c r="N128" s="37">
        <f>SUMIF(LoansC!$B$12:$B$187,Loans!$B128,LoansC!N$12:N$187)+SUMIF(LoansR!$B$12:$B$187,Loans!$B128,LoansR!N$12:N$187)</f>
        <v>0</v>
      </c>
      <c r="O128" s="37">
        <f>SUMIF(LoansC!$B$12:$B$187,Loans!$B128,LoansC!O$12:O$187)+SUMIF(LoansR!$B$12:$B$187,Loans!$B128,LoansR!O$12:O$187)</f>
        <v>0</v>
      </c>
      <c r="P128" s="37">
        <f>SUMIF(LoansC!$B$12:$B$187,Loans!$B128,LoansC!P$12:P$187)+SUMIF(LoansR!$B$12:$B$187,Loans!$B128,LoansR!P$12:P$187)</f>
        <v>0</v>
      </c>
      <c r="Q128" s="37">
        <f>SUMIF(LoansC!$B$12:$B$187,Loans!$B128,LoansC!Q$12:Q$187)+SUMIF(LoansR!$B$12:$B$187,Loans!$B128,LoansR!Q$12:Q$187)</f>
        <v>0</v>
      </c>
      <c r="R128" s="37">
        <f>SUMIF(LoansC!$B$12:$B$187,Loans!$B128,LoansC!R$12:R$187)+SUMIF(LoansR!$B$12:$B$187,Loans!$B128,LoansR!R$12:R$187)</f>
        <v>0</v>
      </c>
      <c r="S128" s="37">
        <f>SUMIF(LoansC!$B$12:$B$187,Loans!$B128,LoansC!S$12:S$187)+SUMIF(LoansR!$B$12:$B$187,Loans!$B128,LoansR!S$12:S$187)</f>
        <v>0</v>
      </c>
      <c r="T128" s="37">
        <f>SUMIF(LoansC!$B$12:$B$187,Loans!$B128,LoansC!T$12:T$187)+SUMIF(LoansR!$B$12:$B$187,Loans!$B128,LoansR!T$12:T$187)</f>
        <v>0</v>
      </c>
      <c r="U128" s="37">
        <f>(SUMIF(LoansC!$B$12:$B$187,Loans!$B128,LoansC!U$12:U$187)+SUMIF(LoansR!$B$12:$B$187,Loans!$B128,LoansR!U$12:U$187))/2</f>
        <v>1</v>
      </c>
      <c r="V128" s="37">
        <f>SUMIF(LoansC!$B$12:$B$187,Loans!$B128,LoansC!V$12:V$187)+SUMIF(LoansR!$B$12:$B$187,Loans!$B128,LoansR!V$12:V$187)</f>
        <v>0</v>
      </c>
      <c r="W128" s="37">
        <f>SUMIF(LoansC!$B$12:$B$187,Loans!$B128,LoansC!W$12:W$187)+SUMIF(LoansR!$B$12:$B$187,Loans!$B128,LoansR!W$12:W$187)</f>
        <v>0</v>
      </c>
      <c r="X128" s="50">
        <f>IF(MONTH($B128)&gt;=6,VLOOKUP(YEAR($B128)+1,SRECPrice!$B$5:$C$29,2,FALSE),VLOOKUP(YEAR($B128),SRECPrice!$B$5:$C$29,2,FALSE))</f>
        <v>237</v>
      </c>
      <c r="Y128" s="37">
        <f>SUMIF(LoansC!$B$12:$B$187,Loans!$B128,LoansC!Y$12:Y$187)+SUMIF(LoansR!$B$12:$B$187,Loans!$B128,LoansR!Y$12:Y$187)</f>
        <v>0</v>
      </c>
      <c r="Z128" s="37">
        <f>SUMIF(LoansC!$B$12:$B$187,Loans!$B128,LoansC!Z$12:Z$187)+SUMIF(LoansR!$B$12:$B$187,Loans!$B128,LoansR!Z$12:Z$187)</f>
        <v>0</v>
      </c>
      <c r="AA128" s="37">
        <f>SUMIF(LoansC!$B$12:$B$187,Loans!$B128,LoansC!AA$12:AA$187)+SUMIF(LoansR!$B$12:$B$187,Loans!$B128,LoansR!AA$12:AA$187)</f>
        <v>0</v>
      </c>
      <c r="AB128" s="37">
        <f>SUMIF(LoansC!$B$12:$B$187,Loans!$B128,LoansC!AB$12:AB$187)+SUMIF(LoansR!$B$12:$B$187,Loans!$B128,LoansR!AB$12:AB$187)</f>
        <v>0</v>
      </c>
      <c r="AC128" s="37">
        <f>SUMIF(LoansC!$B$12:$B$187,Loans!$B128,LoansC!AC$12:AC$187)+SUMIF(LoansR!$B$12:$B$187,Loans!$B128,LoansR!AC$12:AC$187)</f>
        <v>0</v>
      </c>
      <c r="AD128" s="37">
        <f>SUMIF(LoansC!$B$12:$B$187,Loans!$B128,LoansC!AD$12:AD$187)+SUMIF(LoansR!$B$12:$B$187,Loans!$B128,LoansR!AD$12:AD$187)</f>
        <v>0</v>
      </c>
      <c r="AE128" s="56">
        <f>SUMIF(LoansC!$B$12:$B$187,Loans!$B128,LoansC!AE$12:AE$187)</f>
        <v>9.6699999999999994E-2</v>
      </c>
      <c r="AF128" s="37">
        <f>SUMIF(LoansC!$B$12:$B$187,Loans!$B128,LoansC!AF$12:AF$187)+SUMIF(LoansR!$B$12:$B$187,Loans!$B128,LoansR!AF$12:AF$187)</f>
        <v>0</v>
      </c>
      <c r="AG128" s="37">
        <f>SUMIF(LoansC!$B$12:$B$187,Loans!$B128,LoansC!AG$12:AG$187)+SUMIF(LoansR!$B$12:$B$187,Loans!$B128,LoansR!AG$12:AG$187)</f>
        <v>0</v>
      </c>
      <c r="AH128" s="37">
        <f>SUMIF(LoansC!$B$12:$B$187,Loans!$B128,LoansC!AH$12:AH$187)+SUMIF(LoansR!$B$12:$B$187,Loans!$B128,LoansR!AH$12:AH$187)</f>
        <v>0</v>
      </c>
      <c r="AI128" s="37">
        <f>SUMIF(LoansC!$B$12:$B$187,Loans!$B128,LoansC!AI$12:AI$187)+SUMIF(LoansR!$B$12:$B$187,Loans!$B128,LoansR!AI$12:AI$187)</f>
        <v>0</v>
      </c>
      <c r="AJ128" s="37">
        <f>SUMIF(LoansC!$B$12:$B$187,Loans!$B128,LoansC!AJ$12:AJ$187)+SUMIF(LoansR!$B$12:$B$187,Loans!$B128,LoansR!AJ$12:AJ$187)</f>
        <v>0</v>
      </c>
      <c r="AK128" s="37">
        <f>SUMIF(LoansC!$B$12:$B$187,Loans!$B128,LoansC!AK$12:AK$187)+SUMIF(LoansR!$B$12:$B$187,Loans!$B128,LoansR!AK$12:AK$187)</f>
        <v>0</v>
      </c>
      <c r="AL128" s="37">
        <f>SUMIF(LoansC!$B$12:$B$187,Loans!$B128,LoansC!AL$12:AL$187)+SUMIF(LoansR!$B$12:$B$187,Loans!$B128,LoansR!AL$12:AL$187)</f>
        <v>0</v>
      </c>
      <c r="AM128" s="37">
        <f>SUMIF(LoansC!$B$12:$B$187,Loans!$B128,LoansC!AM$12:AM$187)+SUMIF(LoansR!$B$12:$B$187,Loans!$B128,LoansR!AM$12:AM$187)</f>
        <v>0</v>
      </c>
      <c r="AN128" s="37">
        <f>SUMIF(LoansC!$B$12:$B$187,Loans!$B128,LoansC!AN$12:AN$187)+SUMIF(LoansR!$B$12:$B$187,Loans!$B128,LoansR!AN$12:AN$187)</f>
        <v>0</v>
      </c>
      <c r="AP128" s="57"/>
    </row>
    <row r="129" spans="1:42" x14ac:dyDescent="0.2">
      <c r="A129" s="1">
        <f t="shared" si="5"/>
        <v>1</v>
      </c>
      <c r="B129" s="101">
        <f t="shared" si="7"/>
        <v>48244</v>
      </c>
      <c r="C129" s="37">
        <f>SUMIF(LoansC!$B$12:$B$187,Loans!$B129,LoansC!C$12:C$187)+SUMIF(LoansR!$B$12:$B$187,Loans!$B129,LoansR!C$12:C$187)</f>
        <v>0</v>
      </c>
      <c r="D129" s="37">
        <f>SUMIF(LoansC!$B$12:$B$187,Loans!$B129,LoansC!D$12:D$187)+SUMIF(LoansR!$B$12:$B$187,Loans!$B129,LoansR!D$12:D$187)</f>
        <v>56138240.700000025</v>
      </c>
      <c r="E129" s="37">
        <f>SUMIF(LoansC!$B$12:$B$187,Loans!$B129,LoansC!E$12:E$187)+SUMIF(LoansR!$B$12:$B$187,Loans!$B129,LoansR!E$12:E$187)</f>
        <v>0</v>
      </c>
      <c r="F129" s="37">
        <f>SUMIF(LoansC!$B$12:$B$187,Loans!$B129,LoansC!F$12:F$187)+SUMIF(LoansR!$B$12:$B$187,Loans!$B129,LoansR!F$12:F$187)</f>
        <v>0</v>
      </c>
      <c r="G129" s="37">
        <f>SUMIF(LoansC!$B$12:$B$187,Loans!$B129,LoansC!G$12:G$187)+SUMIF(LoansR!$B$12:$B$187,Loans!$B129,LoansR!G$12:G$187)</f>
        <v>0</v>
      </c>
      <c r="H129" s="37">
        <f>SUMIF(LoansC!$B$12:$B$187,Loans!$B129,LoansC!H$12:H$187)+SUMIF(LoansR!$B$12:$B$187,Loans!$B129,LoansR!H$12:H$187)</f>
        <v>0</v>
      </c>
      <c r="I129" s="37">
        <f>SUMIF(LoansC!$B$12:$B$187,Loans!$B129,LoansC!I$12:I$187)+SUMIF(LoansR!$B$12:$B$187,Loans!$B129,LoansR!I$12:I$187)</f>
        <v>0</v>
      </c>
      <c r="J129" s="37">
        <f>SUMIF(LoansC!$B$12:$B$187,Loans!$B129,LoansC!J$12:J$187)+SUMIF(LoansR!$B$12:$B$187,Loans!$B129,LoansR!J$12:J$187)</f>
        <v>0</v>
      </c>
      <c r="K129" s="37">
        <f>SUMIF(LoansC!$B$12:$B$187,Loans!$B129,LoansC!K$12:K$187)+SUMIF(LoansR!$B$12:$B$187,Loans!$B129,LoansR!K$12:K$187)</f>
        <v>0</v>
      </c>
      <c r="L129" s="37">
        <f>SUMIF(LoansC!$B$12:$B$187,Loans!$B129,LoansC!L$12:L$187)+SUMIF(LoansR!$B$12:$B$187,Loans!$B129,LoansR!L$12:L$187)</f>
        <v>0</v>
      </c>
      <c r="M129" s="37">
        <f>SUMIF(LoansC!$B$12:$B$187,Loans!$B129,LoansC!M$12:M$187)+SUMIF(LoansR!$B$12:$B$187,Loans!$B129,LoansR!M$12:M$187)</f>
        <v>0</v>
      </c>
      <c r="N129" s="37">
        <f>SUMIF(LoansC!$B$12:$B$187,Loans!$B129,LoansC!N$12:N$187)+SUMIF(LoansR!$B$12:$B$187,Loans!$B129,LoansR!N$12:N$187)</f>
        <v>0</v>
      </c>
      <c r="O129" s="37">
        <f>SUMIF(LoansC!$B$12:$B$187,Loans!$B129,LoansC!O$12:O$187)+SUMIF(LoansR!$B$12:$B$187,Loans!$B129,LoansR!O$12:O$187)</f>
        <v>0</v>
      </c>
      <c r="P129" s="37">
        <f>SUMIF(LoansC!$B$12:$B$187,Loans!$B129,LoansC!P$12:P$187)+SUMIF(LoansR!$B$12:$B$187,Loans!$B129,LoansR!P$12:P$187)</f>
        <v>0</v>
      </c>
      <c r="Q129" s="37">
        <f>SUMIF(LoansC!$B$12:$B$187,Loans!$B129,LoansC!Q$12:Q$187)+SUMIF(LoansR!$B$12:$B$187,Loans!$B129,LoansR!Q$12:Q$187)</f>
        <v>0</v>
      </c>
      <c r="R129" s="37">
        <f>SUMIF(LoansC!$B$12:$B$187,Loans!$B129,LoansC!R$12:R$187)+SUMIF(LoansR!$B$12:$B$187,Loans!$B129,LoansR!R$12:R$187)</f>
        <v>0</v>
      </c>
      <c r="S129" s="37">
        <f>SUMIF(LoansC!$B$12:$B$187,Loans!$B129,LoansC!S$12:S$187)+SUMIF(LoansR!$B$12:$B$187,Loans!$B129,LoansR!S$12:S$187)</f>
        <v>0</v>
      </c>
      <c r="T129" s="37">
        <f>SUMIF(LoansC!$B$12:$B$187,Loans!$B129,LoansC!T$12:T$187)+SUMIF(LoansR!$B$12:$B$187,Loans!$B129,LoansR!T$12:T$187)</f>
        <v>0</v>
      </c>
      <c r="U129" s="37">
        <f>(SUMIF(LoansC!$B$12:$B$187,Loans!$B129,LoansC!U$12:U$187)+SUMIF(LoansR!$B$12:$B$187,Loans!$B129,LoansR!U$12:U$187))/2</f>
        <v>1</v>
      </c>
      <c r="V129" s="37">
        <f>SUMIF(LoansC!$B$12:$B$187,Loans!$B129,LoansC!V$12:V$187)+SUMIF(LoansR!$B$12:$B$187,Loans!$B129,LoansR!V$12:V$187)</f>
        <v>0</v>
      </c>
      <c r="W129" s="37">
        <f>SUMIF(LoansC!$B$12:$B$187,Loans!$B129,LoansC!W$12:W$187)+SUMIF(LoansR!$B$12:$B$187,Loans!$B129,LoansR!W$12:W$187)</f>
        <v>0</v>
      </c>
      <c r="X129" s="50">
        <f>IF(MONTH($B129)&gt;=6,VLOOKUP(YEAR($B129)+1,SRECPrice!$B$5:$C$29,2,FALSE),VLOOKUP(YEAR($B129),SRECPrice!$B$5:$C$29,2,FALSE))</f>
        <v>237</v>
      </c>
      <c r="Y129" s="37">
        <f>SUMIF(LoansC!$B$12:$B$187,Loans!$B129,LoansC!Y$12:Y$187)+SUMIF(LoansR!$B$12:$B$187,Loans!$B129,LoansR!Y$12:Y$187)</f>
        <v>0</v>
      </c>
      <c r="Z129" s="37">
        <f>SUMIF(LoansC!$B$12:$B$187,Loans!$B129,LoansC!Z$12:Z$187)+SUMIF(LoansR!$B$12:$B$187,Loans!$B129,LoansR!Z$12:Z$187)</f>
        <v>0</v>
      </c>
      <c r="AA129" s="37">
        <f>SUMIF(LoansC!$B$12:$B$187,Loans!$B129,LoansC!AA$12:AA$187)+SUMIF(LoansR!$B$12:$B$187,Loans!$B129,LoansR!AA$12:AA$187)</f>
        <v>0</v>
      </c>
      <c r="AB129" s="37">
        <f>SUMIF(LoansC!$B$12:$B$187,Loans!$B129,LoansC!AB$12:AB$187)+SUMIF(LoansR!$B$12:$B$187,Loans!$B129,LoansR!AB$12:AB$187)</f>
        <v>0</v>
      </c>
      <c r="AC129" s="37">
        <f>SUMIF(LoansC!$B$12:$B$187,Loans!$B129,LoansC!AC$12:AC$187)+SUMIF(LoansR!$B$12:$B$187,Loans!$B129,LoansR!AC$12:AC$187)</f>
        <v>0</v>
      </c>
      <c r="AD129" s="37">
        <f>SUMIF(LoansC!$B$12:$B$187,Loans!$B129,LoansC!AD$12:AD$187)+SUMIF(LoansR!$B$12:$B$187,Loans!$B129,LoansR!AD$12:AD$187)</f>
        <v>0</v>
      </c>
      <c r="AE129" s="56">
        <f>SUMIF(LoansC!$B$12:$B$187,Loans!$B129,LoansC!AE$12:AE$187)</f>
        <v>9.6699999999999994E-2</v>
      </c>
      <c r="AF129" s="37">
        <f>SUMIF(LoansC!$B$12:$B$187,Loans!$B129,LoansC!AF$12:AF$187)+SUMIF(LoansR!$B$12:$B$187,Loans!$B129,LoansR!AF$12:AF$187)</f>
        <v>0</v>
      </c>
      <c r="AG129" s="37">
        <f>SUMIF(LoansC!$B$12:$B$187,Loans!$B129,LoansC!AG$12:AG$187)+SUMIF(LoansR!$B$12:$B$187,Loans!$B129,LoansR!AG$12:AG$187)</f>
        <v>0</v>
      </c>
      <c r="AH129" s="37">
        <f>SUMIF(LoansC!$B$12:$B$187,Loans!$B129,LoansC!AH$12:AH$187)+SUMIF(LoansR!$B$12:$B$187,Loans!$B129,LoansR!AH$12:AH$187)</f>
        <v>0</v>
      </c>
      <c r="AI129" s="37">
        <f>SUMIF(LoansC!$B$12:$B$187,Loans!$B129,LoansC!AI$12:AI$187)+SUMIF(LoansR!$B$12:$B$187,Loans!$B129,LoansR!AI$12:AI$187)</f>
        <v>0</v>
      </c>
      <c r="AJ129" s="37">
        <f>SUMIF(LoansC!$B$12:$B$187,Loans!$B129,LoansC!AJ$12:AJ$187)+SUMIF(LoansR!$B$12:$B$187,Loans!$B129,LoansR!AJ$12:AJ$187)</f>
        <v>0</v>
      </c>
      <c r="AK129" s="37">
        <f>SUMIF(LoansC!$B$12:$B$187,Loans!$B129,LoansC!AK$12:AK$187)+SUMIF(LoansR!$B$12:$B$187,Loans!$B129,LoansR!AK$12:AK$187)</f>
        <v>0</v>
      </c>
      <c r="AL129" s="37">
        <f>SUMIF(LoansC!$B$12:$B$187,Loans!$B129,LoansC!AL$12:AL$187)+SUMIF(LoansR!$B$12:$B$187,Loans!$B129,LoansR!AL$12:AL$187)</f>
        <v>0</v>
      </c>
      <c r="AM129" s="37">
        <f>SUMIF(LoansC!$B$12:$B$187,Loans!$B129,LoansC!AM$12:AM$187)+SUMIF(LoansR!$B$12:$B$187,Loans!$B129,LoansR!AM$12:AM$187)</f>
        <v>0</v>
      </c>
      <c r="AN129" s="37">
        <f>SUMIF(LoansC!$B$12:$B$187,Loans!$B129,LoansC!AN$12:AN$187)+SUMIF(LoansR!$B$12:$B$187,Loans!$B129,LoansR!AN$12:AN$187)</f>
        <v>0</v>
      </c>
      <c r="AP129" s="57"/>
    </row>
    <row r="130" spans="1:42" x14ac:dyDescent="0.2">
      <c r="A130" s="1">
        <f t="shared" si="5"/>
        <v>2</v>
      </c>
      <c r="B130" s="101">
        <f t="shared" si="7"/>
        <v>48273</v>
      </c>
      <c r="C130" s="37">
        <f>SUMIF(LoansC!$B$12:$B$187,Loans!$B130,LoansC!C$12:C$187)+SUMIF(LoansR!$B$12:$B$187,Loans!$B130,LoansR!C$12:C$187)</f>
        <v>0</v>
      </c>
      <c r="D130" s="37">
        <f>SUMIF(LoansC!$B$12:$B$187,Loans!$B130,LoansC!D$12:D$187)+SUMIF(LoansR!$B$12:$B$187,Loans!$B130,LoansR!D$12:D$187)</f>
        <v>56138240.700000025</v>
      </c>
      <c r="E130" s="37">
        <f>SUMIF(LoansC!$B$12:$B$187,Loans!$B130,LoansC!E$12:E$187)+SUMIF(LoansR!$B$12:$B$187,Loans!$B130,LoansR!E$12:E$187)</f>
        <v>0</v>
      </c>
      <c r="F130" s="37">
        <f>SUMIF(LoansC!$B$12:$B$187,Loans!$B130,LoansC!F$12:F$187)+SUMIF(LoansR!$B$12:$B$187,Loans!$B130,LoansR!F$12:F$187)</f>
        <v>0</v>
      </c>
      <c r="G130" s="37">
        <f>SUMIF(LoansC!$B$12:$B$187,Loans!$B130,LoansC!G$12:G$187)+SUMIF(LoansR!$B$12:$B$187,Loans!$B130,LoansR!G$12:G$187)</f>
        <v>0</v>
      </c>
      <c r="H130" s="37">
        <f>SUMIF(LoansC!$B$12:$B$187,Loans!$B130,LoansC!H$12:H$187)+SUMIF(LoansR!$B$12:$B$187,Loans!$B130,LoansR!H$12:H$187)</f>
        <v>0</v>
      </c>
      <c r="I130" s="37">
        <f>SUMIF(LoansC!$B$12:$B$187,Loans!$B130,LoansC!I$12:I$187)+SUMIF(LoansR!$B$12:$B$187,Loans!$B130,LoansR!I$12:I$187)</f>
        <v>0</v>
      </c>
      <c r="J130" s="37">
        <f>SUMIF(LoansC!$B$12:$B$187,Loans!$B130,LoansC!J$12:J$187)+SUMIF(LoansR!$B$12:$B$187,Loans!$B130,LoansR!J$12:J$187)</f>
        <v>0</v>
      </c>
      <c r="K130" s="37">
        <f>SUMIF(LoansC!$B$12:$B$187,Loans!$B130,LoansC!K$12:K$187)+SUMIF(LoansR!$B$12:$B$187,Loans!$B130,LoansR!K$12:K$187)</f>
        <v>0</v>
      </c>
      <c r="L130" s="37">
        <f>SUMIF(LoansC!$B$12:$B$187,Loans!$B130,LoansC!L$12:L$187)+SUMIF(LoansR!$B$12:$B$187,Loans!$B130,LoansR!L$12:L$187)</f>
        <v>0</v>
      </c>
      <c r="M130" s="37">
        <f>SUMIF(LoansC!$B$12:$B$187,Loans!$B130,LoansC!M$12:M$187)+SUMIF(LoansR!$B$12:$B$187,Loans!$B130,LoansR!M$12:M$187)</f>
        <v>0</v>
      </c>
      <c r="N130" s="37">
        <f>SUMIF(LoansC!$B$12:$B$187,Loans!$B130,LoansC!N$12:N$187)+SUMIF(LoansR!$B$12:$B$187,Loans!$B130,LoansR!N$12:N$187)</f>
        <v>0</v>
      </c>
      <c r="O130" s="37">
        <f>SUMIF(LoansC!$B$12:$B$187,Loans!$B130,LoansC!O$12:O$187)+SUMIF(LoansR!$B$12:$B$187,Loans!$B130,LoansR!O$12:O$187)</f>
        <v>0</v>
      </c>
      <c r="P130" s="37">
        <f>SUMIF(LoansC!$B$12:$B$187,Loans!$B130,LoansC!P$12:P$187)+SUMIF(LoansR!$B$12:$B$187,Loans!$B130,LoansR!P$12:P$187)</f>
        <v>0</v>
      </c>
      <c r="Q130" s="37">
        <f>SUMIF(LoansC!$B$12:$B$187,Loans!$B130,LoansC!Q$12:Q$187)+SUMIF(LoansR!$B$12:$B$187,Loans!$B130,LoansR!Q$12:Q$187)</f>
        <v>0</v>
      </c>
      <c r="R130" s="37">
        <f>SUMIF(LoansC!$B$12:$B$187,Loans!$B130,LoansC!R$12:R$187)+SUMIF(LoansR!$B$12:$B$187,Loans!$B130,LoansR!R$12:R$187)</f>
        <v>0</v>
      </c>
      <c r="S130" s="37">
        <f>SUMIF(LoansC!$B$12:$B$187,Loans!$B130,LoansC!S$12:S$187)+SUMIF(LoansR!$B$12:$B$187,Loans!$B130,LoansR!S$12:S$187)</f>
        <v>0</v>
      </c>
      <c r="T130" s="37">
        <f>SUMIF(LoansC!$B$12:$B$187,Loans!$B130,LoansC!T$12:T$187)+SUMIF(LoansR!$B$12:$B$187,Loans!$B130,LoansR!T$12:T$187)</f>
        <v>0</v>
      </c>
      <c r="U130" s="37">
        <f>(SUMIF(LoansC!$B$12:$B$187,Loans!$B130,LoansC!U$12:U$187)+SUMIF(LoansR!$B$12:$B$187,Loans!$B130,LoansR!U$12:U$187))/2</f>
        <v>1</v>
      </c>
      <c r="V130" s="37">
        <f>SUMIF(LoansC!$B$12:$B$187,Loans!$B130,LoansC!V$12:V$187)+SUMIF(LoansR!$B$12:$B$187,Loans!$B130,LoansR!V$12:V$187)</f>
        <v>0</v>
      </c>
      <c r="W130" s="37">
        <f>SUMIF(LoansC!$B$12:$B$187,Loans!$B130,LoansC!W$12:W$187)+SUMIF(LoansR!$B$12:$B$187,Loans!$B130,LoansR!W$12:W$187)</f>
        <v>0</v>
      </c>
      <c r="X130" s="50">
        <f>IF(MONTH($B130)&gt;=6,VLOOKUP(YEAR($B130)+1,SRECPrice!$B$5:$C$29,2,FALSE),VLOOKUP(YEAR($B130),SRECPrice!$B$5:$C$29,2,FALSE))</f>
        <v>237</v>
      </c>
      <c r="Y130" s="37">
        <f>SUMIF(LoansC!$B$12:$B$187,Loans!$B130,LoansC!Y$12:Y$187)+SUMIF(LoansR!$B$12:$B$187,Loans!$B130,LoansR!Y$12:Y$187)</f>
        <v>0</v>
      </c>
      <c r="Z130" s="37">
        <f>SUMIF(LoansC!$B$12:$B$187,Loans!$B130,LoansC!Z$12:Z$187)+SUMIF(LoansR!$B$12:$B$187,Loans!$B130,LoansR!Z$12:Z$187)</f>
        <v>0</v>
      </c>
      <c r="AA130" s="37">
        <f>SUMIF(LoansC!$B$12:$B$187,Loans!$B130,LoansC!AA$12:AA$187)+SUMIF(LoansR!$B$12:$B$187,Loans!$B130,LoansR!AA$12:AA$187)</f>
        <v>0</v>
      </c>
      <c r="AB130" s="37">
        <f>SUMIF(LoansC!$B$12:$B$187,Loans!$B130,LoansC!AB$12:AB$187)+SUMIF(LoansR!$B$12:$B$187,Loans!$B130,LoansR!AB$12:AB$187)</f>
        <v>0</v>
      </c>
      <c r="AC130" s="37">
        <f>SUMIF(LoansC!$B$12:$B$187,Loans!$B130,LoansC!AC$12:AC$187)+SUMIF(LoansR!$B$12:$B$187,Loans!$B130,LoansR!AC$12:AC$187)</f>
        <v>0</v>
      </c>
      <c r="AD130" s="37">
        <f>SUMIF(LoansC!$B$12:$B$187,Loans!$B130,LoansC!AD$12:AD$187)+SUMIF(LoansR!$B$12:$B$187,Loans!$B130,LoansR!AD$12:AD$187)</f>
        <v>0</v>
      </c>
      <c r="AE130" s="56">
        <f>SUMIF(LoansC!$B$12:$B$187,Loans!$B130,LoansC!AE$12:AE$187)</f>
        <v>9.6699999999999994E-2</v>
      </c>
      <c r="AF130" s="37">
        <f>SUMIF(LoansC!$B$12:$B$187,Loans!$B130,LoansC!AF$12:AF$187)+SUMIF(LoansR!$B$12:$B$187,Loans!$B130,LoansR!AF$12:AF$187)</f>
        <v>0</v>
      </c>
      <c r="AG130" s="37">
        <f>SUMIF(LoansC!$B$12:$B$187,Loans!$B130,LoansC!AG$12:AG$187)+SUMIF(LoansR!$B$12:$B$187,Loans!$B130,LoansR!AG$12:AG$187)</f>
        <v>0</v>
      </c>
      <c r="AH130" s="37">
        <f>SUMIF(LoansC!$B$12:$B$187,Loans!$B130,LoansC!AH$12:AH$187)+SUMIF(LoansR!$B$12:$B$187,Loans!$B130,LoansR!AH$12:AH$187)</f>
        <v>0</v>
      </c>
      <c r="AI130" s="37">
        <f>SUMIF(LoansC!$B$12:$B$187,Loans!$B130,LoansC!AI$12:AI$187)+SUMIF(LoansR!$B$12:$B$187,Loans!$B130,LoansR!AI$12:AI$187)</f>
        <v>0</v>
      </c>
      <c r="AJ130" s="37">
        <f>SUMIF(LoansC!$B$12:$B$187,Loans!$B130,LoansC!AJ$12:AJ$187)+SUMIF(LoansR!$B$12:$B$187,Loans!$B130,LoansR!AJ$12:AJ$187)</f>
        <v>0</v>
      </c>
      <c r="AK130" s="37">
        <f>SUMIF(LoansC!$B$12:$B$187,Loans!$B130,LoansC!AK$12:AK$187)+SUMIF(LoansR!$B$12:$B$187,Loans!$B130,LoansR!AK$12:AK$187)</f>
        <v>0</v>
      </c>
      <c r="AL130" s="37">
        <f>SUMIF(LoansC!$B$12:$B$187,Loans!$B130,LoansC!AL$12:AL$187)+SUMIF(LoansR!$B$12:$B$187,Loans!$B130,LoansR!AL$12:AL$187)</f>
        <v>0</v>
      </c>
      <c r="AM130" s="37">
        <f>SUMIF(LoansC!$B$12:$B$187,Loans!$B130,LoansC!AM$12:AM$187)+SUMIF(LoansR!$B$12:$B$187,Loans!$B130,LoansR!AM$12:AM$187)</f>
        <v>0</v>
      </c>
      <c r="AN130" s="37">
        <f>SUMIF(LoansC!$B$12:$B$187,Loans!$B130,LoansC!AN$12:AN$187)+SUMIF(LoansR!$B$12:$B$187,Loans!$B130,LoansR!AN$12:AN$187)</f>
        <v>0</v>
      </c>
      <c r="AP130" s="57"/>
    </row>
    <row r="131" spans="1:42" x14ac:dyDescent="0.2">
      <c r="A131" s="1">
        <f t="shared" si="5"/>
        <v>3</v>
      </c>
      <c r="B131" s="101">
        <f t="shared" si="7"/>
        <v>48304</v>
      </c>
      <c r="C131" s="37">
        <f>SUMIF(LoansC!$B$12:$B$187,Loans!$B131,LoansC!C$12:C$187)+SUMIF(LoansR!$B$12:$B$187,Loans!$B131,LoansR!C$12:C$187)</f>
        <v>0</v>
      </c>
      <c r="D131" s="37">
        <f>SUMIF(LoansC!$B$12:$B$187,Loans!$B131,LoansC!D$12:D$187)+SUMIF(LoansR!$B$12:$B$187,Loans!$B131,LoansR!D$12:D$187)</f>
        <v>56138240.700000025</v>
      </c>
      <c r="E131" s="37">
        <f>SUMIF(LoansC!$B$12:$B$187,Loans!$B131,LoansC!E$12:E$187)+SUMIF(LoansR!$B$12:$B$187,Loans!$B131,LoansR!E$12:E$187)</f>
        <v>0</v>
      </c>
      <c r="F131" s="37">
        <f>SUMIF(LoansC!$B$12:$B$187,Loans!$B131,LoansC!F$12:F$187)+SUMIF(LoansR!$B$12:$B$187,Loans!$B131,LoansR!F$12:F$187)</f>
        <v>0</v>
      </c>
      <c r="G131" s="37">
        <f>SUMIF(LoansC!$B$12:$B$187,Loans!$B131,LoansC!G$12:G$187)+SUMIF(LoansR!$B$12:$B$187,Loans!$B131,LoansR!G$12:G$187)</f>
        <v>0</v>
      </c>
      <c r="H131" s="37">
        <f>SUMIF(LoansC!$B$12:$B$187,Loans!$B131,LoansC!H$12:H$187)+SUMIF(LoansR!$B$12:$B$187,Loans!$B131,LoansR!H$12:H$187)</f>
        <v>0</v>
      </c>
      <c r="I131" s="37">
        <f>SUMIF(LoansC!$B$12:$B$187,Loans!$B131,LoansC!I$12:I$187)+SUMIF(LoansR!$B$12:$B$187,Loans!$B131,LoansR!I$12:I$187)</f>
        <v>0</v>
      </c>
      <c r="J131" s="37">
        <f>SUMIF(LoansC!$B$12:$B$187,Loans!$B131,LoansC!J$12:J$187)+SUMIF(LoansR!$B$12:$B$187,Loans!$B131,LoansR!J$12:J$187)</f>
        <v>0</v>
      </c>
      <c r="K131" s="37">
        <f>SUMIF(LoansC!$B$12:$B$187,Loans!$B131,LoansC!K$12:K$187)+SUMIF(LoansR!$B$12:$B$187,Loans!$B131,LoansR!K$12:K$187)</f>
        <v>0</v>
      </c>
      <c r="L131" s="37">
        <f>SUMIF(LoansC!$B$12:$B$187,Loans!$B131,LoansC!L$12:L$187)+SUMIF(LoansR!$B$12:$B$187,Loans!$B131,LoansR!L$12:L$187)</f>
        <v>0</v>
      </c>
      <c r="M131" s="37">
        <f>SUMIF(LoansC!$B$12:$B$187,Loans!$B131,LoansC!M$12:M$187)+SUMIF(LoansR!$B$12:$B$187,Loans!$B131,LoansR!M$12:M$187)</f>
        <v>0</v>
      </c>
      <c r="N131" s="37">
        <f>SUMIF(LoansC!$B$12:$B$187,Loans!$B131,LoansC!N$12:N$187)+SUMIF(LoansR!$B$12:$B$187,Loans!$B131,LoansR!N$12:N$187)</f>
        <v>0</v>
      </c>
      <c r="O131" s="37">
        <f>SUMIF(LoansC!$B$12:$B$187,Loans!$B131,LoansC!O$12:O$187)+SUMIF(LoansR!$B$12:$B$187,Loans!$B131,LoansR!O$12:O$187)</f>
        <v>0</v>
      </c>
      <c r="P131" s="37">
        <f>SUMIF(LoansC!$B$12:$B$187,Loans!$B131,LoansC!P$12:P$187)+SUMIF(LoansR!$B$12:$B$187,Loans!$B131,LoansR!P$12:P$187)</f>
        <v>0</v>
      </c>
      <c r="Q131" s="37">
        <f>SUMIF(LoansC!$B$12:$B$187,Loans!$B131,LoansC!Q$12:Q$187)+SUMIF(LoansR!$B$12:$B$187,Loans!$B131,LoansR!Q$12:Q$187)</f>
        <v>0</v>
      </c>
      <c r="R131" s="37">
        <f>SUMIF(LoansC!$B$12:$B$187,Loans!$B131,LoansC!R$12:R$187)+SUMIF(LoansR!$B$12:$B$187,Loans!$B131,LoansR!R$12:R$187)</f>
        <v>0</v>
      </c>
      <c r="S131" s="37">
        <f>SUMIF(LoansC!$B$12:$B$187,Loans!$B131,LoansC!S$12:S$187)+SUMIF(LoansR!$B$12:$B$187,Loans!$B131,LoansR!S$12:S$187)</f>
        <v>0</v>
      </c>
      <c r="T131" s="37">
        <f>SUMIF(LoansC!$B$12:$B$187,Loans!$B131,LoansC!T$12:T$187)+SUMIF(LoansR!$B$12:$B$187,Loans!$B131,LoansR!T$12:T$187)</f>
        <v>0</v>
      </c>
      <c r="U131" s="37">
        <f>(SUMIF(LoansC!$B$12:$B$187,Loans!$B131,LoansC!U$12:U$187)+SUMIF(LoansR!$B$12:$B$187,Loans!$B131,LoansR!U$12:U$187))/2</f>
        <v>1</v>
      </c>
      <c r="V131" s="37">
        <f>SUMIF(LoansC!$B$12:$B$187,Loans!$B131,LoansC!V$12:V$187)+SUMIF(LoansR!$B$12:$B$187,Loans!$B131,LoansR!V$12:V$187)</f>
        <v>0</v>
      </c>
      <c r="W131" s="37">
        <f>SUMIF(LoansC!$B$12:$B$187,Loans!$B131,LoansC!W$12:W$187)+SUMIF(LoansR!$B$12:$B$187,Loans!$B131,LoansR!W$12:W$187)</f>
        <v>0</v>
      </c>
      <c r="X131" s="50">
        <f>IF(MONTH($B131)&gt;=6,VLOOKUP(YEAR($B131)+1,SRECPrice!$B$5:$C$29,2,FALSE),VLOOKUP(YEAR($B131),SRECPrice!$B$5:$C$29,2,FALSE))</f>
        <v>237</v>
      </c>
      <c r="Y131" s="37">
        <f>SUMIF(LoansC!$B$12:$B$187,Loans!$B131,LoansC!Y$12:Y$187)+SUMIF(LoansR!$B$12:$B$187,Loans!$B131,LoansR!Y$12:Y$187)</f>
        <v>0</v>
      </c>
      <c r="Z131" s="37">
        <f>SUMIF(LoansC!$B$12:$B$187,Loans!$B131,LoansC!Z$12:Z$187)+SUMIF(LoansR!$B$12:$B$187,Loans!$B131,LoansR!Z$12:Z$187)</f>
        <v>0</v>
      </c>
      <c r="AA131" s="37">
        <f>SUMIF(LoansC!$B$12:$B$187,Loans!$B131,LoansC!AA$12:AA$187)+SUMIF(LoansR!$B$12:$B$187,Loans!$B131,LoansR!AA$12:AA$187)</f>
        <v>0</v>
      </c>
      <c r="AB131" s="37">
        <f>SUMIF(LoansC!$B$12:$B$187,Loans!$B131,LoansC!AB$12:AB$187)+SUMIF(LoansR!$B$12:$B$187,Loans!$B131,LoansR!AB$12:AB$187)</f>
        <v>0</v>
      </c>
      <c r="AC131" s="37">
        <f>SUMIF(LoansC!$B$12:$B$187,Loans!$B131,LoansC!AC$12:AC$187)+SUMIF(LoansR!$B$12:$B$187,Loans!$B131,LoansR!AC$12:AC$187)</f>
        <v>0</v>
      </c>
      <c r="AD131" s="37">
        <f>SUMIF(LoansC!$B$12:$B$187,Loans!$B131,LoansC!AD$12:AD$187)+SUMIF(LoansR!$B$12:$B$187,Loans!$B131,LoansR!AD$12:AD$187)</f>
        <v>0</v>
      </c>
      <c r="AE131" s="56">
        <f>SUMIF(LoansC!$B$12:$B$187,Loans!$B131,LoansC!AE$12:AE$187)</f>
        <v>9.6699999999999994E-2</v>
      </c>
      <c r="AF131" s="37">
        <f>SUMIF(LoansC!$B$12:$B$187,Loans!$B131,LoansC!AF$12:AF$187)+SUMIF(LoansR!$B$12:$B$187,Loans!$B131,LoansR!AF$12:AF$187)</f>
        <v>0</v>
      </c>
      <c r="AG131" s="37">
        <f>SUMIF(LoansC!$B$12:$B$187,Loans!$B131,LoansC!AG$12:AG$187)+SUMIF(LoansR!$B$12:$B$187,Loans!$B131,LoansR!AG$12:AG$187)</f>
        <v>0</v>
      </c>
      <c r="AH131" s="37">
        <f>SUMIF(LoansC!$B$12:$B$187,Loans!$B131,LoansC!AH$12:AH$187)+SUMIF(LoansR!$B$12:$B$187,Loans!$B131,LoansR!AH$12:AH$187)</f>
        <v>0</v>
      </c>
      <c r="AI131" s="37">
        <f>SUMIF(LoansC!$B$12:$B$187,Loans!$B131,LoansC!AI$12:AI$187)+SUMIF(LoansR!$B$12:$B$187,Loans!$B131,LoansR!AI$12:AI$187)</f>
        <v>0</v>
      </c>
      <c r="AJ131" s="37">
        <f>SUMIF(LoansC!$B$12:$B$187,Loans!$B131,LoansC!AJ$12:AJ$187)+SUMIF(LoansR!$B$12:$B$187,Loans!$B131,LoansR!AJ$12:AJ$187)</f>
        <v>0</v>
      </c>
      <c r="AK131" s="37">
        <f>SUMIF(LoansC!$B$12:$B$187,Loans!$B131,LoansC!AK$12:AK$187)+SUMIF(LoansR!$B$12:$B$187,Loans!$B131,LoansR!AK$12:AK$187)</f>
        <v>0</v>
      </c>
      <c r="AL131" s="37">
        <f>SUMIF(LoansC!$B$12:$B$187,Loans!$B131,LoansC!AL$12:AL$187)+SUMIF(LoansR!$B$12:$B$187,Loans!$B131,LoansR!AL$12:AL$187)</f>
        <v>0</v>
      </c>
      <c r="AM131" s="37">
        <f>SUMIF(LoansC!$B$12:$B$187,Loans!$B131,LoansC!AM$12:AM$187)+SUMIF(LoansR!$B$12:$B$187,Loans!$B131,LoansR!AM$12:AM$187)</f>
        <v>0</v>
      </c>
      <c r="AN131" s="37">
        <f>SUMIF(LoansC!$B$12:$B$187,Loans!$B131,LoansC!AN$12:AN$187)+SUMIF(LoansR!$B$12:$B$187,Loans!$B131,LoansR!AN$12:AN$187)</f>
        <v>0</v>
      </c>
      <c r="AP131" s="57"/>
    </row>
    <row r="132" spans="1:42" x14ac:dyDescent="0.2">
      <c r="A132" s="1">
        <f t="shared" si="5"/>
        <v>4</v>
      </c>
      <c r="B132" s="101">
        <f t="shared" si="7"/>
        <v>48334</v>
      </c>
      <c r="C132" s="37">
        <f>SUMIF(LoansC!$B$12:$B$187,Loans!$B132,LoansC!C$12:C$187)+SUMIF(LoansR!$B$12:$B$187,Loans!$B132,LoansR!C$12:C$187)</f>
        <v>0</v>
      </c>
      <c r="D132" s="37">
        <f>SUMIF(LoansC!$B$12:$B$187,Loans!$B132,LoansC!D$12:D$187)+SUMIF(LoansR!$B$12:$B$187,Loans!$B132,LoansR!D$12:D$187)</f>
        <v>56138240.700000025</v>
      </c>
      <c r="E132" s="37">
        <f>SUMIF(LoansC!$B$12:$B$187,Loans!$B132,LoansC!E$12:E$187)+SUMIF(LoansR!$B$12:$B$187,Loans!$B132,LoansR!E$12:E$187)</f>
        <v>0</v>
      </c>
      <c r="F132" s="37">
        <f>SUMIF(LoansC!$B$12:$B$187,Loans!$B132,LoansC!F$12:F$187)+SUMIF(LoansR!$B$12:$B$187,Loans!$B132,LoansR!F$12:F$187)</f>
        <v>0</v>
      </c>
      <c r="G132" s="37">
        <f>SUMIF(LoansC!$B$12:$B$187,Loans!$B132,LoansC!G$12:G$187)+SUMIF(LoansR!$B$12:$B$187,Loans!$B132,LoansR!G$12:G$187)</f>
        <v>0</v>
      </c>
      <c r="H132" s="37">
        <f>SUMIF(LoansC!$B$12:$B$187,Loans!$B132,LoansC!H$12:H$187)+SUMIF(LoansR!$B$12:$B$187,Loans!$B132,LoansR!H$12:H$187)</f>
        <v>0</v>
      </c>
      <c r="I132" s="37">
        <f>SUMIF(LoansC!$B$12:$B$187,Loans!$B132,LoansC!I$12:I$187)+SUMIF(LoansR!$B$12:$B$187,Loans!$B132,LoansR!I$12:I$187)</f>
        <v>0</v>
      </c>
      <c r="J132" s="37">
        <f>SUMIF(LoansC!$B$12:$B$187,Loans!$B132,LoansC!J$12:J$187)+SUMIF(LoansR!$B$12:$B$187,Loans!$B132,LoansR!J$12:J$187)</f>
        <v>0</v>
      </c>
      <c r="K132" s="37">
        <f>SUMIF(LoansC!$B$12:$B$187,Loans!$B132,LoansC!K$12:K$187)+SUMIF(LoansR!$B$12:$B$187,Loans!$B132,LoansR!K$12:K$187)</f>
        <v>0</v>
      </c>
      <c r="L132" s="37">
        <f>SUMIF(LoansC!$B$12:$B$187,Loans!$B132,LoansC!L$12:L$187)+SUMIF(LoansR!$B$12:$B$187,Loans!$B132,LoansR!L$12:L$187)</f>
        <v>0</v>
      </c>
      <c r="M132" s="37">
        <f>SUMIF(LoansC!$B$12:$B$187,Loans!$B132,LoansC!M$12:M$187)+SUMIF(LoansR!$B$12:$B$187,Loans!$B132,LoansR!M$12:M$187)</f>
        <v>0</v>
      </c>
      <c r="N132" s="37">
        <f>SUMIF(LoansC!$B$12:$B$187,Loans!$B132,LoansC!N$12:N$187)+SUMIF(LoansR!$B$12:$B$187,Loans!$B132,LoansR!N$12:N$187)</f>
        <v>0</v>
      </c>
      <c r="O132" s="37">
        <f>SUMIF(LoansC!$B$12:$B$187,Loans!$B132,LoansC!O$12:O$187)+SUMIF(LoansR!$B$12:$B$187,Loans!$B132,LoansR!O$12:O$187)</f>
        <v>0</v>
      </c>
      <c r="P132" s="37">
        <f>SUMIF(LoansC!$B$12:$B$187,Loans!$B132,LoansC!P$12:P$187)+SUMIF(LoansR!$B$12:$B$187,Loans!$B132,LoansR!P$12:P$187)</f>
        <v>0</v>
      </c>
      <c r="Q132" s="37">
        <f>SUMIF(LoansC!$B$12:$B$187,Loans!$B132,LoansC!Q$12:Q$187)+SUMIF(LoansR!$B$12:$B$187,Loans!$B132,LoansR!Q$12:Q$187)</f>
        <v>0</v>
      </c>
      <c r="R132" s="37">
        <f>SUMIF(LoansC!$B$12:$B$187,Loans!$B132,LoansC!R$12:R$187)+SUMIF(LoansR!$B$12:$B$187,Loans!$B132,LoansR!R$12:R$187)</f>
        <v>0</v>
      </c>
      <c r="S132" s="37">
        <f>SUMIF(LoansC!$B$12:$B$187,Loans!$B132,LoansC!S$12:S$187)+SUMIF(LoansR!$B$12:$B$187,Loans!$B132,LoansR!S$12:S$187)</f>
        <v>0</v>
      </c>
      <c r="T132" s="37">
        <f>SUMIF(LoansC!$B$12:$B$187,Loans!$B132,LoansC!T$12:T$187)+SUMIF(LoansR!$B$12:$B$187,Loans!$B132,LoansR!T$12:T$187)</f>
        <v>0</v>
      </c>
      <c r="U132" s="37">
        <f>(SUMIF(LoansC!$B$12:$B$187,Loans!$B132,LoansC!U$12:U$187)+SUMIF(LoansR!$B$12:$B$187,Loans!$B132,LoansR!U$12:U$187))/2</f>
        <v>1</v>
      </c>
      <c r="V132" s="37">
        <f>SUMIF(LoansC!$B$12:$B$187,Loans!$B132,LoansC!V$12:V$187)+SUMIF(LoansR!$B$12:$B$187,Loans!$B132,LoansR!V$12:V$187)</f>
        <v>0</v>
      </c>
      <c r="W132" s="37">
        <f>SUMIF(LoansC!$B$12:$B$187,Loans!$B132,LoansC!W$12:W$187)+SUMIF(LoansR!$B$12:$B$187,Loans!$B132,LoansR!W$12:W$187)</f>
        <v>0</v>
      </c>
      <c r="X132" s="50">
        <f>IF(MONTH($B132)&gt;=6,VLOOKUP(YEAR($B132)+1,SRECPrice!$B$5:$C$29,2,FALSE),VLOOKUP(YEAR($B132),SRECPrice!$B$5:$C$29,2,FALSE))</f>
        <v>237</v>
      </c>
      <c r="Y132" s="37">
        <f>SUMIF(LoansC!$B$12:$B$187,Loans!$B132,LoansC!Y$12:Y$187)+SUMIF(LoansR!$B$12:$B$187,Loans!$B132,LoansR!Y$12:Y$187)</f>
        <v>0</v>
      </c>
      <c r="Z132" s="37">
        <f>SUMIF(LoansC!$B$12:$B$187,Loans!$B132,LoansC!Z$12:Z$187)+SUMIF(LoansR!$B$12:$B$187,Loans!$B132,LoansR!Z$12:Z$187)</f>
        <v>0</v>
      </c>
      <c r="AA132" s="37">
        <f>SUMIF(LoansC!$B$12:$B$187,Loans!$B132,LoansC!AA$12:AA$187)+SUMIF(LoansR!$B$12:$B$187,Loans!$B132,LoansR!AA$12:AA$187)</f>
        <v>0</v>
      </c>
      <c r="AB132" s="37">
        <f>SUMIF(LoansC!$B$12:$B$187,Loans!$B132,LoansC!AB$12:AB$187)+SUMIF(LoansR!$B$12:$B$187,Loans!$B132,LoansR!AB$12:AB$187)</f>
        <v>0</v>
      </c>
      <c r="AC132" s="37">
        <f>SUMIF(LoansC!$B$12:$B$187,Loans!$B132,LoansC!AC$12:AC$187)+SUMIF(LoansR!$B$12:$B$187,Loans!$B132,LoansR!AC$12:AC$187)</f>
        <v>0</v>
      </c>
      <c r="AD132" s="37">
        <f>SUMIF(LoansC!$B$12:$B$187,Loans!$B132,LoansC!AD$12:AD$187)+SUMIF(LoansR!$B$12:$B$187,Loans!$B132,LoansR!AD$12:AD$187)</f>
        <v>0</v>
      </c>
      <c r="AE132" s="56">
        <f>SUMIF(LoansC!$B$12:$B$187,Loans!$B132,LoansC!AE$12:AE$187)</f>
        <v>9.6699999999999994E-2</v>
      </c>
      <c r="AF132" s="37">
        <f>SUMIF(LoansC!$B$12:$B$187,Loans!$B132,LoansC!AF$12:AF$187)+SUMIF(LoansR!$B$12:$B$187,Loans!$B132,LoansR!AF$12:AF$187)</f>
        <v>0</v>
      </c>
      <c r="AG132" s="37">
        <f>SUMIF(LoansC!$B$12:$B$187,Loans!$B132,LoansC!AG$12:AG$187)+SUMIF(LoansR!$B$12:$B$187,Loans!$B132,LoansR!AG$12:AG$187)</f>
        <v>0</v>
      </c>
      <c r="AH132" s="37">
        <f>SUMIF(LoansC!$B$12:$B$187,Loans!$B132,LoansC!AH$12:AH$187)+SUMIF(LoansR!$B$12:$B$187,Loans!$B132,LoansR!AH$12:AH$187)</f>
        <v>0</v>
      </c>
      <c r="AI132" s="37">
        <f>SUMIF(LoansC!$B$12:$B$187,Loans!$B132,LoansC!AI$12:AI$187)+SUMIF(LoansR!$B$12:$B$187,Loans!$B132,LoansR!AI$12:AI$187)</f>
        <v>0</v>
      </c>
      <c r="AJ132" s="37">
        <f>SUMIF(LoansC!$B$12:$B$187,Loans!$B132,LoansC!AJ$12:AJ$187)+SUMIF(LoansR!$B$12:$B$187,Loans!$B132,LoansR!AJ$12:AJ$187)</f>
        <v>0</v>
      </c>
      <c r="AK132" s="37">
        <f>SUMIF(LoansC!$B$12:$B$187,Loans!$B132,LoansC!AK$12:AK$187)+SUMIF(LoansR!$B$12:$B$187,Loans!$B132,LoansR!AK$12:AK$187)</f>
        <v>0</v>
      </c>
      <c r="AL132" s="37">
        <f>SUMIF(LoansC!$B$12:$B$187,Loans!$B132,LoansC!AL$12:AL$187)+SUMIF(LoansR!$B$12:$B$187,Loans!$B132,LoansR!AL$12:AL$187)</f>
        <v>0</v>
      </c>
      <c r="AM132" s="37">
        <f>SUMIF(LoansC!$B$12:$B$187,Loans!$B132,LoansC!AM$12:AM$187)+SUMIF(LoansR!$B$12:$B$187,Loans!$B132,LoansR!AM$12:AM$187)</f>
        <v>0</v>
      </c>
      <c r="AN132" s="37">
        <f>SUMIF(LoansC!$B$12:$B$187,Loans!$B132,LoansC!AN$12:AN$187)+SUMIF(LoansR!$B$12:$B$187,Loans!$B132,LoansR!AN$12:AN$187)</f>
        <v>0</v>
      </c>
      <c r="AP132" s="57"/>
    </row>
    <row r="133" spans="1:42" x14ac:dyDescent="0.2">
      <c r="A133" s="1">
        <f t="shared" si="5"/>
        <v>5</v>
      </c>
      <c r="B133" s="101">
        <f t="shared" si="7"/>
        <v>48365</v>
      </c>
      <c r="C133" s="37">
        <f>SUMIF(LoansC!$B$12:$B$187,Loans!$B133,LoansC!C$12:C$187)+SUMIF(LoansR!$B$12:$B$187,Loans!$B133,LoansR!C$12:C$187)</f>
        <v>0</v>
      </c>
      <c r="D133" s="37">
        <f>SUMIF(LoansC!$B$12:$B$187,Loans!$B133,LoansC!D$12:D$187)+SUMIF(LoansR!$B$12:$B$187,Loans!$B133,LoansR!D$12:D$187)</f>
        <v>56138240.700000025</v>
      </c>
      <c r="E133" s="37">
        <f>SUMIF(LoansC!$B$12:$B$187,Loans!$B133,LoansC!E$12:E$187)+SUMIF(LoansR!$B$12:$B$187,Loans!$B133,LoansR!E$12:E$187)</f>
        <v>0</v>
      </c>
      <c r="F133" s="37">
        <f>SUMIF(LoansC!$B$12:$B$187,Loans!$B133,LoansC!F$12:F$187)+SUMIF(LoansR!$B$12:$B$187,Loans!$B133,LoansR!F$12:F$187)</f>
        <v>0</v>
      </c>
      <c r="G133" s="37">
        <f>SUMIF(LoansC!$B$12:$B$187,Loans!$B133,LoansC!G$12:G$187)+SUMIF(LoansR!$B$12:$B$187,Loans!$B133,LoansR!G$12:G$187)</f>
        <v>0</v>
      </c>
      <c r="H133" s="37">
        <f>SUMIF(LoansC!$B$12:$B$187,Loans!$B133,LoansC!H$12:H$187)+SUMIF(LoansR!$B$12:$B$187,Loans!$B133,LoansR!H$12:H$187)</f>
        <v>0</v>
      </c>
      <c r="I133" s="37">
        <f>SUMIF(LoansC!$B$12:$B$187,Loans!$B133,LoansC!I$12:I$187)+SUMIF(LoansR!$B$12:$B$187,Loans!$B133,LoansR!I$12:I$187)</f>
        <v>0</v>
      </c>
      <c r="J133" s="37">
        <f>SUMIF(LoansC!$B$12:$B$187,Loans!$B133,LoansC!J$12:J$187)+SUMIF(LoansR!$B$12:$B$187,Loans!$B133,LoansR!J$12:J$187)</f>
        <v>0</v>
      </c>
      <c r="K133" s="37">
        <f>SUMIF(LoansC!$B$12:$B$187,Loans!$B133,LoansC!K$12:K$187)+SUMIF(LoansR!$B$12:$B$187,Loans!$B133,LoansR!K$12:K$187)</f>
        <v>0</v>
      </c>
      <c r="L133" s="37">
        <f>SUMIF(LoansC!$B$12:$B$187,Loans!$B133,LoansC!L$12:L$187)+SUMIF(LoansR!$B$12:$B$187,Loans!$B133,LoansR!L$12:L$187)</f>
        <v>0</v>
      </c>
      <c r="M133" s="37">
        <f>SUMIF(LoansC!$B$12:$B$187,Loans!$B133,LoansC!M$12:M$187)+SUMIF(LoansR!$B$12:$B$187,Loans!$B133,LoansR!M$12:M$187)</f>
        <v>0</v>
      </c>
      <c r="N133" s="37">
        <f>SUMIF(LoansC!$B$12:$B$187,Loans!$B133,LoansC!N$12:N$187)+SUMIF(LoansR!$B$12:$B$187,Loans!$B133,LoansR!N$12:N$187)</f>
        <v>0</v>
      </c>
      <c r="O133" s="37">
        <f>SUMIF(LoansC!$B$12:$B$187,Loans!$B133,LoansC!O$12:O$187)+SUMIF(LoansR!$B$12:$B$187,Loans!$B133,LoansR!O$12:O$187)</f>
        <v>0</v>
      </c>
      <c r="P133" s="37">
        <f>SUMIF(LoansC!$B$12:$B$187,Loans!$B133,LoansC!P$12:P$187)+SUMIF(LoansR!$B$12:$B$187,Loans!$B133,LoansR!P$12:P$187)</f>
        <v>0</v>
      </c>
      <c r="Q133" s="37">
        <f>SUMIF(LoansC!$B$12:$B$187,Loans!$B133,LoansC!Q$12:Q$187)+SUMIF(LoansR!$B$12:$B$187,Loans!$B133,LoansR!Q$12:Q$187)</f>
        <v>0</v>
      </c>
      <c r="R133" s="37">
        <f>SUMIF(LoansC!$B$12:$B$187,Loans!$B133,LoansC!R$12:R$187)+SUMIF(LoansR!$B$12:$B$187,Loans!$B133,LoansR!R$12:R$187)</f>
        <v>0</v>
      </c>
      <c r="S133" s="37">
        <f>SUMIF(LoansC!$B$12:$B$187,Loans!$B133,LoansC!S$12:S$187)+SUMIF(LoansR!$B$12:$B$187,Loans!$B133,LoansR!S$12:S$187)</f>
        <v>0</v>
      </c>
      <c r="T133" s="37">
        <f>SUMIF(LoansC!$B$12:$B$187,Loans!$B133,LoansC!T$12:T$187)+SUMIF(LoansR!$B$12:$B$187,Loans!$B133,LoansR!T$12:T$187)</f>
        <v>0</v>
      </c>
      <c r="U133" s="37">
        <f>(SUMIF(LoansC!$B$12:$B$187,Loans!$B133,LoansC!U$12:U$187)+SUMIF(LoansR!$B$12:$B$187,Loans!$B133,LoansR!U$12:U$187))/2</f>
        <v>1</v>
      </c>
      <c r="V133" s="37">
        <f>SUMIF(LoansC!$B$12:$B$187,Loans!$B133,LoansC!V$12:V$187)+SUMIF(LoansR!$B$12:$B$187,Loans!$B133,LoansR!V$12:V$187)</f>
        <v>0</v>
      </c>
      <c r="W133" s="37">
        <f>SUMIF(LoansC!$B$12:$B$187,Loans!$B133,LoansC!W$12:W$187)+SUMIF(LoansR!$B$12:$B$187,Loans!$B133,LoansR!W$12:W$187)</f>
        <v>0</v>
      </c>
      <c r="X133" s="50">
        <f>IF(MONTH($B133)&gt;=6,VLOOKUP(YEAR($B133)+1,SRECPrice!$B$5:$C$29,2,FALSE),VLOOKUP(YEAR($B133),SRECPrice!$B$5:$C$29,2,FALSE))</f>
        <v>237</v>
      </c>
      <c r="Y133" s="37">
        <f>SUMIF(LoansC!$B$12:$B$187,Loans!$B133,LoansC!Y$12:Y$187)+SUMIF(LoansR!$B$12:$B$187,Loans!$B133,LoansR!Y$12:Y$187)</f>
        <v>0</v>
      </c>
      <c r="Z133" s="37">
        <f>SUMIF(LoansC!$B$12:$B$187,Loans!$B133,LoansC!Z$12:Z$187)+SUMIF(LoansR!$B$12:$B$187,Loans!$B133,LoansR!Z$12:Z$187)</f>
        <v>0</v>
      </c>
      <c r="AA133" s="37">
        <f>SUMIF(LoansC!$B$12:$B$187,Loans!$B133,LoansC!AA$12:AA$187)+SUMIF(LoansR!$B$12:$B$187,Loans!$B133,LoansR!AA$12:AA$187)</f>
        <v>0</v>
      </c>
      <c r="AB133" s="37">
        <f>SUMIF(LoansC!$B$12:$B$187,Loans!$B133,LoansC!AB$12:AB$187)+SUMIF(LoansR!$B$12:$B$187,Loans!$B133,LoansR!AB$12:AB$187)</f>
        <v>0</v>
      </c>
      <c r="AC133" s="37">
        <f>SUMIF(LoansC!$B$12:$B$187,Loans!$B133,LoansC!AC$12:AC$187)+SUMIF(LoansR!$B$12:$B$187,Loans!$B133,LoansR!AC$12:AC$187)</f>
        <v>0</v>
      </c>
      <c r="AD133" s="37">
        <f>SUMIF(LoansC!$B$12:$B$187,Loans!$B133,LoansC!AD$12:AD$187)+SUMIF(LoansR!$B$12:$B$187,Loans!$B133,LoansR!AD$12:AD$187)</f>
        <v>0</v>
      </c>
      <c r="AE133" s="56">
        <f>SUMIF(LoansC!$B$12:$B$187,Loans!$B133,LoansC!AE$12:AE$187)</f>
        <v>9.6699999999999994E-2</v>
      </c>
      <c r="AF133" s="37">
        <f>SUMIF(LoansC!$B$12:$B$187,Loans!$B133,LoansC!AF$12:AF$187)+SUMIF(LoansR!$B$12:$B$187,Loans!$B133,LoansR!AF$12:AF$187)</f>
        <v>0</v>
      </c>
      <c r="AG133" s="37">
        <f>SUMIF(LoansC!$B$12:$B$187,Loans!$B133,LoansC!AG$12:AG$187)+SUMIF(LoansR!$B$12:$B$187,Loans!$B133,LoansR!AG$12:AG$187)</f>
        <v>0</v>
      </c>
      <c r="AH133" s="37">
        <f>SUMIF(LoansC!$B$12:$B$187,Loans!$B133,LoansC!AH$12:AH$187)+SUMIF(LoansR!$B$12:$B$187,Loans!$B133,LoansR!AH$12:AH$187)</f>
        <v>0</v>
      </c>
      <c r="AI133" s="37">
        <f>SUMIF(LoansC!$B$12:$B$187,Loans!$B133,LoansC!AI$12:AI$187)+SUMIF(LoansR!$B$12:$B$187,Loans!$B133,LoansR!AI$12:AI$187)</f>
        <v>0</v>
      </c>
      <c r="AJ133" s="37">
        <f>SUMIF(LoansC!$B$12:$B$187,Loans!$B133,LoansC!AJ$12:AJ$187)+SUMIF(LoansR!$B$12:$B$187,Loans!$B133,LoansR!AJ$12:AJ$187)</f>
        <v>0</v>
      </c>
      <c r="AK133" s="37">
        <f>SUMIF(LoansC!$B$12:$B$187,Loans!$B133,LoansC!AK$12:AK$187)+SUMIF(LoansR!$B$12:$B$187,Loans!$B133,LoansR!AK$12:AK$187)</f>
        <v>0</v>
      </c>
      <c r="AL133" s="37">
        <f>SUMIF(LoansC!$B$12:$B$187,Loans!$B133,LoansC!AL$12:AL$187)+SUMIF(LoansR!$B$12:$B$187,Loans!$B133,LoansR!AL$12:AL$187)</f>
        <v>0</v>
      </c>
      <c r="AM133" s="37">
        <f>SUMIF(LoansC!$B$12:$B$187,Loans!$B133,LoansC!AM$12:AM$187)+SUMIF(LoansR!$B$12:$B$187,Loans!$B133,LoansR!AM$12:AM$187)</f>
        <v>0</v>
      </c>
      <c r="AN133" s="37">
        <f>SUMIF(LoansC!$B$12:$B$187,Loans!$B133,LoansC!AN$12:AN$187)+SUMIF(LoansR!$B$12:$B$187,Loans!$B133,LoansR!AN$12:AN$187)</f>
        <v>0</v>
      </c>
      <c r="AP133" s="57"/>
    </row>
    <row r="134" spans="1:42" x14ac:dyDescent="0.2">
      <c r="A134" s="1">
        <f t="shared" si="5"/>
        <v>6</v>
      </c>
      <c r="B134" s="101">
        <f t="shared" si="7"/>
        <v>48395</v>
      </c>
      <c r="C134" s="37">
        <f>SUMIF(LoansC!$B$12:$B$187,Loans!$B134,LoansC!C$12:C$187)+SUMIF(LoansR!$B$12:$B$187,Loans!$B134,LoansR!C$12:C$187)</f>
        <v>0</v>
      </c>
      <c r="D134" s="37">
        <f>SUMIF(LoansC!$B$12:$B$187,Loans!$B134,LoansC!D$12:D$187)+SUMIF(LoansR!$B$12:$B$187,Loans!$B134,LoansR!D$12:D$187)</f>
        <v>56138240.700000025</v>
      </c>
      <c r="E134" s="37">
        <f>SUMIF(LoansC!$B$12:$B$187,Loans!$B134,LoansC!E$12:E$187)+SUMIF(LoansR!$B$12:$B$187,Loans!$B134,LoansR!E$12:E$187)</f>
        <v>0</v>
      </c>
      <c r="F134" s="37">
        <f>SUMIF(LoansC!$B$12:$B$187,Loans!$B134,LoansC!F$12:F$187)+SUMIF(LoansR!$B$12:$B$187,Loans!$B134,LoansR!F$12:F$187)</f>
        <v>0</v>
      </c>
      <c r="G134" s="37">
        <f>SUMIF(LoansC!$B$12:$B$187,Loans!$B134,LoansC!G$12:G$187)+SUMIF(LoansR!$B$12:$B$187,Loans!$B134,LoansR!G$12:G$187)</f>
        <v>0</v>
      </c>
      <c r="H134" s="37">
        <f>SUMIF(LoansC!$B$12:$B$187,Loans!$B134,LoansC!H$12:H$187)+SUMIF(LoansR!$B$12:$B$187,Loans!$B134,LoansR!H$12:H$187)</f>
        <v>0</v>
      </c>
      <c r="I134" s="37">
        <f>SUMIF(LoansC!$B$12:$B$187,Loans!$B134,LoansC!I$12:I$187)+SUMIF(LoansR!$B$12:$B$187,Loans!$B134,LoansR!I$12:I$187)</f>
        <v>0</v>
      </c>
      <c r="J134" s="37">
        <f>SUMIF(LoansC!$B$12:$B$187,Loans!$B134,LoansC!J$12:J$187)+SUMIF(LoansR!$B$12:$B$187,Loans!$B134,LoansR!J$12:J$187)</f>
        <v>0</v>
      </c>
      <c r="K134" s="37">
        <f>SUMIF(LoansC!$B$12:$B$187,Loans!$B134,LoansC!K$12:K$187)+SUMIF(LoansR!$B$12:$B$187,Loans!$B134,LoansR!K$12:K$187)</f>
        <v>0</v>
      </c>
      <c r="L134" s="37">
        <f>SUMIF(LoansC!$B$12:$B$187,Loans!$B134,LoansC!L$12:L$187)+SUMIF(LoansR!$B$12:$B$187,Loans!$B134,LoansR!L$12:L$187)</f>
        <v>0</v>
      </c>
      <c r="M134" s="37">
        <f>SUMIF(LoansC!$B$12:$B$187,Loans!$B134,LoansC!M$12:M$187)+SUMIF(LoansR!$B$12:$B$187,Loans!$B134,LoansR!M$12:M$187)</f>
        <v>0</v>
      </c>
      <c r="N134" s="37">
        <f>SUMIF(LoansC!$B$12:$B$187,Loans!$B134,LoansC!N$12:N$187)+SUMIF(LoansR!$B$12:$B$187,Loans!$B134,LoansR!N$12:N$187)</f>
        <v>0</v>
      </c>
      <c r="O134" s="37">
        <f>SUMIF(LoansC!$B$12:$B$187,Loans!$B134,LoansC!O$12:O$187)+SUMIF(LoansR!$B$12:$B$187,Loans!$B134,LoansR!O$12:O$187)</f>
        <v>0</v>
      </c>
      <c r="P134" s="37">
        <f>SUMIF(LoansC!$B$12:$B$187,Loans!$B134,LoansC!P$12:P$187)+SUMIF(LoansR!$B$12:$B$187,Loans!$B134,LoansR!P$12:P$187)</f>
        <v>0</v>
      </c>
      <c r="Q134" s="37">
        <f>SUMIF(LoansC!$B$12:$B$187,Loans!$B134,LoansC!Q$12:Q$187)+SUMIF(LoansR!$B$12:$B$187,Loans!$B134,LoansR!Q$12:Q$187)</f>
        <v>0</v>
      </c>
      <c r="R134" s="37">
        <f>SUMIF(LoansC!$B$12:$B$187,Loans!$B134,LoansC!R$12:R$187)+SUMIF(LoansR!$B$12:$B$187,Loans!$B134,LoansR!R$12:R$187)</f>
        <v>0</v>
      </c>
      <c r="S134" s="37">
        <f>SUMIF(LoansC!$B$12:$B$187,Loans!$B134,LoansC!S$12:S$187)+SUMIF(LoansR!$B$12:$B$187,Loans!$B134,LoansR!S$12:S$187)</f>
        <v>0</v>
      </c>
      <c r="T134" s="37">
        <f>SUMIF(LoansC!$B$12:$B$187,Loans!$B134,LoansC!T$12:T$187)+SUMIF(LoansR!$B$12:$B$187,Loans!$B134,LoansR!T$12:T$187)</f>
        <v>0</v>
      </c>
      <c r="U134" s="37">
        <f>(SUMIF(LoansC!$B$12:$B$187,Loans!$B134,LoansC!U$12:U$187)+SUMIF(LoansR!$B$12:$B$187,Loans!$B134,LoansR!U$12:U$187))/2</f>
        <v>1</v>
      </c>
      <c r="V134" s="37">
        <f>SUMIF(LoansC!$B$12:$B$187,Loans!$B134,LoansC!V$12:V$187)+SUMIF(LoansR!$B$12:$B$187,Loans!$B134,LoansR!V$12:V$187)</f>
        <v>0</v>
      </c>
      <c r="W134" s="37">
        <f>SUMIF(LoansC!$B$12:$B$187,Loans!$B134,LoansC!W$12:W$187)+SUMIF(LoansR!$B$12:$B$187,Loans!$B134,LoansR!W$12:W$187)</f>
        <v>0</v>
      </c>
      <c r="X134" s="50">
        <f>IF(MONTH($B134)&gt;=6,VLOOKUP(YEAR($B134)+1,SRECPrice!$B$5:$C$29,2,FALSE),VLOOKUP(YEAR($B134),SRECPrice!$B$5:$C$29,2,FALSE))</f>
        <v>237</v>
      </c>
      <c r="Y134" s="37">
        <f>SUMIF(LoansC!$B$12:$B$187,Loans!$B134,LoansC!Y$12:Y$187)+SUMIF(LoansR!$B$12:$B$187,Loans!$B134,LoansR!Y$12:Y$187)</f>
        <v>0</v>
      </c>
      <c r="Z134" s="37">
        <f>SUMIF(LoansC!$B$12:$B$187,Loans!$B134,LoansC!Z$12:Z$187)+SUMIF(LoansR!$B$12:$B$187,Loans!$B134,LoansR!Z$12:Z$187)</f>
        <v>0</v>
      </c>
      <c r="AA134" s="37">
        <f>SUMIF(LoansC!$B$12:$B$187,Loans!$B134,LoansC!AA$12:AA$187)+SUMIF(LoansR!$B$12:$B$187,Loans!$B134,LoansR!AA$12:AA$187)</f>
        <v>0</v>
      </c>
      <c r="AB134" s="37">
        <f>SUMIF(LoansC!$B$12:$B$187,Loans!$B134,LoansC!AB$12:AB$187)+SUMIF(LoansR!$B$12:$B$187,Loans!$B134,LoansR!AB$12:AB$187)</f>
        <v>0</v>
      </c>
      <c r="AC134" s="37">
        <f>SUMIF(LoansC!$B$12:$B$187,Loans!$B134,LoansC!AC$12:AC$187)+SUMIF(LoansR!$B$12:$B$187,Loans!$B134,LoansR!AC$12:AC$187)</f>
        <v>0</v>
      </c>
      <c r="AD134" s="37">
        <f>SUMIF(LoansC!$B$12:$B$187,Loans!$B134,LoansC!AD$12:AD$187)+SUMIF(LoansR!$B$12:$B$187,Loans!$B134,LoansR!AD$12:AD$187)</f>
        <v>0</v>
      </c>
      <c r="AE134" s="56">
        <f>SUMIF(LoansC!$B$12:$B$187,Loans!$B134,LoansC!AE$12:AE$187)</f>
        <v>9.6699999999999994E-2</v>
      </c>
      <c r="AF134" s="37">
        <f>SUMIF(LoansC!$B$12:$B$187,Loans!$B134,LoansC!AF$12:AF$187)+SUMIF(LoansR!$B$12:$B$187,Loans!$B134,LoansR!AF$12:AF$187)</f>
        <v>0</v>
      </c>
      <c r="AG134" s="37">
        <f>SUMIF(LoansC!$B$12:$B$187,Loans!$B134,LoansC!AG$12:AG$187)+SUMIF(LoansR!$B$12:$B$187,Loans!$B134,LoansR!AG$12:AG$187)</f>
        <v>0</v>
      </c>
      <c r="AH134" s="37">
        <f>SUMIF(LoansC!$B$12:$B$187,Loans!$B134,LoansC!AH$12:AH$187)+SUMIF(LoansR!$B$12:$B$187,Loans!$B134,LoansR!AH$12:AH$187)</f>
        <v>0</v>
      </c>
      <c r="AI134" s="37">
        <f>SUMIF(LoansC!$B$12:$B$187,Loans!$B134,LoansC!AI$12:AI$187)+SUMIF(LoansR!$B$12:$B$187,Loans!$B134,LoansR!AI$12:AI$187)</f>
        <v>0</v>
      </c>
      <c r="AJ134" s="37">
        <f>SUMIF(LoansC!$B$12:$B$187,Loans!$B134,LoansC!AJ$12:AJ$187)+SUMIF(LoansR!$B$12:$B$187,Loans!$B134,LoansR!AJ$12:AJ$187)</f>
        <v>0</v>
      </c>
      <c r="AK134" s="37">
        <f>SUMIF(LoansC!$B$12:$B$187,Loans!$B134,LoansC!AK$12:AK$187)+SUMIF(LoansR!$B$12:$B$187,Loans!$B134,LoansR!AK$12:AK$187)</f>
        <v>0</v>
      </c>
      <c r="AL134" s="37">
        <f>SUMIF(LoansC!$B$12:$B$187,Loans!$B134,LoansC!AL$12:AL$187)+SUMIF(LoansR!$B$12:$B$187,Loans!$B134,LoansR!AL$12:AL$187)</f>
        <v>0</v>
      </c>
      <c r="AM134" s="37">
        <f>SUMIF(LoansC!$B$12:$B$187,Loans!$B134,LoansC!AM$12:AM$187)+SUMIF(LoansR!$B$12:$B$187,Loans!$B134,LoansR!AM$12:AM$187)</f>
        <v>0</v>
      </c>
      <c r="AN134" s="37">
        <f>SUMIF(LoansC!$B$12:$B$187,Loans!$B134,LoansC!AN$12:AN$187)+SUMIF(LoansR!$B$12:$B$187,Loans!$B134,LoansR!AN$12:AN$187)</f>
        <v>0</v>
      </c>
      <c r="AP134" s="57"/>
    </row>
    <row r="135" spans="1:42" x14ac:dyDescent="0.2">
      <c r="A135" s="1">
        <f t="shared" si="5"/>
        <v>7</v>
      </c>
      <c r="B135" s="101">
        <f t="shared" si="7"/>
        <v>48426</v>
      </c>
      <c r="C135" s="37">
        <f>SUMIF(LoansC!$B$12:$B$187,Loans!$B135,LoansC!C$12:C$187)+SUMIF(LoansR!$B$12:$B$187,Loans!$B135,LoansR!C$12:C$187)</f>
        <v>0</v>
      </c>
      <c r="D135" s="37">
        <f>SUMIF(LoansC!$B$12:$B$187,Loans!$B135,LoansC!D$12:D$187)+SUMIF(LoansR!$B$12:$B$187,Loans!$B135,LoansR!D$12:D$187)</f>
        <v>56138240.700000025</v>
      </c>
      <c r="E135" s="37">
        <f>SUMIF(LoansC!$B$12:$B$187,Loans!$B135,LoansC!E$12:E$187)+SUMIF(LoansR!$B$12:$B$187,Loans!$B135,LoansR!E$12:E$187)</f>
        <v>0</v>
      </c>
      <c r="F135" s="37">
        <f>SUMIF(LoansC!$B$12:$B$187,Loans!$B135,LoansC!F$12:F$187)+SUMIF(LoansR!$B$12:$B$187,Loans!$B135,LoansR!F$12:F$187)</f>
        <v>0</v>
      </c>
      <c r="G135" s="37">
        <f>SUMIF(LoansC!$B$12:$B$187,Loans!$B135,LoansC!G$12:G$187)+SUMIF(LoansR!$B$12:$B$187,Loans!$B135,LoansR!G$12:G$187)</f>
        <v>0</v>
      </c>
      <c r="H135" s="37">
        <f>SUMIF(LoansC!$B$12:$B$187,Loans!$B135,LoansC!H$12:H$187)+SUMIF(LoansR!$B$12:$B$187,Loans!$B135,LoansR!H$12:H$187)</f>
        <v>0</v>
      </c>
      <c r="I135" s="37">
        <f>SUMIF(LoansC!$B$12:$B$187,Loans!$B135,LoansC!I$12:I$187)+SUMIF(LoansR!$B$12:$B$187,Loans!$B135,LoansR!I$12:I$187)</f>
        <v>0</v>
      </c>
      <c r="J135" s="37">
        <f>SUMIF(LoansC!$B$12:$B$187,Loans!$B135,LoansC!J$12:J$187)+SUMIF(LoansR!$B$12:$B$187,Loans!$B135,LoansR!J$12:J$187)</f>
        <v>0</v>
      </c>
      <c r="K135" s="37">
        <f>SUMIF(LoansC!$B$12:$B$187,Loans!$B135,LoansC!K$12:K$187)+SUMIF(LoansR!$B$12:$B$187,Loans!$B135,LoansR!K$12:K$187)</f>
        <v>0</v>
      </c>
      <c r="L135" s="37">
        <f>SUMIF(LoansC!$B$12:$B$187,Loans!$B135,LoansC!L$12:L$187)+SUMIF(LoansR!$B$12:$B$187,Loans!$B135,LoansR!L$12:L$187)</f>
        <v>0</v>
      </c>
      <c r="M135" s="37">
        <f>SUMIF(LoansC!$B$12:$B$187,Loans!$B135,LoansC!M$12:M$187)+SUMIF(LoansR!$B$12:$B$187,Loans!$B135,LoansR!M$12:M$187)</f>
        <v>0</v>
      </c>
      <c r="N135" s="37">
        <f>SUMIF(LoansC!$B$12:$B$187,Loans!$B135,LoansC!N$12:N$187)+SUMIF(LoansR!$B$12:$B$187,Loans!$B135,LoansR!N$12:N$187)</f>
        <v>0</v>
      </c>
      <c r="O135" s="37">
        <f>SUMIF(LoansC!$B$12:$B$187,Loans!$B135,LoansC!O$12:O$187)+SUMIF(LoansR!$B$12:$B$187,Loans!$B135,LoansR!O$12:O$187)</f>
        <v>0</v>
      </c>
      <c r="P135" s="37">
        <f>SUMIF(LoansC!$B$12:$B$187,Loans!$B135,LoansC!P$12:P$187)+SUMIF(LoansR!$B$12:$B$187,Loans!$B135,LoansR!P$12:P$187)</f>
        <v>0</v>
      </c>
      <c r="Q135" s="37">
        <f>SUMIF(LoansC!$B$12:$B$187,Loans!$B135,LoansC!Q$12:Q$187)+SUMIF(LoansR!$B$12:$B$187,Loans!$B135,LoansR!Q$12:Q$187)</f>
        <v>0</v>
      </c>
      <c r="R135" s="37">
        <f>SUMIF(LoansC!$B$12:$B$187,Loans!$B135,LoansC!R$12:R$187)+SUMIF(LoansR!$B$12:$B$187,Loans!$B135,LoansR!R$12:R$187)</f>
        <v>0</v>
      </c>
      <c r="S135" s="37">
        <f>SUMIF(LoansC!$B$12:$B$187,Loans!$B135,LoansC!S$12:S$187)+SUMIF(LoansR!$B$12:$B$187,Loans!$B135,LoansR!S$12:S$187)</f>
        <v>0</v>
      </c>
      <c r="T135" s="37">
        <f>SUMIF(LoansC!$B$12:$B$187,Loans!$B135,LoansC!T$12:T$187)+SUMIF(LoansR!$B$12:$B$187,Loans!$B135,LoansR!T$12:T$187)</f>
        <v>0</v>
      </c>
      <c r="U135" s="37">
        <f>(SUMIF(LoansC!$B$12:$B$187,Loans!$B135,LoansC!U$12:U$187)+SUMIF(LoansR!$B$12:$B$187,Loans!$B135,LoansR!U$12:U$187))/2</f>
        <v>1</v>
      </c>
      <c r="V135" s="37">
        <f>SUMIF(LoansC!$B$12:$B$187,Loans!$B135,LoansC!V$12:V$187)+SUMIF(LoansR!$B$12:$B$187,Loans!$B135,LoansR!V$12:V$187)</f>
        <v>0</v>
      </c>
      <c r="W135" s="37">
        <f>SUMIF(LoansC!$B$12:$B$187,Loans!$B135,LoansC!W$12:W$187)+SUMIF(LoansR!$B$12:$B$187,Loans!$B135,LoansR!W$12:W$187)</f>
        <v>0</v>
      </c>
      <c r="X135" s="50">
        <f>IF(MONTH($B135)&gt;=6,VLOOKUP(YEAR($B135)+1,SRECPrice!$B$5:$C$29,2,FALSE),VLOOKUP(YEAR($B135),SRECPrice!$B$5:$C$29,2,FALSE))</f>
        <v>237</v>
      </c>
      <c r="Y135" s="37">
        <f>SUMIF(LoansC!$B$12:$B$187,Loans!$B135,LoansC!Y$12:Y$187)+SUMIF(LoansR!$B$12:$B$187,Loans!$B135,LoansR!Y$12:Y$187)</f>
        <v>0</v>
      </c>
      <c r="Z135" s="37">
        <f>SUMIF(LoansC!$B$12:$B$187,Loans!$B135,LoansC!Z$12:Z$187)+SUMIF(LoansR!$B$12:$B$187,Loans!$B135,LoansR!Z$12:Z$187)</f>
        <v>0</v>
      </c>
      <c r="AA135" s="37">
        <f>SUMIF(LoansC!$B$12:$B$187,Loans!$B135,LoansC!AA$12:AA$187)+SUMIF(LoansR!$B$12:$B$187,Loans!$B135,LoansR!AA$12:AA$187)</f>
        <v>0</v>
      </c>
      <c r="AB135" s="37">
        <f>SUMIF(LoansC!$B$12:$B$187,Loans!$B135,LoansC!AB$12:AB$187)+SUMIF(LoansR!$B$12:$B$187,Loans!$B135,LoansR!AB$12:AB$187)</f>
        <v>0</v>
      </c>
      <c r="AC135" s="37">
        <f>SUMIF(LoansC!$B$12:$B$187,Loans!$B135,LoansC!AC$12:AC$187)+SUMIF(LoansR!$B$12:$B$187,Loans!$B135,LoansR!AC$12:AC$187)</f>
        <v>0</v>
      </c>
      <c r="AD135" s="37">
        <f>SUMIF(LoansC!$B$12:$B$187,Loans!$B135,LoansC!AD$12:AD$187)+SUMIF(LoansR!$B$12:$B$187,Loans!$B135,LoansR!AD$12:AD$187)</f>
        <v>0</v>
      </c>
      <c r="AE135" s="56">
        <f>SUMIF(LoansC!$B$12:$B$187,Loans!$B135,LoansC!AE$12:AE$187)</f>
        <v>9.6699999999999994E-2</v>
      </c>
      <c r="AF135" s="37">
        <f>SUMIF(LoansC!$B$12:$B$187,Loans!$B135,LoansC!AF$12:AF$187)+SUMIF(LoansR!$B$12:$B$187,Loans!$B135,LoansR!AF$12:AF$187)</f>
        <v>0</v>
      </c>
      <c r="AG135" s="37">
        <f>SUMIF(LoansC!$B$12:$B$187,Loans!$B135,LoansC!AG$12:AG$187)+SUMIF(LoansR!$B$12:$B$187,Loans!$B135,LoansR!AG$12:AG$187)</f>
        <v>0</v>
      </c>
      <c r="AH135" s="37">
        <f>SUMIF(LoansC!$B$12:$B$187,Loans!$B135,LoansC!AH$12:AH$187)+SUMIF(LoansR!$B$12:$B$187,Loans!$B135,LoansR!AH$12:AH$187)</f>
        <v>0</v>
      </c>
      <c r="AI135" s="37">
        <f>SUMIF(LoansC!$B$12:$B$187,Loans!$B135,LoansC!AI$12:AI$187)+SUMIF(LoansR!$B$12:$B$187,Loans!$B135,LoansR!AI$12:AI$187)</f>
        <v>0</v>
      </c>
      <c r="AJ135" s="37">
        <f>SUMIF(LoansC!$B$12:$B$187,Loans!$B135,LoansC!AJ$12:AJ$187)+SUMIF(LoansR!$B$12:$B$187,Loans!$B135,LoansR!AJ$12:AJ$187)</f>
        <v>0</v>
      </c>
      <c r="AK135" s="37">
        <f>SUMIF(LoansC!$B$12:$B$187,Loans!$B135,LoansC!AK$12:AK$187)+SUMIF(LoansR!$B$12:$B$187,Loans!$B135,LoansR!AK$12:AK$187)</f>
        <v>0</v>
      </c>
      <c r="AL135" s="37">
        <f>SUMIF(LoansC!$B$12:$B$187,Loans!$B135,LoansC!AL$12:AL$187)+SUMIF(LoansR!$B$12:$B$187,Loans!$B135,LoansR!AL$12:AL$187)</f>
        <v>0</v>
      </c>
      <c r="AM135" s="37">
        <f>SUMIF(LoansC!$B$12:$B$187,Loans!$B135,LoansC!AM$12:AM$187)+SUMIF(LoansR!$B$12:$B$187,Loans!$B135,LoansR!AM$12:AM$187)</f>
        <v>0</v>
      </c>
      <c r="AN135" s="37">
        <f>SUMIF(LoansC!$B$12:$B$187,Loans!$B135,LoansC!AN$12:AN$187)+SUMIF(LoansR!$B$12:$B$187,Loans!$B135,LoansR!AN$12:AN$187)</f>
        <v>0</v>
      </c>
      <c r="AP135" s="57"/>
    </row>
    <row r="136" spans="1:42" x14ac:dyDescent="0.2">
      <c r="A136" s="1">
        <f t="shared" si="5"/>
        <v>8</v>
      </c>
      <c r="B136" s="101">
        <f t="shared" si="7"/>
        <v>48457</v>
      </c>
      <c r="C136" s="37">
        <f>SUMIF(LoansC!$B$12:$B$187,Loans!$B136,LoansC!C$12:C$187)+SUMIF(LoansR!$B$12:$B$187,Loans!$B136,LoansR!C$12:C$187)</f>
        <v>0</v>
      </c>
      <c r="D136" s="37">
        <f>SUMIF(LoansC!$B$12:$B$187,Loans!$B136,LoansC!D$12:D$187)+SUMIF(LoansR!$B$12:$B$187,Loans!$B136,LoansR!D$12:D$187)</f>
        <v>56138240.700000025</v>
      </c>
      <c r="E136" s="37">
        <f>SUMIF(LoansC!$B$12:$B$187,Loans!$B136,LoansC!E$12:E$187)+SUMIF(LoansR!$B$12:$B$187,Loans!$B136,LoansR!E$12:E$187)</f>
        <v>0</v>
      </c>
      <c r="F136" s="37">
        <f>SUMIF(LoansC!$B$12:$B$187,Loans!$B136,LoansC!F$12:F$187)+SUMIF(LoansR!$B$12:$B$187,Loans!$B136,LoansR!F$12:F$187)</f>
        <v>0</v>
      </c>
      <c r="G136" s="37">
        <f>SUMIF(LoansC!$B$12:$B$187,Loans!$B136,LoansC!G$12:G$187)+SUMIF(LoansR!$B$12:$B$187,Loans!$B136,LoansR!G$12:G$187)</f>
        <v>0</v>
      </c>
      <c r="H136" s="37">
        <f>SUMIF(LoansC!$B$12:$B$187,Loans!$B136,LoansC!H$12:H$187)+SUMIF(LoansR!$B$12:$B$187,Loans!$B136,LoansR!H$12:H$187)</f>
        <v>0</v>
      </c>
      <c r="I136" s="37">
        <f>SUMIF(LoansC!$B$12:$B$187,Loans!$B136,LoansC!I$12:I$187)+SUMIF(LoansR!$B$12:$B$187,Loans!$B136,LoansR!I$12:I$187)</f>
        <v>0</v>
      </c>
      <c r="J136" s="37">
        <f>SUMIF(LoansC!$B$12:$B$187,Loans!$B136,LoansC!J$12:J$187)+SUMIF(LoansR!$B$12:$B$187,Loans!$B136,LoansR!J$12:J$187)</f>
        <v>0</v>
      </c>
      <c r="K136" s="37">
        <f>SUMIF(LoansC!$B$12:$B$187,Loans!$B136,LoansC!K$12:K$187)+SUMIF(LoansR!$B$12:$B$187,Loans!$B136,LoansR!K$12:K$187)</f>
        <v>0</v>
      </c>
      <c r="L136" s="37">
        <f>SUMIF(LoansC!$B$12:$B$187,Loans!$B136,LoansC!L$12:L$187)+SUMIF(LoansR!$B$12:$B$187,Loans!$B136,LoansR!L$12:L$187)</f>
        <v>0</v>
      </c>
      <c r="M136" s="37">
        <f>SUMIF(LoansC!$B$12:$B$187,Loans!$B136,LoansC!M$12:M$187)+SUMIF(LoansR!$B$12:$B$187,Loans!$B136,LoansR!M$12:M$187)</f>
        <v>0</v>
      </c>
      <c r="N136" s="37">
        <f>SUMIF(LoansC!$B$12:$B$187,Loans!$B136,LoansC!N$12:N$187)+SUMIF(LoansR!$B$12:$B$187,Loans!$B136,LoansR!N$12:N$187)</f>
        <v>0</v>
      </c>
      <c r="O136" s="37">
        <f>SUMIF(LoansC!$B$12:$B$187,Loans!$B136,LoansC!O$12:O$187)+SUMIF(LoansR!$B$12:$B$187,Loans!$B136,LoansR!O$12:O$187)</f>
        <v>0</v>
      </c>
      <c r="P136" s="37">
        <f>SUMIF(LoansC!$B$12:$B$187,Loans!$B136,LoansC!P$12:P$187)+SUMIF(LoansR!$B$12:$B$187,Loans!$B136,LoansR!P$12:P$187)</f>
        <v>0</v>
      </c>
      <c r="Q136" s="37">
        <f>SUMIF(LoansC!$B$12:$B$187,Loans!$B136,LoansC!Q$12:Q$187)+SUMIF(LoansR!$B$12:$B$187,Loans!$B136,LoansR!Q$12:Q$187)</f>
        <v>0</v>
      </c>
      <c r="R136" s="37">
        <f>SUMIF(LoansC!$B$12:$B$187,Loans!$B136,LoansC!R$12:R$187)+SUMIF(LoansR!$B$12:$B$187,Loans!$B136,LoansR!R$12:R$187)</f>
        <v>0</v>
      </c>
      <c r="S136" s="37">
        <f>SUMIF(LoansC!$B$12:$B$187,Loans!$B136,LoansC!S$12:S$187)+SUMIF(LoansR!$B$12:$B$187,Loans!$B136,LoansR!S$12:S$187)</f>
        <v>0</v>
      </c>
      <c r="T136" s="37">
        <f>SUMIF(LoansC!$B$12:$B$187,Loans!$B136,LoansC!T$12:T$187)+SUMIF(LoansR!$B$12:$B$187,Loans!$B136,LoansR!T$12:T$187)</f>
        <v>0</v>
      </c>
      <c r="U136" s="37">
        <f>(SUMIF(LoansC!$B$12:$B$187,Loans!$B136,LoansC!U$12:U$187)+SUMIF(LoansR!$B$12:$B$187,Loans!$B136,LoansR!U$12:U$187))/2</f>
        <v>1</v>
      </c>
      <c r="V136" s="37">
        <f>SUMIF(LoansC!$B$12:$B$187,Loans!$B136,LoansC!V$12:V$187)+SUMIF(LoansR!$B$12:$B$187,Loans!$B136,LoansR!V$12:V$187)</f>
        <v>0</v>
      </c>
      <c r="W136" s="37">
        <f>SUMIF(LoansC!$B$12:$B$187,Loans!$B136,LoansC!W$12:W$187)+SUMIF(LoansR!$B$12:$B$187,Loans!$B136,LoansR!W$12:W$187)</f>
        <v>0</v>
      </c>
      <c r="X136" s="50">
        <f>IF(MONTH($B136)&gt;=6,VLOOKUP(YEAR($B136)+1,SRECPrice!$B$5:$C$29,2,FALSE),VLOOKUP(YEAR($B136),SRECPrice!$B$5:$C$29,2,FALSE))</f>
        <v>237</v>
      </c>
      <c r="Y136" s="37">
        <f>SUMIF(LoansC!$B$12:$B$187,Loans!$B136,LoansC!Y$12:Y$187)+SUMIF(LoansR!$B$12:$B$187,Loans!$B136,LoansR!Y$12:Y$187)</f>
        <v>0</v>
      </c>
      <c r="Z136" s="37">
        <f>SUMIF(LoansC!$B$12:$B$187,Loans!$B136,LoansC!Z$12:Z$187)+SUMIF(LoansR!$B$12:$B$187,Loans!$B136,LoansR!Z$12:Z$187)</f>
        <v>0</v>
      </c>
      <c r="AA136" s="37">
        <f>SUMIF(LoansC!$B$12:$B$187,Loans!$B136,LoansC!AA$12:AA$187)+SUMIF(LoansR!$B$12:$B$187,Loans!$B136,LoansR!AA$12:AA$187)</f>
        <v>0</v>
      </c>
      <c r="AB136" s="37">
        <f>SUMIF(LoansC!$B$12:$B$187,Loans!$B136,LoansC!AB$12:AB$187)+SUMIF(LoansR!$B$12:$B$187,Loans!$B136,LoansR!AB$12:AB$187)</f>
        <v>0</v>
      </c>
      <c r="AC136" s="37">
        <f>SUMIF(LoansC!$B$12:$B$187,Loans!$B136,LoansC!AC$12:AC$187)+SUMIF(LoansR!$B$12:$B$187,Loans!$B136,LoansR!AC$12:AC$187)</f>
        <v>0</v>
      </c>
      <c r="AD136" s="37">
        <f>SUMIF(LoansC!$B$12:$B$187,Loans!$B136,LoansC!AD$12:AD$187)+SUMIF(LoansR!$B$12:$B$187,Loans!$B136,LoansR!AD$12:AD$187)</f>
        <v>0</v>
      </c>
      <c r="AE136" s="56">
        <f>SUMIF(LoansC!$B$12:$B$187,Loans!$B136,LoansC!AE$12:AE$187)</f>
        <v>9.6699999999999994E-2</v>
      </c>
      <c r="AF136" s="37">
        <f>SUMIF(LoansC!$B$12:$B$187,Loans!$B136,LoansC!AF$12:AF$187)+SUMIF(LoansR!$B$12:$B$187,Loans!$B136,LoansR!AF$12:AF$187)</f>
        <v>0</v>
      </c>
      <c r="AG136" s="37">
        <f>SUMIF(LoansC!$B$12:$B$187,Loans!$B136,LoansC!AG$12:AG$187)+SUMIF(LoansR!$B$12:$B$187,Loans!$B136,LoansR!AG$12:AG$187)</f>
        <v>0</v>
      </c>
      <c r="AH136" s="37">
        <f>SUMIF(LoansC!$B$12:$B$187,Loans!$B136,LoansC!AH$12:AH$187)+SUMIF(LoansR!$B$12:$B$187,Loans!$B136,LoansR!AH$12:AH$187)</f>
        <v>0</v>
      </c>
      <c r="AI136" s="37">
        <f>SUMIF(LoansC!$B$12:$B$187,Loans!$B136,LoansC!AI$12:AI$187)+SUMIF(LoansR!$B$12:$B$187,Loans!$B136,LoansR!AI$12:AI$187)</f>
        <v>0</v>
      </c>
      <c r="AJ136" s="37">
        <f>SUMIF(LoansC!$B$12:$B$187,Loans!$B136,LoansC!AJ$12:AJ$187)+SUMIF(LoansR!$B$12:$B$187,Loans!$B136,LoansR!AJ$12:AJ$187)</f>
        <v>0</v>
      </c>
      <c r="AK136" s="37">
        <f>SUMIF(LoansC!$B$12:$B$187,Loans!$B136,LoansC!AK$12:AK$187)+SUMIF(LoansR!$B$12:$B$187,Loans!$B136,LoansR!AK$12:AK$187)</f>
        <v>0</v>
      </c>
      <c r="AL136" s="37">
        <f>SUMIF(LoansC!$B$12:$B$187,Loans!$B136,LoansC!AL$12:AL$187)+SUMIF(LoansR!$B$12:$B$187,Loans!$B136,LoansR!AL$12:AL$187)</f>
        <v>0</v>
      </c>
      <c r="AM136" s="37">
        <f>SUMIF(LoansC!$B$12:$B$187,Loans!$B136,LoansC!AM$12:AM$187)+SUMIF(LoansR!$B$12:$B$187,Loans!$B136,LoansR!AM$12:AM$187)</f>
        <v>0</v>
      </c>
      <c r="AN136" s="37">
        <f>SUMIF(LoansC!$B$12:$B$187,Loans!$B136,LoansC!AN$12:AN$187)+SUMIF(LoansR!$B$12:$B$187,Loans!$B136,LoansR!AN$12:AN$187)</f>
        <v>0</v>
      </c>
      <c r="AP136" s="57"/>
    </row>
    <row r="137" spans="1:42" x14ac:dyDescent="0.2">
      <c r="A137" s="1">
        <f t="shared" si="5"/>
        <v>9</v>
      </c>
      <c r="B137" s="101">
        <f t="shared" si="7"/>
        <v>48487</v>
      </c>
      <c r="C137" s="37">
        <f>SUMIF(LoansC!$B$12:$B$187,Loans!$B137,LoansC!C$12:C$187)+SUMIF(LoansR!$B$12:$B$187,Loans!$B137,LoansR!C$12:C$187)</f>
        <v>0</v>
      </c>
      <c r="D137" s="37">
        <f>SUMIF(LoansC!$B$12:$B$187,Loans!$B137,LoansC!D$12:D$187)+SUMIF(LoansR!$B$12:$B$187,Loans!$B137,LoansR!D$12:D$187)</f>
        <v>56138240.700000025</v>
      </c>
      <c r="E137" s="37">
        <f>SUMIF(LoansC!$B$12:$B$187,Loans!$B137,LoansC!E$12:E$187)+SUMIF(LoansR!$B$12:$B$187,Loans!$B137,LoansR!E$12:E$187)</f>
        <v>0</v>
      </c>
      <c r="F137" s="37">
        <f>SUMIF(LoansC!$B$12:$B$187,Loans!$B137,LoansC!F$12:F$187)+SUMIF(LoansR!$B$12:$B$187,Loans!$B137,LoansR!F$12:F$187)</f>
        <v>0</v>
      </c>
      <c r="G137" s="37">
        <f>SUMIF(LoansC!$B$12:$B$187,Loans!$B137,LoansC!G$12:G$187)+SUMIF(LoansR!$B$12:$B$187,Loans!$B137,LoansR!G$12:G$187)</f>
        <v>0</v>
      </c>
      <c r="H137" s="37">
        <f>SUMIF(LoansC!$B$12:$B$187,Loans!$B137,LoansC!H$12:H$187)+SUMIF(LoansR!$B$12:$B$187,Loans!$B137,LoansR!H$12:H$187)</f>
        <v>0</v>
      </c>
      <c r="I137" s="37">
        <f>SUMIF(LoansC!$B$12:$B$187,Loans!$B137,LoansC!I$12:I$187)+SUMIF(LoansR!$B$12:$B$187,Loans!$B137,LoansR!I$12:I$187)</f>
        <v>0</v>
      </c>
      <c r="J137" s="37">
        <f>SUMIF(LoansC!$B$12:$B$187,Loans!$B137,LoansC!J$12:J$187)+SUMIF(LoansR!$B$12:$B$187,Loans!$B137,LoansR!J$12:J$187)</f>
        <v>0</v>
      </c>
      <c r="K137" s="37">
        <f>SUMIF(LoansC!$B$12:$B$187,Loans!$B137,LoansC!K$12:K$187)+SUMIF(LoansR!$B$12:$B$187,Loans!$B137,LoansR!K$12:K$187)</f>
        <v>0</v>
      </c>
      <c r="L137" s="37">
        <f>SUMIF(LoansC!$B$12:$B$187,Loans!$B137,LoansC!L$12:L$187)+SUMIF(LoansR!$B$12:$B$187,Loans!$B137,LoansR!L$12:L$187)</f>
        <v>0</v>
      </c>
      <c r="M137" s="37">
        <f>SUMIF(LoansC!$B$12:$B$187,Loans!$B137,LoansC!M$12:M$187)+SUMIF(LoansR!$B$12:$B$187,Loans!$B137,LoansR!M$12:M$187)</f>
        <v>0</v>
      </c>
      <c r="N137" s="37">
        <f>SUMIF(LoansC!$B$12:$B$187,Loans!$B137,LoansC!N$12:N$187)+SUMIF(LoansR!$B$12:$B$187,Loans!$B137,LoansR!N$12:N$187)</f>
        <v>0</v>
      </c>
      <c r="O137" s="37">
        <f>SUMIF(LoansC!$B$12:$B$187,Loans!$B137,LoansC!O$12:O$187)+SUMIF(LoansR!$B$12:$B$187,Loans!$B137,LoansR!O$12:O$187)</f>
        <v>0</v>
      </c>
      <c r="P137" s="37">
        <f>SUMIF(LoansC!$B$12:$B$187,Loans!$B137,LoansC!P$12:P$187)+SUMIF(LoansR!$B$12:$B$187,Loans!$B137,LoansR!P$12:P$187)</f>
        <v>0</v>
      </c>
      <c r="Q137" s="37">
        <f>SUMIF(LoansC!$B$12:$B$187,Loans!$B137,LoansC!Q$12:Q$187)+SUMIF(LoansR!$B$12:$B$187,Loans!$B137,LoansR!Q$12:Q$187)</f>
        <v>0</v>
      </c>
      <c r="R137" s="37">
        <f>SUMIF(LoansC!$B$12:$B$187,Loans!$B137,LoansC!R$12:R$187)+SUMIF(LoansR!$B$12:$B$187,Loans!$B137,LoansR!R$12:R$187)</f>
        <v>0</v>
      </c>
      <c r="S137" s="37">
        <f>SUMIF(LoansC!$B$12:$B$187,Loans!$B137,LoansC!S$12:S$187)+SUMIF(LoansR!$B$12:$B$187,Loans!$B137,LoansR!S$12:S$187)</f>
        <v>0</v>
      </c>
      <c r="T137" s="37">
        <f>SUMIF(LoansC!$B$12:$B$187,Loans!$B137,LoansC!T$12:T$187)+SUMIF(LoansR!$B$12:$B$187,Loans!$B137,LoansR!T$12:T$187)</f>
        <v>0</v>
      </c>
      <c r="U137" s="37">
        <f>(SUMIF(LoansC!$B$12:$B$187,Loans!$B137,LoansC!U$12:U$187)+SUMIF(LoansR!$B$12:$B$187,Loans!$B137,LoansR!U$12:U$187))/2</f>
        <v>1</v>
      </c>
      <c r="V137" s="37">
        <f>SUMIF(LoansC!$B$12:$B$187,Loans!$B137,LoansC!V$12:V$187)+SUMIF(LoansR!$B$12:$B$187,Loans!$B137,LoansR!V$12:V$187)</f>
        <v>0</v>
      </c>
      <c r="W137" s="37">
        <f>SUMIF(LoansC!$B$12:$B$187,Loans!$B137,LoansC!W$12:W$187)+SUMIF(LoansR!$B$12:$B$187,Loans!$B137,LoansR!W$12:W$187)</f>
        <v>0</v>
      </c>
      <c r="X137" s="50">
        <f>IF(MONTH($B137)&gt;=6,VLOOKUP(YEAR($B137)+1,SRECPrice!$B$5:$C$29,2,FALSE),VLOOKUP(YEAR($B137),SRECPrice!$B$5:$C$29,2,FALSE))</f>
        <v>237</v>
      </c>
      <c r="Y137" s="37">
        <f>SUMIF(LoansC!$B$12:$B$187,Loans!$B137,LoansC!Y$12:Y$187)+SUMIF(LoansR!$B$12:$B$187,Loans!$B137,LoansR!Y$12:Y$187)</f>
        <v>0</v>
      </c>
      <c r="Z137" s="37">
        <f>SUMIF(LoansC!$B$12:$B$187,Loans!$B137,LoansC!Z$12:Z$187)+SUMIF(LoansR!$B$12:$B$187,Loans!$B137,LoansR!Z$12:Z$187)</f>
        <v>0</v>
      </c>
      <c r="AA137" s="37">
        <f>SUMIF(LoansC!$B$12:$B$187,Loans!$B137,LoansC!AA$12:AA$187)+SUMIF(LoansR!$B$12:$B$187,Loans!$B137,LoansR!AA$12:AA$187)</f>
        <v>0</v>
      </c>
      <c r="AB137" s="37">
        <f>SUMIF(LoansC!$B$12:$B$187,Loans!$B137,LoansC!AB$12:AB$187)+SUMIF(LoansR!$B$12:$B$187,Loans!$B137,LoansR!AB$12:AB$187)</f>
        <v>0</v>
      </c>
      <c r="AC137" s="37">
        <f>SUMIF(LoansC!$B$12:$B$187,Loans!$B137,LoansC!AC$12:AC$187)+SUMIF(LoansR!$B$12:$B$187,Loans!$B137,LoansR!AC$12:AC$187)</f>
        <v>0</v>
      </c>
      <c r="AD137" s="37">
        <f>SUMIF(LoansC!$B$12:$B$187,Loans!$B137,LoansC!AD$12:AD$187)+SUMIF(LoansR!$B$12:$B$187,Loans!$B137,LoansR!AD$12:AD$187)</f>
        <v>0</v>
      </c>
      <c r="AE137" s="56">
        <f>SUMIF(LoansC!$B$12:$B$187,Loans!$B137,LoansC!AE$12:AE$187)</f>
        <v>9.6699999999999994E-2</v>
      </c>
      <c r="AF137" s="37">
        <f>SUMIF(LoansC!$B$12:$B$187,Loans!$B137,LoansC!AF$12:AF$187)+SUMIF(LoansR!$B$12:$B$187,Loans!$B137,LoansR!AF$12:AF$187)</f>
        <v>0</v>
      </c>
      <c r="AG137" s="37">
        <f>SUMIF(LoansC!$B$12:$B$187,Loans!$B137,LoansC!AG$12:AG$187)+SUMIF(LoansR!$B$12:$B$187,Loans!$B137,LoansR!AG$12:AG$187)</f>
        <v>0</v>
      </c>
      <c r="AH137" s="37">
        <f>SUMIF(LoansC!$B$12:$B$187,Loans!$B137,LoansC!AH$12:AH$187)+SUMIF(LoansR!$B$12:$B$187,Loans!$B137,LoansR!AH$12:AH$187)</f>
        <v>0</v>
      </c>
      <c r="AI137" s="37">
        <f>SUMIF(LoansC!$B$12:$B$187,Loans!$B137,LoansC!AI$12:AI$187)+SUMIF(LoansR!$B$12:$B$187,Loans!$B137,LoansR!AI$12:AI$187)</f>
        <v>0</v>
      </c>
      <c r="AJ137" s="37">
        <f>SUMIF(LoansC!$B$12:$B$187,Loans!$B137,LoansC!AJ$12:AJ$187)+SUMIF(LoansR!$B$12:$B$187,Loans!$B137,LoansR!AJ$12:AJ$187)</f>
        <v>0</v>
      </c>
      <c r="AK137" s="37">
        <f>SUMIF(LoansC!$B$12:$B$187,Loans!$B137,LoansC!AK$12:AK$187)+SUMIF(LoansR!$B$12:$B$187,Loans!$B137,LoansR!AK$12:AK$187)</f>
        <v>0</v>
      </c>
      <c r="AL137" s="37">
        <f>SUMIF(LoansC!$B$12:$B$187,Loans!$B137,LoansC!AL$12:AL$187)+SUMIF(LoansR!$B$12:$B$187,Loans!$B137,LoansR!AL$12:AL$187)</f>
        <v>0</v>
      </c>
      <c r="AM137" s="37">
        <f>SUMIF(LoansC!$B$12:$B$187,Loans!$B137,LoansC!AM$12:AM$187)+SUMIF(LoansR!$B$12:$B$187,Loans!$B137,LoansR!AM$12:AM$187)</f>
        <v>0</v>
      </c>
      <c r="AN137" s="37">
        <f>SUMIF(LoansC!$B$12:$B$187,Loans!$B137,LoansC!AN$12:AN$187)+SUMIF(LoansR!$B$12:$B$187,Loans!$B137,LoansR!AN$12:AN$187)</f>
        <v>0</v>
      </c>
      <c r="AP137" s="57"/>
    </row>
    <row r="138" spans="1:42" x14ac:dyDescent="0.2">
      <c r="A138" s="1">
        <f t="shared" si="5"/>
        <v>10</v>
      </c>
      <c r="B138" s="101">
        <f t="shared" si="7"/>
        <v>48518</v>
      </c>
      <c r="C138" s="37">
        <f>SUMIF(LoansC!$B$12:$B$187,Loans!$B138,LoansC!C$12:C$187)+SUMIF(LoansR!$B$12:$B$187,Loans!$B138,LoansR!C$12:C$187)</f>
        <v>0</v>
      </c>
      <c r="D138" s="37">
        <f>SUMIF(LoansC!$B$12:$B$187,Loans!$B138,LoansC!D$12:D$187)+SUMIF(LoansR!$B$12:$B$187,Loans!$B138,LoansR!D$12:D$187)</f>
        <v>56138240.700000025</v>
      </c>
      <c r="E138" s="37">
        <f>SUMIF(LoansC!$B$12:$B$187,Loans!$B138,LoansC!E$12:E$187)+SUMIF(LoansR!$B$12:$B$187,Loans!$B138,LoansR!E$12:E$187)</f>
        <v>0</v>
      </c>
      <c r="F138" s="37">
        <f>SUMIF(LoansC!$B$12:$B$187,Loans!$B138,LoansC!F$12:F$187)+SUMIF(LoansR!$B$12:$B$187,Loans!$B138,LoansR!F$12:F$187)</f>
        <v>0</v>
      </c>
      <c r="G138" s="37">
        <f>SUMIF(LoansC!$B$12:$B$187,Loans!$B138,LoansC!G$12:G$187)+SUMIF(LoansR!$B$12:$B$187,Loans!$B138,LoansR!G$12:G$187)</f>
        <v>0</v>
      </c>
      <c r="H138" s="37">
        <f>SUMIF(LoansC!$B$12:$B$187,Loans!$B138,LoansC!H$12:H$187)+SUMIF(LoansR!$B$12:$B$187,Loans!$B138,LoansR!H$12:H$187)</f>
        <v>0</v>
      </c>
      <c r="I138" s="37">
        <f>SUMIF(LoansC!$B$12:$B$187,Loans!$B138,LoansC!I$12:I$187)+SUMIF(LoansR!$B$12:$B$187,Loans!$B138,LoansR!I$12:I$187)</f>
        <v>0</v>
      </c>
      <c r="J138" s="37">
        <f>SUMIF(LoansC!$B$12:$B$187,Loans!$B138,LoansC!J$12:J$187)+SUMIF(LoansR!$B$12:$B$187,Loans!$B138,LoansR!J$12:J$187)</f>
        <v>0</v>
      </c>
      <c r="K138" s="37">
        <f>SUMIF(LoansC!$B$12:$B$187,Loans!$B138,LoansC!K$12:K$187)+SUMIF(LoansR!$B$12:$B$187,Loans!$B138,LoansR!K$12:K$187)</f>
        <v>0</v>
      </c>
      <c r="L138" s="37">
        <f>SUMIF(LoansC!$B$12:$B$187,Loans!$B138,LoansC!L$12:L$187)+SUMIF(LoansR!$B$12:$B$187,Loans!$B138,LoansR!L$12:L$187)</f>
        <v>0</v>
      </c>
      <c r="M138" s="37">
        <f>SUMIF(LoansC!$B$12:$B$187,Loans!$B138,LoansC!M$12:M$187)+SUMIF(LoansR!$B$12:$B$187,Loans!$B138,LoansR!M$12:M$187)</f>
        <v>0</v>
      </c>
      <c r="N138" s="37">
        <f>SUMIF(LoansC!$B$12:$B$187,Loans!$B138,LoansC!N$12:N$187)+SUMIF(LoansR!$B$12:$B$187,Loans!$B138,LoansR!N$12:N$187)</f>
        <v>0</v>
      </c>
      <c r="O138" s="37">
        <f>SUMIF(LoansC!$B$12:$B$187,Loans!$B138,LoansC!O$12:O$187)+SUMIF(LoansR!$B$12:$B$187,Loans!$B138,LoansR!O$12:O$187)</f>
        <v>0</v>
      </c>
      <c r="P138" s="37">
        <f>SUMIF(LoansC!$B$12:$B$187,Loans!$B138,LoansC!P$12:P$187)+SUMIF(LoansR!$B$12:$B$187,Loans!$B138,LoansR!P$12:P$187)</f>
        <v>0</v>
      </c>
      <c r="Q138" s="37">
        <f>SUMIF(LoansC!$B$12:$B$187,Loans!$B138,LoansC!Q$12:Q$187)+SUMIF(LoansR!$B$12:$B$187,Loans!$B138,LoansR!Q$12:Q$187)</f>
        <v>0</v>
      </c>
      <c r="R138" s="37">
        <f>SUMIF(LoansC!$B$12:$B$187,Loans!$B138,LoansC!R$12:R$187)+SUMIF(LoansR!$B$12:$B$187,Loans!$B138,LoansR!R$12:R$187)</f>
        <v>0</v>
      </c>
      <c r="S138" s="37">
        <f>SUMIF(LoansC!$B$12:$B$187,Loans!$B138,LoansC!S$12:S$187)+SUMIF(LoansR!$B$12:$B$187,Loans!$B138,LoansR!S$12:S$187)</f>
        <v>0</v>
      </c>
      <c r="T138" s="37">
        <f>SUMIF(LoansC!$B$12:$B$187,Loans!$B138,LoansC!T$12:T$187)+SUMIF(LoansR!$B$12:$B$187,Loans!$B138,LoansR!T$12:T$187)</f>
        <v>0</v>
      </c>
      <c r="U138" s="37">
        <f>(SUMIF(LoansC!$B$12:$B$187,Loans!$B138,LoansC!U$12:U$187)+SUMIF(LoansR!$B$12:$B$187,Loans!$B138,LoansR!U$12:U$187))/2</f>
        <v>1</v>
      </c>
      <c r="V138" s="37">
        <f>SUMIF(LoansC!$B$12:$B$187,Loans!$B138,LoansC!V$12:V$187)+SUMIF(LoansR!$B$12:$B$187,Loans!$B138,LoansR!V$12:V$187)</f>
        <v>0</v>
      </c>
      <c r="W138" s="37">
        <f>SUMIF(LoansC!$B$12:$B$187,Loans!$B138,LoansC!W$12:W$187)+SUMIF(LoansR!$B$12:$B$187,Loans!$B138,LoansR!W$12:W$187)</f>
        <v>0</v>
      </c>
      <c r="X138" s="50">
        <f>IF(MONTH($B138)&gt;=6,VLOOKUP(YEAR($B138)+1,SRECPrice!$B$5:$C$29,2,FALSE),VLOOKUP(YEAR($B138),SRECPrice!$B$5:$C$29,2,FALSE))</f>
        <v>237</v>
      </c>
      <c r="Y138" s="37">
        <f>SUMIF(LoansC!$B$12:$B$187,Loans!$B138,LoansC!Y$12:Y$187)+SUMIF(LoansR!$B$12:$B$187,Loans!$B138,LoansR!Y$12:Y$187)</f>
        <v>0</v>
      </c>
      <c r="Z138" s="37">
        <f>SUMIF(LoansC!$B$12:$B$187,Loans!$B138,LoansC!Z$12:Z$187)+SUMIF(LoansR!$B$12:$B$187,Loans!$B138,LoansR!Z$12:Z$187)</f>
        <v>0</v>
      </c>
      <c r="AA138" s="37">
        <f>SUMIF(LoansC!$B$12:$B$187,Loans!$B138,LoansC!AA$12:AA$187)+SUMIF(LoansR!$B$12:$B$187,Loans!$B138,LoansR!AA$12:AA$187)</f>
        <v>0</v>
      </c>
      <c r="AB138" s="37">
        <f>SUMIF(LoansC!$B$12:$B$187,Loans!$B138,LoansC!AB$12:AB$187)+SUMIF(LoansR!$B$12:$B$187,Loans!$B138,LoansR!AB$12:AB$187)</f>
        <v>0</v>
      </c>
      <c r="AC138" s="37">
        <f>SUMIF(LoansC!$B$12:$B$187,Loans!$B138,LoansC!AC$12:AC$187)+SUMIF(LoansR!$B$12:$B$187,Loans!$B138,LoansR!AC$12:AC$187)</f>
        <v>0</v>
      </c>
      <c r="AD138" s="37">
        <f>SUMIF(LoansC!$B$12:$B$187,Loans!$B138,LoansC!AD$12:AD$187)+SUMIF(LoansR!$B$12:$B$187,Loans!$B138,LoansR!AD$12:AD$187)</f>
        <v>0</v>
      </c>
      <c r="AE138" s="56">
        <f>SUMIF(LoansC!$B$12:$B$187,Loans!$B138,LoansC!AE$12:AE$187)</f>
        <v>9.6699999999999994E-2</v>
      </c>
      <c r="AF138" s="37">
        <f>SUMIF(LoansC!$B$12:$B$187,Loans!$B138,LoansC!AF$12:AF$187)+SUMIF(LoansR!$B$12:$B$187,Loans!$B138,LoansR!AF$12:AF$187)</f>
        <v>0</v>
      </c>
      <c r="AG138" s="37">
        <f>SUMIF(LoansC!$B$12:$B$187,Loans!$B138,LoansC!AG$12:AG$187)+SUMIF(LoansR!$B$12:$B$187,Loans!$B138,LoansR!AG$12:AG$187)</f>
        <v>0</v>
      </c>
      <c r="AH138" s="37">
        <f>SUMIF(LoansC!$B$12:$B$187,Loans!$B138,LoansC!AH$12:AH$187)+SUMIF(LoansR!$B$12:$B$187,Loans!$B138,LoansR!AH$12:AH$187)</f>
        <v>0</v>
      </c>
      <c r="AI138" s="37">
        <f>SUMIF(LoansC!$B$12:$B$187,Loans!$B138,LoansC!AI$12:AI$187)+SUMIF(LoansR!$B$12:$B$187,Loans!$B138,LoansR!AI$12:AI$187)</f>
        <v>0</v>
      </c>
      <c r="AJ138" s="37">
        <f>SUMIF(LoansC!$B$12:$B$187,Loans!$B138,LoansC!AJ$12:AJ$187)+SUMIF(LoansR!$B$12:$B$187,Loans!$B138,LoansR!AJ$12:AJ$187)</f>
        <v>0</v>
      </c>
      <c r="AK138" s="37">
        <f>SUMIF(LoansC!$B$12:$B$187,Loans!$B138,LoansC!AK$12:AK$187)+SUMIF(LoansR!$B$12:$B$187,Loans!$B138,LoansR!AK$12:AK$187)</f>
        <v>0</v>
      </c>
      <c r="AL138" s="37">
        <f>SUMIF(LoansC!$B$12:$B$187,Loans!$B138,LoansC!AL$12:AL$187)+SUMIF(LoansR!$B$12:$B$187,Loans!$B138,LoansR!AL$12:AL$187)</f>
        <v>0</v>
      </c>
      <c r="AM138" s="37">
        <f>SUMIF(LoansC!$B$12:$B$187,Loans!$B138,LoansC!AM$12:AM$187)+SUMIF(LoansR!$B$12:$B$187,Loans!$B138,LoansR!AM$12:AM$187)</f>
        <v>0</v>
      </c>
      <c r="AN138" s="37">
        <f>SUMIF(LoansC!$B$12:$B$187,Loans!$B138,LoansC!AN$12:AN$187)+SUMIF(LoansR!$B$12:$B$187,Loans!$B138,LoansR!AN$12:AN$187)</f>
        <v>0</v>
      </c>
      <c r="AP138" s="57"/>
    </row>
    <row r="139" spans="1:42" x14ac:dyDescent="0.2">
      <c r="A139" s="1">
        <f t="shared" si="5"/>
        <v>11</v>
      </c>
      <c r="B139" s="101">
        <f t="shared" si="7"/>
        <v>48548</v>
      </c>
      <c r="C139" s="37">
        <f>SUMIF(LoansC!$B$12:$B$187,Loans!$B139,LoansC!C$12:C$187)+SUMIF(LoansR!$B$12:$B$187,Loans!$B139,LoansR!C$12:C$187)</f>
        <v>0</v>
      </c>
      <c r="D139" s="37">
        <f>SUMIF(LoansC!$B$12:$B$187,Loans!$B139,LoansC!D$12:D$187)+SUMIF(LoansR!$B$12:$B$187,Loans!$B139,LoansR!D$12:D$187)</f>
        <v>56138240.700000025</v>
      </c>
      <c r="E139" s="37">
        <f>SUMIF(LoansC!$B$12:$B$187,Loans!$B139,LoansC!E$12:E$187)+SUMIF(LoansR!$B$12:$B$187,Loans!$B139,LoansR!E$12:E$187)</f>
        <v>0</v>
      </c>
      <c r="F139" s="37">
        <f>SUMIF(LoansC!$B$12:$B$187,Loans!$B139,LoansC!F$12:F$187)+SUMIF(LoansR!$B$12:$B$187,Loans!$B139,LoansR!F$12:F$187)</f>
        <v>0</v>
      </c>
      <c r="G139" s="37">
        <f>SUMIF(LoansC!$B$12:$B$187,Loans!$B139,LoansC!G$12:G$187)+SUMIF(LoansR!$B$12:$B$187,Loans!$B139,LoansR!G$12:G$187)</f>
        <v>0</v>
      </c>
      <c r="H139" s="37">
        <f>SUMIF(LoansC!$B$12:$B$187,Loans!$B139,LoansC!H$12:H$187)+SUMIF(LoansR!$B$12:$B$187,Loans!$B139,LoansR!H$12:H$187)</f>
        <v>0</v>
      </c>
      <c r="I139" s="37">
        <f>SUMIF(LoansC!$B$12:$B$187,Loans!$B139,LoansC!I$12:I$187)+SUMIF(LoansR!$B$12:$B$187,Loans!$B139,LoansR!I$12:I$187)</f>
        <v>0</v>
      </c>
      <c r="J139" s="37">
        <f>SUMIF(LoansC!$B$12:$B$187,Loans!$B139,LoansC!J$12:J$187)+SUMIF(LoansR!$B$12:$B$187,Loans!$B139,LoansR!J$12:J$187)</f>
        <v>0</v>
      </c>
      <c r="K139" s="37">
        <f>SUMIF(LoansC!$B$12:$B$187,Loans!$B139,LoansC!K$12:K$187)+SUMIF(LoansR!$B$12:$B$187,Loans!$B139,LoansR!K$12:K$187)</f>
        <v>0</v>
      </c>
      <c r="L139" s="37">
        <f>SUMIF(LoansC!$B$12:$B$187,Loans!$B139,LoansC!L$12:L$187)+SUMIF(LoansR!$B$12:$B$187,Loans!$B139,LoansR!L$12:L$187)</f>
        <v>0</v>
      </c>
      <c r="M139" s="37">
        <f>SUMIF(LoansC!$B$12:$B$187,Loans!$B139,LoansC!M$12:M$187)+SUMIF(LoansR!$B$12:$B$187,Loans!$B139,LoansR!M$12:M$187)</f>
        <v>0</v>
      </c>
      <c r="N139" s="37">
        <f>SUMIF(LoansC!$B$12:$B$187,Loans!$B139,LoansC!N$12:N$187)+SUMIF(LoansR!$B$12:$B$187,Loans!$B139,LoansR!N$12:N$187)</f>
        <v>0</v>
      </c>
      <c r="O139" s="37">
        <f>SUMIF(LoansC!$B$12:$B$187,Loans!$B139,LoansC!O$12:O$187)+SUMIF(LoansR!$B$12:$B$187,Loans!$B139,LoansR!O$12:O$187)</f>
        <v>0</v>
      </c>
      <c r="P139" s="37">
        <f>SUMIF(LoansC!$B$12:$B$187,Loans!$B139,LoansC!P$12:P$187)+SUMIF(LoansR!$B$12:$B$187,Loans!$B139,LoansR!P$12:P$187)</f>
        <v>0</v>
      </c>
      <c r="Q139" s="37">
        <f>SUMIF(LoansC!$B$12:$B$187,Loans!$B139,LoansC!Q$12:Q$187)+SUMIF(LoansR!$B$12:$B$187,Loans!$B139,LoansR!Q$12:Q$187)</f>
        <v>0</v>
      </c>
      <c r="R139" s="37">
        <f>SUMIF(LoansC!$B$12:$B$187,Loans!$B139,LoansC!R$12:R$187)+SUMIF(LoansR!$B$12:$B$187,Loans!$B139,LoansR!R$12:R$187)</f>
        <v>0</v>
      </c>
      <c r="S139" s="37">
        <f>SUMIF(LoansC!$B$12:$B$187,Loans!$B139,LoansC!S$12:S$187)+SUMIF(LoansR!$B$12:$B$187,Loans!$B139,LoansR!S$12:S$187)</f>
        <v>0</v>
      </c>
      <c r="T139" s="37">
        <f>SUMIF(LoansC!$B$12:$B$187,Loans!$B139,LoansC!T$12:T$187)+SUMIF(LoansR!$B$12:$B$187,Loans!$B139,LoansR!T$12:T$187)</f>
        <v>0</v>
      </c>
      <c r="U139" s="37">
        <f>(SUMIF(LoansC!$B$12:$B$187,Loans!$B139,LoansC!U$12:U$187)+SUMIF(LoansR!$B$12:$B$187,Loans!$B139,LoansR!U$12:U$187))/2</f>
        <v>1</v>
      </c>
      <c r="V139" s="37">
        <f>SUMIF(LoansC!$B$12:$B$187,Loans!$B139,LoansC!V$12:V$187)+SUMIF(LoansR!$B$12:$B$187,Loans!$B139,LoansR!V$12:V$187)</f>
        <v>0</v>
      </c>
      <c r="W139" s="37">
        <f>SUMIF(LoansC!$B$12:$B$187,Loans!$B139,LoansC!W$12:W$187)+SUMIF(LoansR!$B$12:$B$187,Loans!$B139,LoansR!W$12:W$187)</f>
        <v>0</v>
      </c>
      <c r="X139" s="50">
        <f>IF(MONTH($B139)&gt;=6,VLOOKUP(YEAR($B139)+1,SRECPrice!$B$5:$C$29,2,FALSE),VLOOKUP(YEAR($B139),SRECPrice!$B$5:$C$29,2,FALSE))</f>
        <v>237</v>
      </c>
      <c r="Y139" s="37">
        <f>SUMIF(LoansC!$B$12:$B$187,Loans!$B139,LoansC!Y$12:Y$187)+SUMIF(LoansR!$B$12:$B$187,Loans!$B139,LoansR!Y$12:Y$187)</f>
        <v>0</v>
      </c>
      <c r="Z139" s="37">
        <f>SUMIF(LoansC!$B$12:$B$187,Loans!$B139,LoansC!Z$12:Z$187)+SUMIF(LoansR!$B$12:$B$187,Loans!$B139,LoansR!Z$12:Z$187)</f>
        <v>0</v>
      </c>
      <c r="AA139" s="37">
        <f>SUMIF(LoansC!$B$12:$B$187,Loans!$B139,LoansC!AA$12:AA$187)+SUMIF(LoansR!$B$12:$B$187,Loans!$B139,LoansR!AA$12:AA$187)</f>
        <v>0</v>
      </c>
      <c r="AB139" s="37">
        <f>SUMIF(LoansC!$B$12:$B$187,Loans!$B139,LoansC!AB$12:AB$187)+SUMIF(LoansR!$B$12:$B$187,Loans!$B139,LoansR!AB$12:AB$187)</f>
        <v>0</v>
      </c>
      <c r="AC139" s="37">
        <f>SUMIF(LoansC!$B$12:$B$187,Loans!$B139,LoansC!AC$12:AC$187)+SUMIF(LoansR!$B$12:$B$187,Loans!$B139,LoansR!AC$12:AC$187)</f>
        <v>0</v>
      </c>
      <c r="AD139" s="37">
        <f>SUMIF(LoansC!$B$12:$B$187,Loans!$B139,LoansC!AD$12:AD$187)+SUMIF(LoansR!$B$12:$B$187,Loans!$B139,LoansR!AD$12:AD$187)</f>
        <v>0</v>
      </c>
      <c r="AE139" s="56">
        <f>SUMIF(LoansC!$B$12:$B$187,Loans!$B139,LoansC!AE$12:AE$187)</f>
        <v>9.6699999999999994E-2</v>
      </c>
      <c r="AF139" s="37">
        <f>SUMIF(LoansC!$B$12:$B$187,Loans!$B139,LoansC!AF$12:AF$187)+SUMIF(LoansR!$B$12:$B$187,Loans!$B139,LoansR!AF$12:AF$187)</f>
        <v>0</v>
      </c>
      <c r="AG139" s="37">
        <f>SUMIF(LoansC!$B$12:$B$187,Loans!$B139,LoansC!AG$12:AG$187)+SUMIF(LoansR!$B$12:$B$187,Loans!$B139,LoansR!AG$12:AG$187)</f>
        <v>0</v>
      </c>
      <c r="AH139" s="37">
        <f>SUMIF(LoansC!$B$12:$B$187,Loans!$B139,LoansC!AH$12:AH$187)+SUMIF(LoansR!$B$12:$B$187,Loans!$B139,LoansR!AH$12:AH$187)</f>
        <v>0</v>
      </c>
      <c r="AI139" s="37">
        <f>SUMIF(LoansC!$B$12:$B$187,Loans!$B139,LoansC!AI$12:AI$187)+SUMIF(LoansR!$B$12:$B$187,Loans!$B139,LoansR!AI$12:AI$187)</f>
        <v>0</v>
      </c>
      <c r="AJ139" s="37">
        <f>SUMIF(LoansC!$B$12:$B$187,Loans!$B139,LoansC!AJ$12:AJ$187)+SUMIF(LoansR!$B$12:$B$187,Loans!$B139,LoansR!AJ$12:AJ$187)</f>
        <v>0</v>
      </c>
      <c r="AK139" s="37">
        <f>SUMIF(LoansC!$B$12:$B$187,Loans!$B139,LoansC!AK$12:AK$187)+SUMIF(LoansR!$B$12:$B$187,Loans!$B139,LoansR!AK$12:AK$187)</f>
        <v>0</v>
      </c>
      <c r="AL139" s="37">
        <f>SUMIF(LoansC!$B$12:$B$187,Loans!$B139,LoansC!AL$12:AL$187)+SUMIF(LoansR!$B$12:$B$187,Loans!$B139,LoansR!AL$12:AL$187)</f>
        <v>0</v>
      </c>
      <c r="AM139" s="37">
        <f>SUMIF(LoansC!$B$12:$B$187,Loans!$B139,LoansC!AM$12:AM$187)+SUMIF(LoansR!$B$12:$B$187,Loans!$B139,LoansR!AM$12:AM$187)</f>
        <v>0</v>
      </c>
      <c r="AN139" s="37">
        <f>SUMIF(LoansC!$B$12:$B$187,Loans!$B139,LoansC!AN$12:AN$187)+SUMIF(LoansR!$B$12:$B$187,Loans!$B139,LoansR!AN$12:AN$187)</f>
        <v>0</v>
      </c>
      <c r="AP139" s="57"/>
    </row>
    <row r="140" spans="1:42" x14ac:dyDescent="0.2">
      <c r="A140" s="1">
        <f t="shared" si="5"/>
        <v>12</v>
      </c>
      <c r="B140" s="101">
        <f t="shared" si="7"/>
        <v>48579</v>
      </c>
      <c r="C140" s="37">
        <f>SUMIF(LoansC!$B$12:$B$187,Loans!$B140,LoansC!C$12:C$187)+SUMIF(LoansR!$B$12:$B$187,Loans!$B140,LoansR!C$12:C$187)</f>
        <v>0</v>
      </c>
      <c r="D140" s="37">
        <f>SUMIF(LoansC!$B$12:$B$187,Loans!$B140,LoansC!D$12:D$187)+SUMIF(LoansR!$B$12:$B$187,Loans!$B140,LoansR!D$12:D$187)</f>
        <v>56138240.700000025</v>
      </c>
      <c r="E140" s="37">
        <f>SUMIF(LoansC!$B$12:$B$187,Loans!$B140,LoansC!E$12:E$187)+SUMIF(LoansR!$B$12:$B$187,Loans!$B140,LoansR!E$12:E$187)</f>
        <v>0</v>
      </c>
      <c r="F140" s="37">
        <f>SUMIF(LoansC!$B$12:$B$187,Loans!$B140,LoansC!F$12:F$187)+SUMIF(LoansR!$B$12:$B$187,Loans!$B140,LoansR!F$12:F$187)</f>
        <v>0</v>
      </c>
      <c r="G140" s="37">
        <f>SUMIF(LoansC!$B$12:$B$187,Loans!$B140,LoansC!G$12:G$187)+SUMIF(LoansR!$B$12:$B$187,Loans!$B140,LoansR!G$12:G$187)</f>
        <v>0</v>
      </c>
      <c r="H140" s="37">
        <f>SUMIF(LoansC!$B$12:$B$187,Loans!$B140,LoansC!H$12:H$187)+SUMIF(LoansR!$B$12:$B$187,Loans!$B140,LoansR!H$12:H$187)</f>
        <v>0</v>
      </c>
      <c r="I140" s="37">
        <f>SUMIF(LoansC!$B$12:$B$187,Loans!$B140,LoansC!I$12:I$187)+SUMIF(LoansR!$B$12:$B$187,Loans!$B140,LoansR!I$12:I$187)</f>
        <v>0</v>
      </c>
      <c r="J140" s="37">
        <f>SUMIF(LoansC!$B$12:$B$187,Loans!$B140,LoansC!J$12:J$187)+SUMIF(LoansR!$B$12:$B$187,Loans!$B140,LoansR!J$12:J$187)</f>
        <v>0</v>
      </c>
      <c r="K140" s="37">
        <f>SUMIF(LoansC!$B$12:$B$187,Loans!$B140,LoansC!K$12:K$187)+SUMIF(LoansR!$B$12:$B$187,Loans!$B140,LoansR!K$12:K$187)</f>
        <v>0</v>
      </c>
      <c r="L140" s="37">
        <f>SUMIF(LoansC!$B$12:$B$187,Loans!$B140,LoansC!L$12:L$187)+SUMIF(LoansR!$B$12:$B$187,Loans!$B140,LoansR!L$12:L$187)</f>
        <v>0</v>
      </c>
      <c r="M140" s="37">
        <f>SUMIF(LoansC!$B$12:$B$187,Loans!$B140,LoansC!M$12:M$187)+SUMIF(LoansR!$B$12:$B$187,Loans!$B140,LoansR!M$12:M$187)</f>
        <v>0</v>
      </c>
      <c r="N140" s="37">
        <f>SUMIF(LoansC!$B$12:$B$187,Loans!$B140,LoansC!N$12:N$187)+SUMIF(LoansR!$B$12:$B$187,Loans!$B140,LoansR!N$12:N$187)</f>
        <v>0</v>
      </c>
      <c r="O140" s="37">
        <f>SUMIF(LoansC!$B$12:$B$187,Loans!$B140,LoansC!O$12:O$187)+SUMIF(LoansR!$B$12:$B$187,Loans!$B140,LoansR!O$12:O$187)</f>
        <v>0</v>
      </c>
      <c r="P140" s="37">
        <f>SUMIF(LoansC!$B$12:$B$187,Loans!$B140,LoansC!P$12:P$187)+SUMIF(LoansR!$B$12:$B$187,Loans!$B140,LoansR!P$12:P$187)</f>
        <v>0</v>
      </c>
      <c r="Q140" s="37">
        <f>SUMIF(LoansC!$B$12:$B$187,Loans!$B140,LoansC!Q$12:Q$187)+SUMIF(LoansR!$B$12:$B$187,Loans!$B140,LoansR!Q$12:Q$187)</f>
        <v>0</v>
      </c>
      <c r="R140" s="37">
        <f>SUMIF(LoansC!$B$12:$B$187,Loans!$B140,LoansC!R$12:R$187)+SUMIF(LoansR!$B$12:$B$187,Loans!$B140,LoansR!R$12:R$187)</f>
        <v>0</v>
      </c>
      <c r="S140" s="37">
        <f>SUMIF(LoansC!$B$12:$B$187,Loans!$B140,LoansC!S$12:S$187)+SUMIF(LoansR!$B$12:$B$187,Loans!$B140,LoansR!S$12:S$187)</f>
        <v>0</v>
      </c>
      <c r="T140" s="37">
        <f>SUMIF(LoansC!$B$12:$B$187,Loans!$B140,LoansC!T$12:T$187)+SUMIF(LoansR!$B$12:$B$187,Loans!$B140,LoansR!T$12:T$187)</f>
        <v>0</v>
      </c>
      <c r="U140" s="37">
        <f>(SUMIF(LoansC!$B$12:$B$187,Loans!$B140,LoansC!U$12:U$187)+SUMIF(LoansR!$B$12:$B$187,Loans!$B140,LoansR!U$12:U$187))/2</f>
        <v>1</v>
      </c>
      <c r="V140" s="37">
        <f>SUMIF(LoansC!$B$12:$B$187,Loans!$B140,LoansC!V$12:V$187)+SUMIF(LoansR!$B$12:$B$187,Loans!$B140,LoansR!V$12:V$187)</f>
        <v>0</v>
      </c>
      <c r="W140" s="37">
        <f>SUMIF(LoansC!$B$12:$B$187,Loans!$B140,LoansC!W$12:W$187)+SUMIF(LoansR!$B$12:$B$187,Loans!$B140,LoansR!W$12:W$187)</f>
        <v>0</v>
      </c>
      <c r="X140" s="50">
        <f>IF(MONTH($B140)&gt;=6,VLOOKUP(YEAR($B140)+1,SRECPrice!$B$5:$C$29,2,FALSE),VLOOKUP(YEAR($B140),SRECPrice!$B$5:$C$29,2,FALSE))</f>
        <v>237</v>
      </c>
      <c r="Y140" s="37">
        <f>SUMIF(LoansC!$B$12:$B$187,Loans!$B140,LoansC!Y$12:Y$187)+SUMIF(LoansR!$B$12:$B$187,Loans!$B140,LoansR!Y$12:Y$187)</f>
        <v>0</v>
      </c>
      <c r="Z140" s="37">
        <f>SUMIF(LoansC!$B$12:$B$187,Loans!$B140,LoansC!Z$12:Z$187)+SUMIF(LoansR!$B$12:$B$187,Loans!$B140,LoansR!Z$12:Z$187)</f>
        <v>0</v>
      </c>
      <c r="AA140" s="37">
        <f>SUMIF(LoansC!$B$12:$B$187,Loans!$B140,LoansC!AA$12:AA$187)+SUMIF(LoansR!$B$12:$B$187,Loans!$B140,LoansR!AA$12:AA$187)</f>
        <v>0</v>
      </c>
      <c r="AB140" s="37">
        <f>SUMIF(LoansC!$B$12:$B$187,Loans!$B140,LoansC!AB$12:AB$187)+SUMIF(LoansR!$B$12:$B$187,Loans!$B140,LoansR!AB$12:AB$187)</f>
        <v>0</v>
      </c>
      <c r="AC140" s="37">
        <f>SUMIF(LoansC!$B$12:$B$187,Loans!$B140,LoansC!AC$12:AC$187)+SUMIF(LoansR!$B$12:$B$187,Loans!$B140,LoansR!AC$12:AC$187)</f>
        <v>0</v>
      </c>
      <c r="AD140" s="37">
        <f>SUMIF(LoansC!$B$12:$B$187,Loans!$B140,LoansC!AD$12:AD$187)+SUMIF(LoansR!$B$12:$B$187,Loans!$B140,LoansR!AD$12:AD$187)</f>
        <v>0</v>
      </c>
      <c r="AE140" s="56">
        <f>SUMIF(LoansC!$B$12:$B$187,Loans!$B140,LoansC!AE$12:AE$187)</f>
        <v>9.6699999999999994E-2</v>
      </c>
      <c r="AF140" s="37">
        <f>SUMIF(LoansC!$B$12:$B$187,Loans!$B140,LoansC!AF$12:AF$187)+SUMIF(LoansR!$B$12:$B$187,Loans!$B140,LoansR!AF$12:AF$187)</f>
        <v>0</v>
      </c>
      <c r="AG140" s="37">
        <f>SUMIF(LoansC!$B$12:$B$187,Loans!$B140,LoansC!AG$12:AG$187)+SUMIF(LoansR!$B$12:$B$187,Loans!$B140,LoansR!AG$12:AG$187)</f>
        <v>0</v>
      </c>
      <c r="AH140" s="37">
        <f>SUMIF(LoansC!$B$12:$B$187,Loans!$B140,LoansC!AH$12:AH$187)+SUMIF(LoansR!$B$12:$B$187,Loans!$B140,LoansR!AH$12:AH$187)</f>
        <v>0</v>
      </c>
      <c r="AI140" s="37">
        <f>SUMIF(LoansC!$B$12:$B$187,Loans!$B140,LoansC!AI$12:AI$187)+SUMIF(LoansR!$B$12:$B$187,Loans!$B140,LoansR!AI$12:AI$187)</f>
        <v>0</v>
      </c>
      <c r="AJ140" s="37">
        <f>SUMIF(LoansC!$B$12:$B$187,Loans!$B140,LoansC!AJ$12:AJ$187)+SUMIF(LoansR!$B$12:$B$187,Loans!$B140,LoansR!AJ$12:AJ$187)</f>
        <v>0</v>
      </c>
      <c r="AK140" s="37">
        <f>SUMIF(LoansC!$B$12:$B$187,Loans!$B140,LoansC!AK$12:AK$187)+SUMIF(LoansR!$B$12:$B$187,Loans!$B140,LoansR!AK$12:AK$187)</f>
        <v>0</v>
      </c>
      <c r="AL140" s="37">
        <f>SUMIF(LoansC!$B$12:$B$187,Loans!$B140,LoansC!AL$12:AL$187)+SUMIF(LoansR!$B$12:$B$187,Loans!$B140,LoansR!AL$12:AL$187)</f>
        <v>0</v>
      </c>
      <c r="AM140" s="37">
        <f>SUMIF(LoansC!$B$12:$B$187,Loans!$B140,LoansC!AM$12:AM$187)+SUMIF(LoansR!$B$12:$B$187,Loans!$B140,LoansR!AM$12:AM$187)</f>
        <v>0</v>
      </c>
      <c r="AN140" s="37">
        <f>SUMIF(LoansC!$B$12:$B$187,Loans!$B140,LoansC!AN$12:AN$187)+SUMIF(LoansR!$B$12:$B$187,Loans!$B140,LoansR!AN$12:AN$187)</f>
        <v>0</v>
      </c>
      <c r="AP140" s="57"/>
    </row>
    <row r="141" spans="1:42" x14ac:dyDescent="0.2">
      <c r="A141" s="1">
        <f t="shared" ref="A141:A187" si="8">MONTH(B141)</f>
        <v>1</v>
      </c>
      <c r="B141" s="101">
        <f t="shared" ref="B141:B172" si="9">EOMONTH(B140,1)</f>
        <v>48610</v>
      </c>
      <c r="C141" s="37">
        <f>SUMIF(LoansC!$B$12:$B$187,Loans!$B141,LoansC!C$12:C$187)+SUMIF(LoansR!$B$12:$B$187,Loans!$B141,LoansR!C$12:C$187)</f>
        <v>0</v>
      </c>
      <c r="D141" s="37">
        <f>SUMIF(LoansC!$B$12:$B$187,Loans!$B141,LoansC!D$12:D$187)+SUMIF(LoansR!$B$12:$B$187,Loans!$B141,LoansR!D$12:D$187)</f>
        <v>56138240.700000025</v>
      </c>
      <c r="E141" s="37">
        <f>SUMIF(LoansC!$B$12:$B$187,Loans!$B141,LoansC!E$12:E$187)+SUMIF(LoansR!$B$12:$B$187,Loans!$B141,LoansR!E$12:E$187)</f>
        <v>0</v>
      </c>
      <c r="F141" s="37">
        <f>SUMIF(LoansC!$B$12:$B$187,Loans!$B141,LoansC!F$12:F$187)+SUMIF(LoansR!$B$12:$B$187,Loans!$B141,LoansR!F$12:F$187)</f>
        <v>0</v>
      </c>
      <c r="G141" s="37">
        <f>SUMIF(LoansC!$B$12:$B$187,Loans!$B141,LoansC!G$12:G$187)+SUMIF(LoansR!$B$12:$B$187,Loans!$B141,LoansR!G$12:G$187)</f>
        <v>0</v>
      </c>
      <c r="H141" s="37">
        <f>SUMIF(LoansC!$B$12:$B$187,Loans!$B141,LoansC!H$12:H$187)+SUMIF(LoansR!$B$12:$B$187,Loans!$B141,LoansR!H$12:H$187)</f>
        <v>0</v>
      </c>
      <c r="I141" s="37">
        <f>SUMIF(LoansC!$B$12:$B$187,Loans!$B141,LoansC!I$12:I$187)+SUMIF(LoansR!$B$12:$B$187,Loans!$B141,LoansR!I$12:I$187)</f>
        <v>0</v>
      </c>
      <c r="J141" s="37">
        <f>SUMIF(LoansC!$B$12:$B$187,Loans!$B141,LoansC!J$12:J$187)+SUMIF(LoansR!$B$12:$B$187,Loans!$B141,LoansR!J$12:J$187)</f>
        <v>0</v>
      </c>
      <c r="K141" s="37">
        <f>SUMIF(LoansC!$B$12:$B$187,Loans!$B141,LoansC!K$12:K$187)+SUMIF(LoansR!$B$12:$B$187,Loans!$B141,LoansR!K$12:K$187)</f>
        <v>0</v>
      </c>
      <c r="L141" s="37">
        <f>SUMIF(LoansC!$B$12:$B$187,Loans!$B141,LoansC!L$12:L$187)+SUMIF(LoansR!$B$12:$B$187,Loans!$B141,LoansR!L$12:L$187)</f>
        <v>0</v>
      </c>
      <c r="M141" s="37">
        <f>SUMIF(LoansC!$B$12:$B$187,Loans!$B141,LoansC!M$12:M$187)+SUMIF(LoansR!$B$12:$B$187,Loans!$B141,LoansR!M$12:M$187)</f>
        <v>0</v>
      </c>
      <c r="N141" s="37">
        <f>SUMIF(LoansC!$B$12:$B$187,Loans!$B141,LoansC!N$12:N$187)+SUMIF(LoansR!$B$12:$B$187,Loans!$B141,LoansR!N$12:N$187)</f>
        <v>0</v>
      </c>
      <c r="O141" s="37">
        <f>SUMIF(LoansC!$B$12:$B$187,Loans!$B141,LoansC!O$12:O$187)+SUMIF(LoansR!$B$12:$B$187,Loans!$B141,LoansR!O$12:O$187)</f>
        <v>0</v>
      </c>
      <c r="P141" s="37">
        <f>SUMIF(LoansC!$B$12:$B$187,Loans!$B141,LoansC!P$12:P$187)+SUMIF(LoansR!$B$12:$B$187,Loans!$B141,LoansR!P$12:P$187)</f>
        <v>0</v>
      </c>
      <c r="Q141" s="37">
        <f>SUMIF(LoansC!$B$12:$B$187,Loans!$B141,LoansC!Q$12:Q$187)+SUMIF(LoansR!$B$12:$B$187,Loans!$B141,LoansR!Q$12:Q$187)</f>
        <v>0</v>
      </c>
      <c r="R141" s="37">
        <f>SUMIF(LoansC!$B$12:$B$187,Loans!$B141,LoansC!R$12:R$187)+SUMIF(LoansR!$B$12:$B$187,Loans!$B141,LoansR!R$12:R$187)</f>
        <v>0</v>
      </c>
      <c r="S141" s="37">
        <f>SUMIF(LoansC!$B$12:$B$187,Loans!$B141,LoansC!S$12:S$187)+SUMIF(LoansR!$B$12:$B$187,Loans!$B141,LoansR!S$12:S$187)</f>
        <v>0</v>
      </c>
      <c r="T141" s="37">
        <f>SUMIF(LoansC!$B$12:$B$187,Loans!$B141,LoansC!T$12:T$187)+SUMIF(LoansR!$B$12:$B$187,Loans!$B141,LoansR!T$12:T$187)</f>
        <v>0</v>
      </c>
      <c r="U141" s="37">
        <f>(SUMIF(LoansC!$B$12:$B$187,Loans!$B141,LoansC!U$12:U$187)+SUMIF(LoansR!$B$12:$B$187,Loans!$B141,LoansR!U$12:U$187))/2</f>
        <v>1</v>
      </c>
      <c r="V141" s="37">
        <f>SUMIF(LoansC!$B$12:$B$187,Loans!$B141,LoansC!V$12:V$187)+SUMIF(LoansR!$B$12:$B$187,Loans!$B141,LoansR!V$12:V$187)</f>
        <v>0</v>
      </c>
      <c r="W141" s="37">
        <f>SUMIF(LoansC!$B$12:$B$187,Loans!$B141,LoansC!W$12:W$187)+SUMIF(LoansR!$B$12:$B$187,Loans!$B141,LoansR!W$12:W$187)</f>
        <v>0</v>
      </c>
      <c r="X141" s="50">
        <f>IF(MONTH($B141)&gt;=6,VLOOKUP(YEAR($B141)+1,SRECPrice!$B$5:$C$29,2,FALSE),VLOOKUP(YEAR($B141),SRECPrice!$B$5:$C$29,2,FALSE))</f>
        <v>237</v>
      </c>
      <c r="Y141" s="37">
        <f>SUMIF(LoansC!$B$12:$B$187,Loans!$B141,LoansC!Y$12:Y$187)+SUMIF(LoansR!$B$12:$B$187,Loans!$B141,LoansR!Y$12:Y$187)</f>
        <v>0</v>
      </c>
      <c r="Z141" s="37">
        <f>SUMIF(LoansC!$B$12:$B$187,Loans!$B141,LoansC!Z$12:Z$187)+SUMIF(LoansR!$B$12:$B$187,Loans!$B141,LoansR!Z$12:Z$187)</f>
        <v>0</v>
      </c>
      <c r="AA141" s="37">
        <f>SUMIF(LoansC!$B$12:$B$187,Loans!$B141,LoansC!AA$12:AA$187)+SUMIF(LoansR!$B$12:$B$187,Loans!$B141,LoansR!AA$12:AA$187)</f>
        <v>0</v>
      </c>
      <c r="AB141" s="37">
        <f>SUMIF(LoansC!$B$12:$B$187,Loans!$B141,LoansC!AB$12:AB$187)+SUMIF(LoansR!$B$12:$B$187,Loans!$B141,LoansR!AB$12:AB$187)</f>
        <v>0</v>
      </c>
      <c r="AC141" s="37">
        <f>SUMIF(LoansC!$B$12:$B$187,Loans!$B141,LoansC!AC$12:AC$187)+SUMIF(LoansR!$B$12:$B$187,Loans!$B141,LoansR!AC$12:AC$187)</f>
        <v>0</v>
      </c>
      <c r="AD141" s="37">
        <f>SUMIF(LoansC!$B$12:$B$187,Loans!$B141,LoansC!AD$12:AD$187)+SUMIF(LoansR!$B$12:$B$187,Loans!$B141,LoansR!AD$12:AD$187)</f>
        <v>0</v>
      </c>
      <c r="AE141" s="56">
        <f>SUMIF(LoansC!$B$12:$B$187,Loans!$B141,LoansC!AE$12:AE$187)</f>
        <v>9.6699999999999994E-2</v>
      </c>
      <c r="AF141" s="37">
        <f>SUMIF(LoansC!$B$12:$B$187,Loans!$B141,LoansC!AF$12:AF$187)+SUMIF(LoansR!$B$12:$B$187,Loans!$B141,LoansR!AF$12:AF$187)</f>
        <v>0</v>
      </c>
      <c r="AG141" s="37">
        <f>SUMIF(LoansC!$B$12:$B$187,Loans!$B141,LoansC!AG$12:AG$187)+SUMIF(LoansR!$B$12:$B$187,Loans!$B141,LoansR!AG$12:AG$187)</f>
        <v>0</v>
      </c>
      <c r="AH141" s="37">
        <f>SUMIF(LoansC!$B$12:$B$187,Loans!$B141,LoansC!AH$12:AH$187)+SUMIF(LoansR!$B$12:$B$187,Loans!$B141,LoansR!AH$12:AH$187)</f>
        <v>0</v>
      </c>
      <c r="AI141" s="37">
        <f>SUMIF(LoansC!$B$12:$B$187,Loans!$B141,LoansC!AI$12:AI$187)+SUMIF(LoansR!$B$12:$B$187,Loans!$B141,LoansR!AI$12:AI$187)</f>
        <v>0</v>
      </c>
      <c r="AJ141" s="37">
        <f>SUMIF(LoansC!$B$12:$B$187,Loans!$B141,LoansC!AJ$12:AJ$187)+SUMIF(LoansR!$B$12:$B$187,Loans!$B141,LoansR!AJ$12:AJ$187)</f>
        <v>0</v>
      </c>
      <c r="AK141" s="37">
        <f>SUMIF(LoansC!$B$12:$B$187,Loans!$B141,LoansC!AK$12:AK$187)+SUMIF(LoansR!$B$12:$B$187,Loans!$B141,LoansR!AK$12:AK$187)</f>
        <v>0</v>
      </c>
      <c r="AL141" s="37">
        <f>SUMIF(LoansC!$B$12:$B$187,Loans!$B141,LoansC!AL$12:AL$187)+SUMIF(LoansR!$B$12:$B$187,Loans!$B141,LoansR!AL$12:AL$187)</f>
        <v>0</v>
      </c>
      <c r="AM141" s="37">
        <f>SUMIF(LoansC!$B$12:$B$187,Loans!$B141,LoansC!AM$12:AM$187)+SUMIF(LoansR!$B$12:$B$187,Loans!$B141,LoansR!AM$12:AM$187)</f>
        <v>0</v>
      </c>
      <c r="AN141" s="37">
        <f>SUMIF(LoansC!$B$12:$B$187,Loans!$B141,LoansC!AN$12:AN$187)+SUMIF(LoansR!$B$12:$B$187,Loans!$B141,LoansR!AN$12:AN$187)</f>
        <v>0</v>
      </c>
      <c r="AP141" s="57"/>
    </row>
    <row r="142" spans="1:42" x14ac:dyDescent="0.2">
      <c r="A142" s="1">
        <f t="shared" si="8"/>
        <v>2</v>
      </c>
      <c r="B142" s="101">
        <f t="shared" si="9"/>
        <v>48638</v>
      </c>
      <c r="C142" s="37">
        <f>SUMIF(LoansC!$B$12:$B$187,Loans!$B142,LoansC!C$12:C$187)+SUMIF(LoansR!$B$12:$B$187,Loans!$B142,LoansR!C$12:C$187)</f>
        <v>0</v>
      </c>
      <c r="D142" s="37">
        <f>SUMIF(LoansC!$B$12:$B$187,Loans!$B142,LoansC!D$12:D$187)+SUMIF(LoansR!$B$12:$B$187,Loans!$B142,LoansR!D$12:D$187)</f>
        <v>56138240.700000025</v>
      </c>
      <c r="E142" s="37">
        <f>SUMIF(LoansC!$B$12:$B$187,Loans!$B142,LoansC!E$12:E$187)+SUMIF(LoansR!$B$12:$B$187,Loans!$B142,LoansR!E$12:E$187)</f>
        <v>0</v>
      </c>
      <c r="F142" s="37">
        <f>SUMIF(LoansC!$B$12:$B$187,Loans!$B142,LoansC!F$12:F$187)+SUMIF(LoansR!$B$12:$B$187,Loans!$B142,LoansR!F$12:F$187)</f>
        <v>0</v>
      </c>
      <c r="G142" s="37">
        <f>SUMIF(LoansC!$B$12:$B$187,Loans!$B142,LoansC!G$12:G$187)+SUMIF(LoansR!$B$12:$B$187,Loans!$B142,LoansR!G$12:G$187)</f>
        <v>0</v>
      </c>
      <c r="H142" s="37">
        <f>SUMIF(LoansC!$B$12:$B$187,Loans!$B142,LoansC!H$12:H$187)+SUMIF(LoansR!$B$12:$B$187,Loans!$B142,LoansR!H$12:H$187)</f>
        <v>0</v>
      </c>
      <c r="I142" s="37">
        <f>SUMIF(LoansC!$B$12:$B$187,Loans!$B142,LoansC!I$12:I$187)+SUMIF(LoansR!$B$12:$B$187,Loans!$B142,LoansR!I$12:I$187)</f>
        <v>0</v>
      </c>
      <c r="J142" s="37">
        <f>SUMIF(LoansC!$B$12:$B$187,Loans!$B142,LoansC!J$12:J$187)+SUMIF(LoansR!$B$12:$B$187,Loans!$B142,LoansR!J$12:J$187)</f>
        <v>0</v>
      </c>
      <c r="K142" s="37">
        <f>SUMIF(LoansC!$B$12:$B$187,Loans!$B142,LoansC!K$12:K$187)+SUMIF(LoansR!$B$12:$B$187,Loans!$B142,LoansR!K$12:K$187)</f>
        <v>0</v>
      </c>
      <c r="L142" s="37">
        <f>SUMIF(LoansC!$B$12:$B$187,Loans!$B142,LoansC!L$12:L$187)+SUMIF(LoansR!$B$12:$B$187,Loans!$B142,LoansR!L$12:L$187)</f>
        <v>0</v>
      </c>
      <c r="M142" s="37">
        <f>SUMIF(LoansC!$B$12:$B$187,Loans!$B142,LoansC!M$12:M$187)+SUMIF(LoansR!$B$12:$B$187,Loans!$B142,LoansR!M$12:M$187)</f>
        <v>0</v>
      </c>
      <c r="N142" s="37">
        <f>SUMIF(LoansC!$B$12:$B$187,Loans!$B142,LoansC!N$12:N$187)+SUMIF(LoansR!$B$12:$B$187,Loans!$B142,LoansR!N$12:N$187)</f>
        <v>0</v>
      </c>
      <c r="O142" s="37">
        <f>SUMIF(LoansC!$B$12:$B$187,Loans!$B142,LoansC!O$12:O$187)+SUMIF(LoansR!$B$12:$B$187,Loans!$B142,LoansR!O$12:O$187)</f>
        <v>0</v>
      </c>
      <c r="P142" s="37">
        <f>SUMIF(LoansC!$B$12:$B$187,Loans!$B142,LoansC!P$12:P$187)+SUMIF(LoansR!$B$12:$B$187,Loans!$B142,LoansR!P$12:P$187)</f>
        <v>0</v>
      </c>
      <c r="Q142" s="37">
        <f>SUMIF(LoansC!$B$12:$B$187,Loans!$B142,LoansC!Q$12:Q$187)+SUMIF(LoansR!$B$12:$B$187,Loans!$B142,LoansR!Q$12:Q$187)</f>
        <v>0</v>
      </c>
      <c r="R142" s="37">
        <f>SUMIF(LoansC!$B$12:$B$187,Loans!$B142,LoansC!R$12:R$187)+SUMIF(LoansR!$B$12:$B$187,Loans!$B142,LoansR!R$12:R$187)</f>
        <v>0</v>
      </c>
      <c r="S142" s="37">
        <f>SUMIF(LoansC!$B$12:$B$187,Loans!$B142,LoansC!S$12:S$187)+SUMIF(LoansR!$B$12:$B$187,Loans!$B142,LoansR!S$12:S$187)</f>
        <v>0</v>
      </c>
      <c r="T142" s="37">
        <f>SUMIF(LoansC!$B$12:$B$187,Loans!$B142,LoansC!T$12:T$187)+SUMIF(LoansR!$B$12:$B$187,Loans!$B142,LoansR!T$12:T$187)</f>
        <v>0</v>
      </c>
      <c r="U142" s="37">
        <f>(SUMIF(LoansC!$B$12:$B$187,Loans!$B142,LoansC!U$12:U$187)+SUMIF(LoansR!$B$12:$B$187,Loans!$B142,LoansR!U$12:U$187))/2</f>
        <v>1</v>
      </c>
      <c r="V142" s="37">
        <f>SUMIF(LoansC!$B$12:$B$187,Loans!$B142,LoansC!V$12:V$187)+SUMIF(LoansR!$B$12:$B$187,Loans!$B142,LoansR!V$12:V$187)</f>
        <v>0</v>
      </c>
      <c r="W142" s="37">
        <f>SUMIF(LoansC!$B$12:$B$187,Loans!$B142,LoansC!W$12:W$187)+SUMIF(LoansR!$B$12:$B$187,Loans!$B142,LoansR!W$12:W$187)</f>
        <v>0</v>
      </c>
      <c r="X142" s="50">
        <f>IF(MONTH($B142)&gt;=6,VLOOKUP(YEAR($B142)+1,SRECPrice!$B$5:$C$29,2,FALSE),VLOOKUP(YEAR($B142),SRECPrice!$B$5:$C$29,2,FALSE))</f>
        <v>237</v>
      </c>
      <c r="Y142" s="37">
        <f>SUMIF(LoansC!$B$12:$B$187,Loans!$B142,LoansC!Y$12:Y$187)+SUMIF(LoansR!$B$12:$B$187,Loans!$B142,LoansR!Y$12:Y$187)</f>
        <v>0</v>
      </c>
      <c r="Z142" s="37">
        <f>SUMIF(LoansC!$B$12:$B$187,Loans!$B142,LoansC!Z$12:Z$187)+SUMIF(LoansR!$B$12:$B$187,Loans!$B142,LoansR!Z$12:Z$187)</f>
        <v>0</v>
      </c>
      <c r="AA142" s="37">
        <f>SUMIF(LoansC!$B$12:$B$187,Loans!$B142,LoansC!AA$12:AA$187)+SUMIF(LoansR!$B$12:$B$187,Loans!$B142,LoansR!AA$12:AA$187)</f>
        <v>0</v>
      </c>
      <c r="AB142" s="37">
        <f>SUMIF(LoansC!$B$12:$B$187,Loans!$B142,LoansC!AB$12:AB$187)+SUMIF(LoansR!$B$12:$B$187,Loans!$B142,LoansR!AB$12:AB$187)</f>
        <v>0</v>
      </c>
      <c r="AC142" s="37">
        <f>SUMIF(LoansC!$B$12:$B$187,Loans!$B142,LoansC!AC$12:AC$187)+SUMIF(LoansR!$B$12:$B$187,Loans!$B142,LoansR!AC$12:AC$187)</f>
        <v>0</v>
      </c>
      <c r="AD142" s="37">
        <f>SUMIF(LoansC!$B$12:$B$187,Loans!$B142,LoansC!AD$12:AD$187)+SUMIF(LoansR!$B$12:$B$187,Loans!$B142,LoansR!AD$12:AD$187)</f>
        <v>0</v>
      </c>
      <c r="AE142" s="56">
        <f>SUMIF(LoansC!$B$12:$B$187,Loans!$B142,LoansC!AE$12:AE$187)</f>
        <v>9.6699999999999994E-2</v>
      </c>
      <c r="AF142" s="37">
        <f>SUMIF(LoansC!$B$12:$B$187,Loans!$B142,LoansC!AF$12:AF$187)+SUMIF(LoansR!$B$12:$B$187,Loans!$B142,LoansR!AF$12:AF$187)</f>
        <v>0</v>
      </c>
      <c r="AG142" s="37">
        <f>SUMIF(LoansC!$B$12:$B$187,Loans!$B142,LoansC!AG$12:AG$187)+SUMIF(LoansR!$B$12:$B$187,Loans!$B142,LoansR!AG$12:AG$187)</f>
        <v>0</v>
      </c>
      <c r="AH142" s="37">
        <f>SUMIF(LoansC!$B$12:$B$187,Loans!$B142,LoansC!AH$12:AH$187)+SUMIF(LoansR!$B$12:$B$187,Loans!$B142,LoansR!AH$12:AH$187)</f>
        <v>0</v>
      </c>
      <c r="AI142" s="37">
        <f>SUMIF(LoansC!$B$12:$B$187,Loans!$B142,LoansC!AI$12:AI$187)+SUMIF(LoansR!$B$12:$B$187,Loans!$B142,LoansR!AI$12:AI$187)</f>
        <v>0</v>
      </c>
      <c r="AJ142" s="37">
        <f>SUMIF(LoansC!$B$12:$B$187,Loans!$B142,LoansC!AJ$12:AJ$187)+SUMIF(LoansR!$B$12:$B$187,Loans!$B142,LoansR!AJ$12:AJ$187)</f>
        <v>0</v>
      </c>
      <c r="AK142" s="37">
        <f>SUMIF(LoansC!$B$12:$B$187,Loans!$B142,LoansC!AK$12:AK$187)+SUMIF(LoansR!$B$12:$B$187,Loans!$B142,LoansR!AK$12:AK$187)</f>
        <v>0</v>
      </c>
      <c r="AL142" s="37">
        <f>SUMIF(LoansC!$B$12:$B$187,Loans!$B142,LoansC!AL$12:AL$187)+SUMIF(LoansR!$B$12:$B$187,Loans!$B142,LoansR!AL$12:AL$187)</f>
        <v>0</v>
      </c>
      <c r="AM142" s="37">
        <f>SUMIF(LoansC!$B$12:$B$187,Loans!$B142,LoansC!AM$12:AM$187)+SUMIF(LoansR!$B$12:$B$187,Loans!$B142,LoansR!AM$12:AM$187)</f>
        <v>0</v>
      </c>
      <c r="AN142" s="37">
        <f>SUMIF(LoansC!$B$12:$B$187,Loans!$B142,LoansC!AN$12:AN$187)+SUMIF(LoansR!$B$12:$B$187,Loans!$B142,LoansR!AN$12:AN$187)</f>
        <v>0</v>
      </c>
      <c r="AP142" s="57"/>
    </row>
    <row r="143" spans="1:42" x14ac:dyDescent="0.2">
      <c r="A143" s="1">
        <f t="shared" si="8"/>
        <v>3</v>
      </c>
      <c r="B143" s="101">
        <f t="shared" si="9"/>
        <v>48669</v>
      </c>
      <c r="C143" s="37">
        <f>SUMIF(LoansC!$B$12:$B$187,Loans!$B143,LoansC!C$12:C$187)+SUMIF(LoansR!$B$12:$B$187,Loans!$B143,LoansR!C$12:C$187)</f>
        <v>0</v>
      </c>
      <c r="D143" s="37">
        <f>SUMIF(LoansC!$B$12:$B$187,Loans!$B143,LoansC!D$12:D$187)+SUMIF(LoansR!$B$12:$B$187,Loans!$B143,LoansR!D$12:D$187)</f>
        <v>56138240.700000025</v>
      </c>
      <c r="E143" s="37">
        <f>SUMIF(LoansC!$B$12:$B$187,Loans!$B143,LoansC!E$12:E$187)+SUMIF(LoansR!$B$12:$B$187,Loans!$B143,LoansR!E$12:E$187)</f>
        <v>0</v>
      </c>
      <c r="F143" s="37">
        <f>SUMIF(LoansC!$B$12:$B$187,Loans!$B143,LoansC!F$12:F$187)+SUMIF(LoansR!$B$12:$B$187,Loans!$B143,LoansR!F$12:F$187)</f>
        <v>0</v>
      </c>
      <c r="G143" s="37">
        <f>SUMIF(LoansC!$B$12:$B$187,Loans!$B143,LoansC!G$12:G$187)+SUMIF(LoansR!$B$12:$B$187,Loans!$B143,LoansR!G$12:G$187)</f>
        <v>0</v>
      </c>
      <c r="H143" s="37">
        <f>SUMIF(LoansC!$B$12:$B$187,Loans!$B143,LoansC!H$12:H$187)+SUMIF(LoansR!$B$12:$B$187,Loans!$B143,LoansR!H$12:H$187)</f>
        <v>0</v>
      </c>
      <c r="I143" s="37">
        <f>SUMIF(LoansC!$B$12:$B$187,Loans!$B143,LoansC!I$12:I$187)+SUMIF(LoansR!$B$12:$B$187,Loans!$B143,LoansR!I$12:I$187)</f>
        <v>0</v>
      </c>
      <c r="J143" s="37">
        <f>SUMIF(LoansC!$B$12:$B$187,Loans!$B143,LoansC!J$12:J$187)+SUMIF(LoansR!$B$12:$B$187,Loans!$B143,LoansR!J$12:J$187)</f>
        <v>0</v>
      </c>
      <c r="K143" s="37">
        <f>SUMIF(LoansC!$B$12:$B$187,Loans!$B143,LoansC!K$12:K$187)+SUMIF(LoansR!$B$12:$B$187,Loans!$B143,LoansR!K$12:K$187)</f>
        <v>0</v>
      </c>
      <c r="L143" s="37">
        <f>SUMIF(LoansC!$B$12:$B$187,Loans!$B143,LoansC!L$12:L$187)+SUMIF(LoansR!$B$12:$B$187,Loans!$B143,LoansR!L$12:L$187)</f>
        <v>0</v>
      </c>
      <c r="M143" s="37">
        <f>SUMIF(LoansC!$B$12:$B$187,Loans!$B143,LoansC!M$12:M$187)+SUMIF(LoansR!$B$12:$B$187,Loans!$B143,LoansR!M$12:M$187)</f>
        <v>0</v>
      </c>
      <c r="N143" s="37">
        <f>SUMIF(LoansC!$B$12:$B$187,Loans!$B143,LoansC!N$12:N$187)+SUMIF(LoansR!$B$12:$B$187,Loans!$B143,LoansR!N$12:N$187)</f>
        <v>0</v>
      </c>
      <c r="O143" s="37">
        <f>SUMIF(LoansC!$B$12:$B$187,Loans!$B143,LoansC!O$12:O$187)+SUMIF(LoansR!$B$12:$B$187,Loans!$B143,LoansR!O$12:O$187)</f>
        <v>0</v>
      </c>
      <c r="P143" s="37">
        <f>SUMIF(LoansC!$B$12:$B$187,Loans!$B143,LoansC!P$12:P$187)+SUMIF(LoansR!$B$12:$B$187,Loans!$B143,LoansR!P$12:P$187)</f>
        <v>0</v>
      </c>
      <c r="Q143" s="37">
        <f>SUMIF(LoansC!$B$12:$B$187,Loans!$B143,LoansC!Q$12:Q$187)+SUMIF(LoansR!$B$12:$B$187,Loans!$B143,LoansR!Q$12:Q$187)</f>
        <v>0</v>
      </c>
      <c r="R143" s="37">
        <f>SUMIF(LoansC!$B$12:$B$187,Loans!$B143,LoansC!R$12:R$187)+SUMIF(LoansR!$B$12:$B$187,Loans!$B143,LoansR!R$12:R$187)</f>
        <v>0</v>
      </c>
      <c r="S143" s="37">
        <f>SUMIF(LoansC!$B$12:$B$187,Loans!$B143,LoansC!S$12:S$187)+SUMIF(LoansR!$B$12:$B$187,Loans!$B143,LoansR!S$12:S$187)</f>
        <v>0</v>
      </c>
      <c r="T143" s="37">
        <f>SUMIF(LoansC!$B$12:$B$187,Loans!$B143,LoansC!T$12:T$187)+SUMIF(LoansR!$B$12:$B$187,Loans!$B143,LoansR!T$12:T$187)</f>
        <v>0</v>
      </c>
      <c r="U143" s="37">
        <f>(SUMIF(LoansC!$B$12:$B$187,Loans!$B143,LoansC!U$12:U$187)+SUMIF(LoansR!$B$12:$B$187,Loans!$B143,LoansR!U$12:U$187))/2</f>
        <v>1</v>
      </c>
      <c r="V143" s="37">
        <f>SUMIF(LoansC!$B$12:$B$187,Loans!$B143,LoansC!V$12:V$187)+SUMIF(LoansR!$B$12:$B$187,Loans!$B143,LoansR!V$12:V$187)</f>
        <v>0</v>
      </c>
      <c r="W143" s="37">
        <f>SUMIF(LoansC!$B$12:$B$187,Loans!$B143,LoansC!W$12:W$187)+SUMIF(LoansR!$B$12:$B$187,Loans!$B143,LoansR!W$12:W$187)</f>
        <v>0</v>
      </c>
      <c r="X143" s="50">
        <f>IF(MONTH($B143)&gt;=6,VLOOKUP(YEAR($B143)+1,SRECPrice!$B$5:$C$29,2,FALSE),VLOOKUP(YEAR($B143),SRECPrice!$B$5:$C$29,2,FALSE))</f>
        <v>237</v>
      </c>
      <c r="Y143" s="37">
        <f>SUMIF(LoansC!$B$12:$B$187,Loans!$B143,LoansC!Y$12:Y$187)+SUMIF(LoansR!$B$12:$B$187,Loans!$B143,LoansR!Y$12:Y$187)</f>
        <v>0</v>
      </c>
      <c r="Z143" s="37">
        <f>SUMIF(LoansC!$B$12:$B$187,Loans!$B143,LoansC!Z$12:Z$187)+SUMIF(LoansR!$B$12:$B$187,Loans!$B143,LoansR!Z$12:Z$187)</f>
        <v>0</v>
      </c>
      <c r="AA143" s="37">
        <f>SUMIF(LoansC!$B$12:$B$187,Loans!$B143,LoansC!AA$12:AA$187)+SUMIF(LoansR!$B$12:$B$187,Loans!$B143,LoansR!AA$12:AA$187)</f>
        <v>0</v>
      </c>
      <c r="AB143" s="37">
        <f>SUMIF(LoansC!$B$12:$B$187,Loans!$B143,LoansC!AB$12:AB$187)+SUMIF(LoansR!$B$12:$B$187,Loans!$B143,LoansR!AB$12:AB$187)</f>
        <v>0</v>
      </c>
      <c r="AC143" s="37">
        <f>SUMIF(LoansC!$B$12:$B$187,Loans!$B143,LoansC!AC$12:AC$187)+SUMIF(LoansR!$B$12:$B$187,Loans!$B143,LoansR!AC$12:AC$187)</f>
        <v>0</v>
      </c>
      <c r="AD143" s="37">
        <f>SUMIF(LoansC!$B$12:$B$187,Loans!$B143,LoansC!AD$12:AD$187)+SUMIF(LoansR!$B$12:$B$187,Loans!$B143,LoansR!AD$12:AD$187)</f>
        <v>0</v>
      </c>
      <c r="AE143" s="56">
        <f>SUMIF(LoansC!$B$12:$B$187,Loans!$B143,LoansC!AE$12:AE$187)</f>
        <v>9.6699999999999994E-2</v>
      </c>
      <c r="AF143" s="37">
        <f>SUMIF(LoansC!$B$12:$B$187,Loans!$B143,LoansC!AF$12:AF$187)+SUMIF(LoansR!$B$12:$B$187,Loans!$B143,LoansR!AF$12:AF$187)</f>
        <v>0</v>
      </c>
      <c r="AG143" s="37">
        <f>SUMIF(LoansC!$B$12:$B$187,Loans!$B143,LoansC!AG$12:AG$187)+SUMIF(LoansR!$B$12:$B$187,Loans!$B143,LoansR!AG$12:AG$187)</f>
        <v>0</v>
      </c>
      <c r="AH143" s="37">
        <f>SUMIF(LoansC!$B$12:$B$187,Loans!$B143,LoansC!AH$12:AH$187)+SUMIF(LoansR!$B$12:$B$187,Loans!$B143,LoansR!AH$12:AH$187)</f>
        <v>0</v>
      </c>
      <c r="AI143" s="37">
        <f>SUMIF(LoansC!$B$12:$B$187,Loans!$B143,LoansC!AI$12:AI$187)+SUMIF(LoansR!$B$12:$B$187,Loans!$B143,LoansR!AI$12:AI$187)</f>
        <v>0</v>
      </c>
      <c r="AJ143" s="37">
        <f>SUMIF(LoansC!$B$12:$B$187,Loans!$B143,LoansC!AJ$12:AJ$187)+SUMIF(LoansR!$B$12:$B$187,Loans!$B143,LoansR!AJ$12:AJ$187)</f>
        <v>0</v>
      </c>
      <c r="AK143" s="37">
        <f>SUMIF(LoansC!$B$12:$B$187,Loans!$B143,LoansC!AK$12:AK$187)+SUMIF(LoansR!$B$12:$B$187,Loans!$B143,LoansR!AK$12:AK$187)</f>
        <v>0</v>
      </c>
      <c r="AL143" s="37">
        <f>SUMIF(LoansC!$B$12:$B$187,Loans!$B143,LoansC!AL$12:AL$187)+SUMIF(LoansR!$B$12:$B$187,Loans!$B143,LoansR!AL$12:AL$187)</f>
        <v>0</v>
      </c>
      <c r="AM143" s="37">
        <f>SUMIF(LoansC!$B$12:$B$187,Loans!$B143,LoansC!AM$12:AM$187)+SUMIF(LoansR!$B$12:$B$187,Loans!$B143,LoansR!AM$12:AM$187)</f>
        <v>0</v>
      </c>
      <c r="AN143" s="37">
        <f>SUMIF(LoansC!$B$12:$B$187,Loans!$B143,LoansC!AN$12:AN$187)+SUMIF(LoansR!$B$12:$B$187,Loans!$B143,LoansR!AN$12:AN$187)</f>
        <v>0</v>
      </c>
      <c r="AP143" s="57"/>
    </row>
    <row r="144" spans="1:42" x14ac:dyDescent="0.2">
      <c r="A144" s="1">
        <f t="shared" si="8"/>
        <v>4</v>
      </c>
      <c r="B144" s="101">
        <f t="shared" si="9"/>
        <v>48699</v>
      </c>
      <c r="C144" s="37">
        <f>SUMIF(LoansC!$B$12:$B$187,Loans!$B144,LoansC!C$12:C$187)+SUMIF(LoansR!$B$12:$B$187,Loans!$B144,LoansR!C$12:C$187)</f>
        <v>0</v>
      </c>
      <c r="D144" s="37">
        <f>SUMIF(LoansC!$B$12:$B$187,Loans!$B144,LoansC!D$12:D$187)+SUMIF(LoansR!$B$12:$B$187,Loans!$B144,LoansR!D$12:D$187)</f>
        <v>56138240.700000025</v>
      </c>
      <c r="E144" s="37">
        <f>SUMIF(LoansC!$B$12:$B$187,Loans!$B144,LoansC!E$12:E$187)+SUMIF(LoansR!$B$12:$B$187,Loans!$B144,LoansR!E$12:E$187)</f>
        <v>0</v>
      </c>
      <c r="F144" s="37">
        <f>SUMIF(LoansC!$B$12:$B$187,Loans!$B144,LoansC!F$12:F$187)+SUMIF(LoansR!$B$12:$B$187,Loans!$B144,LoansR!F$12:F$187)</f>
        <v>0</v>
      </c>
      <c r="G144" s="37">
        <f>SUMIF(LoansC!$B$12:$B$187,Loans!$B144,LoansC!G$12:G$187)+SUMIF(LoansR!$B$12:$B$187,Loans!$B144,LoansR!G$12:G$187)</f>
        <v>0</v>
      </c>
      <c r="H144" s="37">
        <f>SUMIF(LoansC!$B$12:$B$187,Loans!$B144,LoansC!H$12:H$187)+SUMIF(LoansR!$B$12:$B$187,Loans!$B144,LoansR!H$12:H$187)</f>
        <v>0</v>
      </c>
      <c r="I144" s="37">
        <f>SUMIF(LoansC!$B$12:$B$187,Loans!$B144,LoansC!I$12:I$187)+SUMIF(LoansR!$B$12:$B$187,Loans!$B144,LoansR!I$12:I$187)</f>
        <v>0</v>
      </c>
      <c r="J144" s="37">
        <f>SUMIF(LoansC!$B$12:$B$187,Loans!$B144,LoansC!J$12:J$187)+SUMIF(LoansR!$B$12:$B$187,Loans!$B144,LoansR!J$12:J$187)</f>
        <v>0</v>
      </c>
      <c r="K144" s="37">
        <f>SUMIF(LoansC!$B$12:$B$187,Loans!$B144,LoansC!K$12:K$187)+SUMIF(LoansR!$B$12:$B$187,Loans!$B144,LoansR!K$12:K$187)</f>
        <v>0</v>
      </c>
      <c r="L144" s="37">
        <f>SUMIF(LoansC!$B$12:$B$187,Loans!$B144,LoansC!L$12:L$187)+SUMIF(LoansR!$B$12:$B$187,Loans!$B144,LoansR!L$12:L$187)</f>
        <v>0</v>
      </c>
      <c r="M144" s="37">
        <f>SUMIF(LoansC!$B$12:$B$187,Loans!$B144,LoansC!M$12:M$187)+SUMIF(LoansR!$B$12:$B$187,Loans!$B144,LoansR!M$12:M$187)</f>
        <v>0</v>
      </c>
      <c r="N144" s="37">
        <f>SUMIF(LoansC!$B$12:$B$187,Loans!$B144,LoansC!N$12:N$187)+SUMIF(LoansR!$B$12:$B$187,Loans!$B144,LoansR!N$12:N$187)</f>
        <v>0</v>
      </c>
      <c r="O144" s="37">
        <f>SUMIF(LoansC!$B$12:$B$187,Loans!$B144,LoansC!O$12:O$187)+SUMIF(LoansR!$B$12:$B$187,Loans!$B144,LoansR!O$12:O$187)</f>
        <v>0</v>
      </c>
      <c r="P144" s="37">
        <f>SUMIF(LoansC!$B$12:$B$187,Loans!$B144,LoansC!P$12:P$187)+SUMIF(LoansR!$B$12:$B$187,Loans!$B144,LoansR!P$12:P$187)</f>
        <v>0</v>
      </c>
      <c r="Q144" s="37">
        <f>SUMIF(LoansC!$B$12:$B$187,Loans!$B144,LoansC!Q$12:Q$187)+SUMIF(LoansR!$B$12:$B$187,Loans!$B144,LoansR!Q$12:Q$187)</f>
        <v>0</v>
      </c>
      <c r="R144" s="37">
        <f>SUMIF(LoansC!$B$12:$B$187,Loans!$B144,LoansC!R$12:R$187)+SUMIF(LoansR!$B$12:$B$187,Loans!$B144,LoansR!R$12:R$187)</f>
        <v>0</v>
      </c>
      <c r="S144" s="37">
        <f>SUMIF(LoansC!$B$12:$B$187,Loans!$B144,LoansC!S$12:S$187)+SUMIF(LoansR!$B$12:$B$187,Loans!$B144,LoansR!S$12:S$187)</f>
        <v>0</v>
      </c>
      <c r="T144" s="37">
        <f>SUMIF(LoansC!$B$12:$B$187,Loans!$B144,LoansC!T$12:T$187)+SUMIF(LoansR!$B$12:$B$187,Loans!$B144,LoansR!T$12:T$187)</f>
        <v>0</v>
      </c>
      <c r="U144" s="37">
        <f>(SUMIF(LoansC!$B$12:$B$187,Loans!$B144,LoansC!U$12:U$187)+SUMIF(LoansR!$B$12:$B$187,Loans!$B144,LoansR!U$12:U$187))/2</f>
        <v>1</v>
      </c>
      <c r="V144" s="37">
        <f>SUMIF(LoansC!$B$12:$B$187,Loans!$B144,LoansC!V$12:V$187)+SUMIF(LoansR!$B$12:$B$187,Loans!$B144,LoansR!V$12:V$187)</f>
        <v>0</v>
      </c>
      <c r="W144" s="37">
        <f>SUMIF(LoansC!$B$12:$B$187,Loans!$B144,LoansC!W$12:W$187)+SUMIF(LoansR!$B$12:$B$187,Loans!$B144,LoansR!W$12:W$187)</f>
        <v>0</v>
      </c>
      <c r="X144" s="50">
        <f>IF(MONTH($B144)&gt;=6,VLOOKUP(YEAR($B144)+1,SRECPrice!$B$5:$C$29,2,FALSE),VLOOKUP(YEAR($B144),SRECPrice!$B$5:$C$29,2,FALSE))</f>
        <v>237</v>
      </c>
      <c r="Y144" s="37">
        <f>SUMIF(LoansC!$B$12:$B$187,Loans!$B144,LoansC!Y$12:Y$187)+SUMIF(LoansR!$B$12:$B$187,Loans!$B144,LoansR!Y$12:Y$187)</f>
        <v>0</v>
      </c>
      <c r="Z144" s="37">
        <f>SUMIF(LoansC!$B$12:$B$187,Loans!$B144,LoansC!Z$12:Z$187)+SUMIF(LoansR!$B$12:$B$187,Loans!$B144,LoansR!Z$12:Z$187)</f>
        <v>0</v>
      </c>
      <c r="AA144" s="37">
        <f>SUMIF(LoansC!$B$12:$B$187,Loans!$B144,LoansC!AA$12:AA$187)+SUMIF(LoansR!$B$12:$B$187,Loans!$B144,LoansR!AA$12:AA$187)</f>
        <v>0</v>
      </c>
      <c r="AB144" s="37">
        <f>SUMIF(LoansC!$B$12:$B$187,Loans!$B144,LoansC!AB$12:AB$187)+SUMIF(LoansR!$B$12:$B$187,Loans!$B144,LoansR!AB$12:AB$187)</f>
        <v>0</v>
      </c>
      <c r="AC144" s="37">
        <f>SUMIF(LoansC!$B$12:$B$187,Loans!$B144,LoansC!AC$12:AC$187)+SUMIF(LoansR!$B$12:$B$187,Loans!$B144,LoansR!AC$12:AC$187)</f>
        <v>0</v>
      </c>
      <c r="AD144" s="37">
        <f>SUMIF(LoansC!$B$12:$B$187,Loans!$B144,LoansC!AD$12:AD$187)+SUMIF(LoansR!$B$12:$B$187,Loans!$B144,LoansR!AD$12:AD$187)</f>
        <v>0</v>
      </c>
      <c r="AE144" s="56">
        <f>SUMIF(LoansC!$B$12:$B$187,Loans!$B144,LoansC!AE$12:AE$187)</f>
        <v>9.6699999999999994E-2</v>
      </c>
      <c r="AF144" s="37">
        <f>SUMIF(LoansC!$B$12:$B$187,Loans!$B144,LoansC!AF$12:AF$187)+SUMIF(LoansR!$B$12:$B$187,Loans!$B144,LoansR!AF$12:AF$187)</f>
        <v>0</v>
      </c>
      <c r="AG144" s="37">
        <f>SUMIF(LoansC!$B$12:$B$187,Loans!$B144,LoansC!AG$12:AG$187)+SUMIF(LoansR!$B$12:$B$187,Loans!$B144,LoansR!AG$12:AG$187)</f>
        <v>0</v>
      </c>
      <c r="AH144" s="37">
        <f>SUMIF(LoansC!$B$12:$B$187,Loans!$B144,LoansC!AH$12:AH$187)+SUMIF(LoansR!$B$12:$B$187,Loans!$B144,LoansR!AH$12:AH$187)</f>
        <v>0</v>
      </c>
      <c r="AI144" s="37">
        <f>SUMIF(LoansC!$B$12:$B$187,Loans!$B144,LoansC!AI$12:AI$187)+SUMIF(LoansR!$B$12:$B$187,Loans!$B144,LoansR!AI$12:AI$187)</f>
        <v>0</v>
      </c>
      <c r="AJ144" s="37">
        <f>SUMIF(LoansC!$B$12:$B$187,Loans!$B144,LoansC!AJ$12:AJ$187)+SUMIF(LoansR!$B$12:$B$187,Loans!$B144,LoansR!AJ$12:AJ$187)</f>
        <v>0</v>
      </c>
      <c r="AK144" s="37">
        <f>SUMIF(LoansC!$B$12:$B$187,Loans!$B144,LoansC!AK$12:AK$187)+SUMIF(LoansR!$B$12:$B$187,Loans!$B144,LoansR!AK$12:AK$187)</f>
        <v>0</v>
      </c>
      <c r="AL144" s="37">
        <f>SUMIF(LoansC!$B$12:$B$187,Loans!$B144,LoansC!AL$12:AL$187)+SUMIF(LoansR!$B$12:$B$187,Loans!$B144,LoansR!AL$12:AL$187)</f>
        <v>0</v>
      </c>
      <c r="AM144" s="37">
        <f>SUMIF(LoansC!$B$12:$B$187,Loans!$B144,LoansC!AM$12:AM$187)+SUMIF(LoansR!$B$12:$B$187,Loans!$B144,LoansR!AM$12:AM$187)</f>
        <v>0</v>
      </c>
      <c r="AN144" s="37">
        <f>SUMIF(LoansC!$B$12:$B$187,Loans!$B144,LoansC!AN$12:AN$187)+SUMIF(LoansR!$B$12:$B$187,Loans!$B144,LoansR!AN$12:AN$187)</f>
        <v>0</v>
      </c>
      <c r="AP144" s="57"/>
    </row>
    <row r="145" spans="1:42" x14ac:dyDescent="0.2">
      <c r="A145" s="1">
        <f t="shared" si="8"/>
        <v>5</v>
      </c>
      <c r="B145" s="101">
        <f t="shared" si="9"/>
        <v>48730</v>
      </c>
      <c r="C145" s="37">
        <f>SUMIF(LoansC!$B$12:$B$187,Loans!$B145,LoansC!C$12:C$187)+SUMIF(LoansR!$B$12:$B$187,Loans!$B145,LoansR!C$12:C$187)</f>
        <v>0</v>
      </c>
      <c r="D145" s="37">
        <f>SUMIF(LoansC!$B$12:$B$187,Loans!$B145,LoansC!D$12:D$187)+SUMIF(LoansR!$B$12:$B$187,Loans!$B145,LoansR!D$12:D$187)</f>
        <v>56138240.700000025</v>
      </c>
      <c r="E145" s="37">
        <f>SUMIF(LoansC!$B$12:$B$187,Loans!$B145,LoansC!E$12:E$187)+SUMIF(LoansR!$B$12:$B$187,Loans!$B145,LoansR!E$12:E$187)</f>
        <v>0</v>
      </c>
      <c r="F145" s="37">
        <f>SUMIF(LoansC!$B$12:$B$187,Loans!$B145,LoansC!F$12:F$187)+SUMIF(LoansR!$B$12:$B$187,Loans!$B145,LoansR!F$12:F$187)</f>
        <v>0</v>
      </c>
      <c r="G145" s="37">
        <f>SUMIF(LoansC!$B$12:$B$187,Loans!$B145,LoansC!G$12:G$187)+SUMIF(LoansR!$B$12:$B$187,Loans!$B145,LoansR!G$12:G$187)</f>
        <v>0</v>
      </c>
      <c r="H145" s="37">
        <f>SUMIF(LoansC!$B$12:$B$187,Loans!$B145,LoansC!H$12:H$187)+SUMIF(LoansR!$B$12:$B$187,Loans!$B145,LoansR!H$12:H$187)</f>
        <v>0</v>
      </c>
      <c r="I145" s="37">
        <f>SUMIF(LoansC!$B$12:$B$187,Loans!$B145,LoansC!I$12:I$187)+SUMIF(LoansR!$B$12:$B$187,Loans!$B145,LoansR!I$12:I$187)</f>
        <v>0</v>
      </c>
      <c r="J145" s="37">
        <f>SUMIF(LoansC!$B$12:$B$187,Loans!$B145,LoansC!J$12:J$187)+SUMIF(LoansR!$B$12:$B$187,Loans!$B145,LoansR!J$12:J$187)</f>
        <v>0</v>
      </c>
      <c r="K145" s="37">
        <f>SUMIF(LoansC!$B$12:$B$187,Loans!$B145,LoansC!K$12:K$187)+SUMIF(LoansR!$B$12:$B$187,Loans!$B145,LoansR!K$12:K$187)</f>
        <v>0</v>
      </c>
      <c r="L145" s="37">
        <f>SUMIF(LoansC!$B$12:$B$187,Loans!$B145,LoansC!L$12:L$187)+SUMIF(LoansR!$B$12:$B$187,Loans!$B145,LoansR!L$12:L$187)</f>
        <v>0</v>
      </c>
      <c r="M145" s="37">
        <f>SUMIF(LoansC!$B$12:$B$187,Loans!$B145,LoansC!M$12:M$187)+SUMIF(LoansR!$B$12:$B$187,Loans!$B145,LoansR!M$12:M$187)</f>
        <v>0</v>
      </c>
      <c r="N145" s="37">
        <f>SUMIF(LoansC!$B$12:$B$187,Loans!$B145,LoansC!N$12:N$187)+SUMIF(LoansR!$B$12:$B$187,Loans!$B145,LoansR!N$12:N$187)</f>
        <v>0</v>
      </c>
      <c r="O145" s="37">
        <f>SUMIF(LoansC!$B$12:$B$187,Loans!$B145,LoansC!O$12:O$187)+SUMIF(LoansR!$B$12:$B$187,Loans!$B145,LoansR!O$12:O$187)</f>
        <v>0</v>
      </c>
      <c r="P145" s="37">
        <f>SUMIF(LoansC!$B$12:$B$187,Loans!$B145,LoansC!P$12:P$187)+SUMIF(LoansR!$B$12:$B$187,Loans!$B145,LoansR!P$12:P$187)</f>
        <v>0</v>
      </c>
      <c r="Q145" s="37">
        <f>SUMIF(LoansC!$B$12:$B$187,Loans!$B145,LoansC!Q$12:Q$187)+SUMIF(LoansR!$B$12:$B$187,Loans!$B145,LoansR!Q$12:Q$187)</f>
        <v>0</v>
      </c>
      <c r="R145" s="37">
        <f>SUMIF(LoansC!$B$12:$B$187,Loans!$B145,LoansC!R$12:R$187)+SUMIF(LoansR!$B$12:$B$187,Loans!$B145,LoansR!R$12:R$187)</f>
        <v>0</v>
      </c>
      <c r="S145" s="37">
        <f>SUMIF(LoansC!$B$12:$B$187,Loans!$B145,LoansC!S$12:S$187)+SUMIF(LoansR!$B$12:$B$187,Loans!$B145,LoansR!S$12:S$187)</f>
        <v>0</v>
      </c>
      <c r="T145" s="37">
        <f>SUMIF(LoansC!$B$12:$B$187,Loans!$B145,LoansC!T$12:T$187)+SUMIF(LoansR!$B$12:$B$187,Loans!$B145,LoansR!T$12:T$187)</f>
        <v>0</v>
      </c>
      <c r="U145" s="37">
        <f>(SUMIF(LoansC!$B$12:$B$187,Loans!$B145,LoansC!U$12:U$187)+SUMIF(LoansR!$B$12:$B$187,Loans!$B145,LoansR!U$12:U$187))/2</f>
        <v>1</v>
      </c>
      <c r="V145" s="37">
        <f>SUMIF(LoansC!$B$12:$B$187,Loans!$B145,LoansC!V$12:V$187)+SUMIF(LoansR!$B$12:$B$187,Loans!$B145,LoansR!V$12:V$187)</f>
        <v>0</v>
      </c>
      <c r="W145" s="37">
        <f>SUMIF(LoansC!$B$12:$B$187,Loans!$B145,LoansC!W$12:W$187)+SUMIF(LoansR!$B$12:$B$187,Loans!$B145,LoansR!W$12:W$187)</f>
        <v>0</v>
      </c>
      <c r="X145" s="50">
        <f>IF(MONTH($B145)&gt;=6,VLOOKUP(YEAR($B145)+1,SRECPrice!$B$5:$C$29,2,FALSE),VLOOKUP(YEAR($B145),SRECPrice!$B$5:$C$29,2,FALSE))</f>
        <v>237</v>
      </c>
      <c r="Y145" s="37">
        <f>SUMIF(LoansC!$B$12:$B$187,Loans!$B145,LoansC!Y$12:Y$187)+SUMIF(LoansR!$B$12:$B$187,Loans!$B145,LoansR!Y$12:Y$187)</f>
        <v>0</v>
      </c>
      <c r="Z145" s="37">
        <f>SUMIF(LoansC!$B$12:$B$187,Loans!$B145,LoansC!Z$12:Z$187)+SUMIF(LoansR!$B$12:$B$187,Loans!$B145,LoansR!Z$12:Z$187)</f>
        <v>0</v>
      </c>
      <c r="AA145" s="37">
        <f>SUMIF(LoansC!$B$12:$B$187,Loans!$B145,LoansC!AA$12:AA$187)+SUMIF(LoansR!$B$12:$B$187,Loans!$B145,LoansR!AA$12:AA$187)</f>
        <v>0</v>
      </c>
      <c r="AB145" s="37">
        <f>SUMIF(LoansC!$B$12:$B$187,Loans!$B145,LoansC!AB$12:AB$187)+SUMIF(LoansR!$B$12:$B$187,Loans!$B145,LoansR!AB$12:AB$187)</f>
        <v>0</v>
      </c>
      <c r="AC145" s="37">
        <f>SUMIF(LoansC!$B$12:$B$187,Loans!$B145,LoansC!AC$12:AC$187)+SUMIF(LoansR!$B$12:$B$187,Loans!$B145,LoansR!AC$12:AC$187)</f>
        <v>0</v>
      </c>
      <c r="AD145" s="37">
        <f>SUMIF(LoansC!$B$12:$B$187,Loans!$B145,LoansC!AD$12:AD$187)+SUMIF(LoansR!$B$12:$B$187,Loans!$B145,LoansR!AD$12:AD$187)</f>
        <v>0</v>
      </c>
      <c r="AE145" s="56">
        <f>SUMIF(LoansC!$B$12:$B$187,Loans!$B145,LoansC!AE$12:AE$187)</f>
        <v>9.6699999999999994E-2</v>
      </c>
      <c r="AF145" s="37">
        <f>SUMIF(LoansC!$B$12:$B$187,Loans!$B145,LoansC!AF$12:AF$187)+SUMIF(LoansR!$B$12:$B$187,Loans!$B145,LoansR!AF$12:AF$187)</f>
        <v>0</v>
      </c>
      <c r="AG145" s="37">
        <f>SUMIF(LoansC!$B$12:$B$187,Loans!$B145,LoansC!AG$12:AG$187)+SUMIF(LoansR!$B$12:$B$187,Loans!$B145,LoansR!AG$12:AG$187)</f>
        <v>0</v>
      </c>
      <c r="AH145" s="37">
        <f>SUMIF(LoansC!$B$12:$B$187,Loans!$B145,LoansC!AH$12:AH$187)+SUMIF(LoansR!$B$12:$B$187,Loans!$B145,LoansR!AH$12:AH$187)</f>
        <v>0</v>
      </c>
      <c r="AI145" s="37">
        <f>SUMIF(LoansC!$B$12:$B$187,Loans!$B145,LoansC!AI$12:AI$187)+SUMIF(LoansR!$B$12:$B$187,Loans!$B145,LoansR!AI$12:AI$187)</f>
        <v>0</v>
      </c>
      <c r="AJ145" s="37">
        <f>SUMIF(LoansC!$B$12:$B$187,Loans!$B145,LoansC!AJ$12:AJ$187)+SUMIF(LoansR!$B$12:$B$187,Loans!$B145,LoansR!AJ$12:AJ$187)</f>
        <v>0</v>
      </c>
      <c r="AK145" s="37">
        <f>SUMIF(LoansC!$B$12:$B$187,Loans!$B145,LoansC!AK$12:AK$187)+SUMIF(LoansR!$B$12:$B$187,Loans!$B145,LoansR!AK$12:AK$187)</f>
        <v>0</v>
      </c>
      <c r="AL145" s="37">
        <f>SUMIF(LoansC!$B$12:$B$187,Loans!$B145,LoansC!AL$12:AL$187)+SUMIF(LoansR!$B$12:$B$187,Loans!$B145,LoansR!AL$12:AL$187)</f>
        <v>0</v>
      </c>
      <c r="AM145" s="37">
        <f>SUMIF(LoansC!$B$12:$B$187,Loans!$B145,LoansC!AM$12:AM$187)+SUMIF(LoansR!$B$12:$B$187,Loans!$B145,LoansR!AM$12:AM$187)</f>
        <v>0</v>
      </c>
      <c r="AN145" s="37">
        <f>SUMIF(LoansC!$B$12:$B$187,Loans!$B145,LoansC!AN$12:AN$187)+SUMIF(LoansR!$B$12:$B$187,Loans!$B145,LoansR!AN$12:AN$187)</f>
        <v>0</v>
      </c>
      <c r="AP145" s="57"/>
    </row>
    <row r="146" spans="1:42" x14ac:dyDescent="0.2">
      <c r="A146" s="1">
        <f t="shared" si="8"/>
        <v>6</v>
      </c>
      <c r="B146" s="101">
        <f t="shared" si="9"/>
        <v>48760</v>
      </c>
      <c r="C146" s="37">
        <f>SUMIF(LoansC!$B$12:$B$187,Loans!$B146,LoansC!C$12:C$187)+SUMIF(LoansR!$B$12:$B$187,Loans!$B146,LoansR!C$12:C$187)</f>
        <v>0</v>
      </c>
      <c r="D146" s="37">
        <f>SUMIF(LoansC!$B$12:$B$187,Loans!$B146,LoansC!D$12:D$187)+SUMIF(LoansR!$B$12:$B$187,Loans!$B146,LoansR!D$12:D$187)</f>
        <v>56138240.700000025</v>
      </c>
      <c r="E146" s="37">
        <f>SUMIF(LoansC!$B$12:$B$187,Loans!$B146,LoansC!E$12:E$187)+SUMIF(LoansR!$B$12:$B$187,Loans!$B146,LoansR!E$12:E$187)</f>
        <v>0</v>
      </c>
      <c r="F146" s="37">
        <f>SUMIF(LoansC!$B$12:$B$187,Loans!$B146,LoansC!F$12:F$187)+SUMIF(LoansR!$B$12:$B$187,Loans!$B146,LoansR!F$12:F$187)</f>
        <v>0</v>
      </c>
      <c r="G146" s="37">
        <f>SUMIF(LoansC!$B$12:$B$187,Loans!$B146,LoansC!G$12:G$187)+SUMIF(LoansR!$B$12:$B$187,Loans!$B146,LoansR!G$12:G$187)</f>
        <v>0</v>
      </c>
      <c r="H146" s="37">
        <f>SUMIF(LoansC!$B$12:$B$187,Loans!$B146,LoansC!H$12:H$187)+SUMIF(LoansR!$B$12:$B$187,Loans!$B146,LoansR!H$12:H$187)</f>
        <v>0</v>
      </c>
      <c r="I146" s="37">
        <f>SUMIF(LoansC!$B$12:$B$187,Loans!$B146,LoansC!I$12:I$187)+SUMIF(LoansR!$B$12:$B$187,Loans!$B146,LoansR!I$12:I$187)</f>
        <v>0</v>
      </c>
      <c r="J146" s="37">
        <f>SUMIF(LoansC!$B$12:$B$187,Loans!$B146,LoansC!J$12:J$187)+SUMIF(LoansR!$B$12:$B$187,Loans!$B146,LoansR!J$12:J$187)</f>
        <v>0</v>
      </c>
      <c r="K146" s="37">
        <f>SUMIF(LoansC!$B$12:$B$187,Loans!$B146,LoansC!K$12:K$187)+SUMIF(LoansR!$B$12:$B$187,Loans!$B146,LoansR!K$12:K$187)</f>
        <v>0</v>
      </c>
      <c r="L146" s="37">
        <f>SUMIF(LoansC!$B$12:$B$187,Loans!$B146,LoansC!L$12:L$187)+SUMIF(LoansR!$B$12:$B$187,Loans!$B146,LoansR!L$12:L$187)</f>
        <v>0</v>
      </c>
      <c r="M146" s="37">
        <f>SUMIF(LoansC!$B$12:$B$187,Loans!$B146,LoansC!M$12:M$187)+SUMIF(LoansR!$B$12:$B$187,Loans!$B146,LoansR!M$12:M$187)</f>
        <v>0</v>
      </c>
      <c r="N146" s="37">
        <f>SUMIF(LoansC!$B$12:$B$187,Loans!$B146,LoansC!N$12:N$187)+SUMIF(LoansR!$B$12:$B$187,Loans!$B146,LoansR!N$12:N$187)</f>
        <v>0</v>
      </c>
      <c r="O146" s="37">
        <f>SUMIF(LoansC!$B$12:$B$187,Loans!$B146,LoansC!O$12:O$187)+SUMIF(LoansR!$B$12:$B$187,Loans!$B146,LoansR!O$12:O$187)</f>
        <v>0</v>
      </c>
      <c r="P146" s="37">
        <f>SUMIF(LoansC!$B$12:$B$187,Loans!$B146,LoansC!P$12:P$187)+SUMIF(LoansR!$B$12:$B$187,Loans!$B146,LoansR!P$12:P$187)</f>
        <v>0</v>
      </c>
      <c r="Q146" s="37">
        <f>SUMIF(LoansC!$B$12:$B$187,Loans!$B146,LoansC!Q$12:Q$187)+SUMIF(LoansR!$B$12:$B$187,Loans!$B146,LoansR!Q$12:Q$187)</f>
        <v>0</v>
      </c>
      <c r="R146" s="37">
        <f>SUMIF(LoansC!$B$12:$B$187,Loans!$B146,LoansC!R$12:R$187)+SUMIF(LoansR!$B$12:$B$187,Loans!$B146,LoansR!R$12:R$187)</f>
        <v>0</v>
      </c>
      <c r="S146" s="37">
        <f>SUMIF(LoansC!$B$12:$B$187,Loans!$B146,LoansC!S$12:S$187)+SUMIF(LoansR!$B$12:$B$187,Loans!$B146,LoansR!S$12:S$187)</f>
        <v>0</v>
      </c>
      <c r="T146" s="37">
        <f>SUMIF(LoansC!$B$12:$B$187,Loans!$B146,LoansC!T$12:T$187)+SUMIF(LoansR!$B$12:$B$187,Loans!$B146,LoansR!T$12:T$187)</f>
        <v>0</v>
      </c>
      <c r="U146" s="37">
        <f>(SUMIF(LoansC!$B$12:$B$187,Loans!$B146,LoansC!U$12:U$187)+SUMIF(LoansR!$B$12:$B$187,Loans!$B146,LoansR!U$12:U$187))/2</f>
        <v>1</v>
      </c>
      <c r="V146" s="37">
        <f>SUMIF(LoansC!$B$12:$B$187,Loans!$B146,LoansC!V$12:V$187)+SUMIF(LoansR!$B$12:$B$187,Loans!$B146,LoansR!V$12:V$187)</f>
        <v>0</v>
      </c>
      <c r="W146" s="37">
        <f>SUMIF(LoansC!$B$12:$B$187,Loans!$B146,LoansC!W$12:W$187)+SUMIF(LoansR!$B$12:$B$187,Loans!$B146,LoansR!W$12:W$187)</f>
        <v>0</v>
      </c>
      <c r="X146" s="50" t="e">
        <f>IF(MONTH($B146)&gt;=6,VLOOKUP(YEAR($B146)+1,SRECPrice!$B$5:$C$29,2,FALSE),VLOOKUP(YEAR($B146),SRECPrice!$B$5:$C$29,2,FALSE))</f>
        <v>#N/A</v>
      </c>
      <c r="Y146" s="37">
        <f>SUMIF(LoansC!$B$12:$B$187,Loans!$B146,LoansC!Y$12:Y$187)+SUMIF(LoansR!$B$12:$B$187,Loans!$B146,LoansR!Y$12:Y$187)</f>
        <v>0</v>
      </c>
      <c r="Z146" s="37">
        <f>SUMIF(LoansC!$B$12:$B$187,Loans!$B146,LoansC!Z$12:Z$187)+SUMIF(LoansR!$B$12:$B$187,Loans!$B146,LoansR!Z$12:Z$187)</f>
        <v>0</v>
      </c>
      <c r="AA146" s="37">
        <f>SUMIF(LoansC!$B$12:$B$187,Loans!$B146,LoansC!AA$12:AA$187)+SUMIF(LoansR!$B$12:$B$187,Loans!$B146,LoansR!AA$12:AA$187)</f>
        <v>0</v>
      </c>
      <c r="AB146" s="37">
        <f>SUMIF(LoansC!$B$12:$B$187,Loans!$B146,LoansC!AB$12:AB$187)+SUMIF(LoansR!$B$12:$B$187,Loans!$B146,LoansR!AB$12:AB$187)</f>
        <v>0</v>
      </c>
      <c r="AC146" s="37">
        <f>SUMIF(LoansC!$B$12:$B$187,Loans!$B146,LoansC!AC$12:AC$187)+SUMIF(LoansR!$B$12:$B$187,Loans!$B146,LoansR!AC$12:AC$187)</f>
        <v>0</v>
      </c>
      <c r="AD146" s="37">
        <f>SUMIF(LoansC!$B$12:$B$187,Loans!$B146,LoansC!AD$12:AD$187)+SUMIF(LoansR!$B$12:$B$187,Loans!$B146,LoansR!AD$12:AD$187)</f>
        <v>0</v>
      </c>
      <c r="AE146" s="56">
        <f>SUMIF(LoansC!$B$12:$B$187,Loans!$B146,LoansC!AE$12:AE$187)</f>
        <v>9.6699999999999994E-2</v>
      </c>
      <c r="AF146" s="37">
        <f>SUMIF(LoansC!$B$12:$B$187,Loans!$B146,LoansC!AF$12:AF$187)+SUMIF(LoansR!$B$12:$B$187,Loans!$B146,LoansR!AF$12:AF$187)</f>
        <v>0</v>
      </c>
      <c r="AG146" s="37">
        <f>SUMIF(LoansC!$B$12:$B$187,Loans!$B146,LoansC!AG$12:AG$187)+SUMIF(LoansR!$B$12:$B$187,Loans!$B146,LoansR!AG$12:AG$187)</f>
        <v>0</v>
      </c>
      <c r="AH146" s="37">
        <f>SUMIF(LoansC!$B$12:$B$187,Loans!$B146,LoansC!AH$12:AH$187)+SUMIF(LoansR!$B$12:$B$187,Loans!$B146,LoansR!AH$12:AH$187)</f>
        <v>0</v>
      </c>
      <c r="AI146" s="37">
        <f>SUMIF(LoansC!$B$12:$B$187,Loans!$B146,LoansC!AI$12:AI$187)+SUMIF(LoansR!$B$12:$B$187,Loans!$B146,LoansR!AI$12:AI$187)</f>
        <v>0</v>
      </c>
      <c r="AJ146" s="37">
        <f>SUMIF(LoansC!$B$12:$B$187,Loans!$B146,LoansC!AJ$12:AJ$187)+SUMIF(LoansR!$B$12:$B$187,Loans!$B146,LoansR!AJ$12:AJ$187)</f>
        <v>0</v>
      </c>
      <c r="AK146" s="37">
        <f>SUMIF(LoansC!$B$12:$B$187,Loans!$B146,LoansC!AK$12:AK$187)+SUMIF(LoansR!$B$12:$B$187,Loans!$B146,LoansR!AK$12:AK$187)</f>
        <v>0</v>
      </c>
      <c r="AL146" s="37">
        <f>SUMIF(LoansC!$B$12:$B$187,Loans!$B146,LoansC!AL$12:AL$187)+SUMIF(LoansR!$B$12:$B$187,Loans!$B146,LoansR!AL$12:AL$187)</f>
        <v>0</v>
      </c>
      <c r="AM146" s="37">
        <f>SUMIF(LoansC!$B$12:$B$187,Loans!$B146,LoansC!AM$12:AM$187)+SUMIF(LoansR!$B$12:$B$187,Loans!$B146,LoansR!AM$12:AM$187)</f>
        <v>0</v>
      </c>
      <c r="AN146" s="37">
        <f>SUMIF(LoansC!$B$12:$B$187,Loans!$B146,LoansC!AN$12:AN$187)+SUMIF(LoansR!$B$12:$B$187,Loans!$B146,LoansR!AN$12:AN$187)</f>
        <v>0</v>
      </c>
      <c r="AP146" s="57"/>
    </row>
    <row r="147" spans="1:42" x14ac:dyDescent="0.2">
      <c r="A147" s="1">
        <f t="shared" si="8"/>
        <v>7</v>
      </c>
      <c r="B147" s="101">
        <f t="shared" si="9"/>
        <v>48791</v>
      </c>
      <c r="C147" s="37">
        <f>SUMIF(LoansC!$B$12:$B$187,Loans!$B147,LoansC!C$12:C$187)+SUMIF(LoansR!$B$12:$B$187,Loans!$B147,LoansR!C$12:C$187)</f>
        <v>0</v>
      </c>
      <c r="D147" s="37">
        <f>SUMIF(LoansC!$B$12:$B$187,Loans!$B147,LoansC!D$12:D$187)+SUMIF(LoansR!$B$12:$B$187,Loans!$B147,LoansR!D$12:D$187)</f>
        <v>56138240.700000025</v>
      </c>
      <c r="E147" s="37">
        <f>SUMIF(LoansC!$B$12:$B$187,Loans!$B147,LoansC!E$12:E$187)+SUMIF(LoansR!$B$12:$B$187,Loans!$B147,LoansR!E$12:E$187)</f>
        <v>0</v>
      </c>
      <c r="F147" s="37">
        <f>SUMIF(LoansC!$B$12:$B$187,Loans!$B147,LoansC!F$12:F$187)+SUMIF(LoansR!$B$12:$B$187,Loans!$B147,LoansR!F$12:F$187)</f>
        <v>0</v>
      </c>
      <c r="G147" s="37">
        <f>SUMIF(LoansC!$B$12:$B$187,Loans!$B147,LoansC!G$12:G$187)+SUMIF(LoansR!$B$12:$B$187,Loans!$B147,LoansR!G$12:G$187)</f>
        <v>0</v>
      </c>
      <c r="H147" s="37">
        <f>SUMIF(LoansC!$B$12:$B$187,Loans!$B147,LoansC!H$12:H$187)+SUMIF(LoansR!$B$12:$B$187,Loans!$B147,LoansR!H$12:H$187)</f>
        <v>0</v>
      </c>
      <c r="I147" s="37">
        <f>SUMIF(LoansC!$B$12:$B$187,Loans!$B147,LoansC!I$12:I$187)+SUMIF(LoansR!$B$12:$B$187,Loans!$B147,LoansR!I$12:I$187)</f>
        <v>0</v>
      </c>
      <c r="J147" s="37">
        <f>SUMIF(LoansC!$B$12:$B$187,Loans!$B147,LoansC!J$12:J$187)+SUMIF(LoansR!$B$12:$B$187,Loans!$B147,LoansR!J$12:J$187)</f>
        <v>0</v>
      </c>
      <c r="K147" s="37">
        <f>SUMIF(LoansC!$B$12:$B$187,Loans!$B147,LoansC!K$12:K$187)+SUMIF(LoansR!$B$12:$B$187,Loans!$B147,LoansR!K$12:K$187)</f>
        <v>0</v>
      </c>
      <c r="L147" s="37">
        <f>SUMIF(LoansC!$B$12:$B$187,Loans!$B147,LoansC!L$12:L$187)+SUMIF(LoansR!$B$12:$B$187,Loans!$B147,LoansR!L$12:L$187)</f>
        <v>0</v>
      </c>
      <c r="M147" s="37">
        <f>SUMIF(LoansC!$B$12:$B$187,Loans!$B147,LoansC!M$12:M$187)+SUMIF(LoansR!$B$12:$B$187,Loans!$B147,LoansR!M$12:M$187)</f>
        <v>0</v>
      </c>
      <c r="N147" s="37">
        <f>SUMIF(LoansC!$B$12:$B$187,Loans!$B147,LoansC!N$12:N$187)+SUMIF(LoansR!$B$12:$B$187,Loans!$B147,LoansR!N$12:N$187)</f>
        <v>0</v>
      </c>
      <c r="O147" s="37">
        <f>SUMIF(LoansC!$B$12:$B$187,Loans!$B147,LoansC!O$12:O$187)+SUMIF(LoansR!$B$12:$B$187,Loans!$B147,LoansR!O$12:O$187)</f>
        <v>0</v>
      </c>
      <c r="P147" s="37">
        <f>SUMIF(LoansC!$B$12:$B$187,Loans!$B147,LoansC!P$12:P$187)+SUMIF(LoansR!$B$12:$B$187,Loans!$B147,LoansR!P$12:P$187)</f>
        <v>0</v>
      </c>
      <c r="Q147" s="37">
        <f>SUMIF(LoansC!$B$12:$B$187,Loans!$B147,LoansC!Q$12:Q$187)+SUMIF(LoansR!$B$12:$B$187,Loans!$B147,LoansR!Q$12:Q$187)</f>
        <v>0</v>
      </c>
      <c r="R147" s="37">
        <f>SUMIF(LoansC!$B$12:$B$187,Loans!$B147,LoansC!R$12:R$187)+SUMIF(LoansR!$B$12:$B$187,Loans!$B147,LoansR!R$12:R$187)</f>
        <v>0</v>
      </c>
      <c r="S147" s="37">
        <f>SUMIF(LoansC!$B$12:$B$187,Loans!$B147,LoansC!S$12:S$187)+SUMIF(LoansR!$B$12:$B$187,Loans!$B147,LoansR!S$12:S$187)</f>
        <v>0</v>
      </c>
      <c r="T147" s="37">
        <f>SUMIF(LoansC!$B$12:$B$187,Loans!$B147,LoansC!T$12:T$187)+SUMIF(LoansR!$B$12:$B$187,Loans!$B147,LoansR!T$12:T$187)</f>
        <v>0</v>
      </c>
      <c r="U147" s="37">
        <f>(SUMIF(LoansC!$B$12:$B$187,Loans!$B147,LoansC!U$12:U$187)+SUMIF(LoansR!$B$12:$B$187,Loans!$B147,LoansR!U$12:U$187))/2</f>
        <v>1</v>
      </c>
      <c r="V147" s="37">
        <f>SUMIF(LoansC!$B$12:$B$187,Loans!$B147,LoansC!V$12:V$187)+SUMIF(LoansR!$B$12:$B$187,Loans!$B147,LoansR!V$12:V$187)</f>
        <v>0</v>
      </c>
      <c r="W147" s="37">
        <f>SUMIF(LoansC!$B$12:$B$187,Loans!$B147,LoansC!W$12:W$187)+SUMIF(LoansR!$B$12:$B$187,Loans!$B147,LoansR!W$12:W$187)</f>
        <v>0</v>
      </c>
      <c r="X147" s="50" t="e">
        <f>IF(MONTH($B147)&gt;=6,VLOOKUP(YEAR($B147)+1,SRECPrice!$B$5:$C$29,2,FALSE),VLOOKUP(YEAR($B147),SRECPrice!$B$5:$C$29,2,FALSE))</f>
        <v>#N/A</v>
      </c>
      <c r="Y147" s="37">
        <f>SUMIF(LoansC!$B$12:$B$187,Loans!$B147,LoansC!Y$12:Y$187)+SUMIF(LoansR!$B$12:$B$187,Loans!$B147,LoansR!Y$12:Y$187)</f>
        <v>0</v>
      </c>
      <c r="Z147" s="37">
        <f>SUMIF(LoansC!$B$12:$B$187,Loans!$B147,LoansC!Z$12:Z$187)+SUMIF(LoansR!$B$12:$B$187,Loans!$B147,LoansR!Z$12:Z$187)</f>
        <v>0</v>
      </c>
      <c r="AA147" s="37">
        <f>SUMIF(LoansC!$B$12:$B$187,Loans!$B147,LoansC!AA$12:AA$187)+SUMIF(LoansR!$B$12:$B$187,Loans!$B147,LoansR!AA$12:AA$187)</f>
        <v>0</v>
      </c>
      <c r="AB147" s="37">
        <f>SUMIF(LoansC!$B$12:$B$187,Loans!$B147,LoansC!AB$12:AB$187)+SUMIF(LoansR!$B$12:$B$187,Loans!$B147,LoansR!AB$12:AB$187)</f>
        <v>0</v>
      </c>
      <c r="AC147" s="37">
        <f>SUMIF(LoansC!$B$12:$B$187,Loans!$B147,LoansC!AC$12:AC$187)+SUMIF(LoansR!$B$12:$B$187,Loans!$B147,LoansR!AC$12:AC$187)</f>
        <v>0</v>
      </c>
      <c r="AD147" s="37">
        <f>SUMIF(LoansC!$B$12:$B$187,Loans!$B147,LoansC!AD$12:AD$187)+SUMIF(LoansR!$B$12:$B$187,Loans!$B147,LoansR!AD$12:AD$187)</f>
        <v>0</v>
      </c>
      <c r="AE147" s="56">
        <f>SUMIF(LoansC!$B$12:$B$187,Loans!$B147,LoansC!AE$12:AE$187)</f>
        <v>9.6699999999999994E-2</v>
      </c>
      <c r="AF147" s="37">
        <f>SUMIF(LoansC!$B$12:$B$187,Loans!$B147,LoansC!AF$12:AF$187)+SUMIF(LoansR!$B$12:$B$187,Loans!$B147,LoansR!AF$12:AF$187)</f>
        <v>0</v>
      </c>
      <c r="AG147" s="37">
        <f>SUMIF(LoansC!$B$12:$B$187,Loans!$B147,LoansC!AG$12:AG$187)+SUMIF(LoansR!$B$12:$B$187,Loans!$B147,LoansR!AG$12:AG$187)</f>
        <v>0</v>
      </c>
      <c r="AH147" s="37">
        <f>SUMIF(LoansC!$B$12:$B$187,Loans!$B147,LoansC!AH$12:AH$187)+SUMIF(LoansR!$B$12:$B$187,Loans!$B147,LoansR!AH$12:AH$187)</f>
        <v>0</v>
      </c>
      <c r="AI147" s="37">
        <f>SUMIF(LoansC!$B$12:$B$187,Loans!$B147,LoansC!AI$12:AI$187)+SUMIF(LoansR!$B$12:$B$187,Loans!$B147,LoansR!AI$12:AI$187)</f>
        <v>0</v>
      </c>
      <c r="AJ147" s="37">
        <f>SUMIF(LoansC!$B$12:$B$187,Loans!$B147,LoansC!AJ$12:AJ$187)+SUMIF(LoansR!$B$12:$B$187,Loans!$B147,LoansR!AJ$12:AJ$187)</f>
        <v>0</v>
      </c>
      <c r="AK147" s="37">
        <f>SUMIF(LoansC!$B$12:$B$187,Loans!$B147,LoansC!AK$12:AK$187)+SUMIF(LoansR!$B$12:$B$187,Loans!$B147,LoansR!AK$12:AK$187)</f>
        <v>0</v>
      </c>
      <c r="AL147" s="37">
        <f>SUMIF(LoansC!$B$12:$B$187,Loans!$B147,LoansC!AL$12:AL$187)+SUMIF(LoansR!$B$12:$B$187,Loans!$B147,LoansR!AL$12:AL$187)</f>
        <v>0</v>
      </c>
      <c r="AM147" s="37">
        <f>SUMIF(LoansC!$B$12:$B$187,Loans!$B147,LoansC!AM$12:AM$187)+SUMIF(LoansR!$B$12:$B$187,Loans!$B147,LoansR!AM$12:AM$187)</f>
        <v>0</v>
      </c>
      <c r="AN147" s="37">
        <f>SUMIF(LoansC!$B$12:$B$187,Loans!$B147,LoansC!AN$12:AN$187)+SUMIF(LoansR!$B$12:$B$187,Loans!$B147,LoansR!AN$12:AN$187)</f>
        <v>0</v>
      </c>
      <c r="AP147" s="57"/>
    </row>
    <row r="148" spans="1:42" x14ac:dyDescent="0.2">
      <c r="A148" s="1">
        <f t="shared" si="8"/>
        <v>8</v>
      </c>
      <c r="B148" s="101">
        <f t="shared" si="9"/>
        <v>48822</v>
      </c>
      <c r="C148" s="37">
        <f>SUMIF(LoansC!$B$12:$B$187,Loans!$B148,LoansC!C$12:C$187)+SUMIF(LoansR!$B$12:$B$187,Loans!$B148,LoansR!C$12:C$187)</f>
        <v>0</v>
      </c>
      <c r="D148" s="37">
        <f>SUMIF(LoansC!$B$12:$B$187,Loans!$B148,LoansC!D$12:D$187)+SUMIF(LoansR!$B$12:$B$187,Loans!$B148,LoansR!D$12:D$187)</f>
        <v>56138240.700000025</v>
      </c>
      <c r="E148" s="37">
        <f>SUMIF(LoansC!$B$12:$B$187,Loans!$B148,LoansC!E$12:E$187)+SUMIF(LoansR!$B$12:$B$187,Loans!$B148,LoansR!E$12:E$187)</f>
        <v>0</v>
      </c>
      <c r="F148" s="37">
        <f>SUMIF(LoansC!$B$12:$B$187,Loans!$B148,LoansC!F$12:F$187)+SUMIF(LoansR!$B$12:$B$187,Loans!$B148,LoansR!F$12:F$187)</f>
        <v>0</v>
      </c>
      <c r="G148" s="37">
        <f>SUMIF(LoansC!$B$12:$B$187,Loans!$B148,LoansC!G$12:G$187)+SUMIF(LoansR!$B$12:$B$187,Loans!$B148,LoansR!G$12:G$187)</f>
        <v>0</v>
      </c>
      <c r="H148" s="37">
        <f>SUMIF(LoansC!$B$12:$B$187,Loans!$B148,LoansC!H$12:H$187)+SUMIF(LoansR!$B$12:$B$187,Loans!$B148,LoansR!H$12:H$187)</f>
        <v>0</v>
      </c>
      <c r="I148" s="37">
        <f>SUMIF(LoansC!$B$12:$B$187,Loans!$B148,LoansC!I$12:I$187)+SUMIF(LoansR!$B$12:$B$187,Loans!$B148,LoansR!I$12:I$187)</f>
        <v>0</v>
      </c>
      <c r="J148" s="37">
        <f>SUMIF(LoansC!$B$12:$B$187,Loans!$B148,LoansC!J$12:J$187)+SUMIF(LoansR!$B$12:$B$187,Loans!$B148,LoansR!J$12:J$187)</f>
        <v>0</v>
      </c>
      <c r="K148" s="37">
        <f>SUMIF(LoansC!$B$12:$B$187,Loans!$B148,LoansC!K$12:K$187)+SUMIF(LoansR!$B$12:$B$187,Loans!$B148,LoansR!K$12:K$187)</f>
        <v>0</v>
      </c>
      <c r="L148" s="37">
        <f>SUMIF(LoansC!$B$12:$B$187,Loans!$B148,LoansC!L$12:L$187)+SUMIF(LoansR!$B$12:$B$187,Loans!$B148,LoansR!L$12:L$187)</f>
        <v>0</v>
      </c>
      <c r="M148" s="37">
        <f>SUMIF(LoansC!$B$12:$B$187,Loans!$B148,LoansC!M$12:M$187)+SUMIF(LoansR!$B$12:$B$187,Loans!$B148,LoansR!M$12:M$187)</f>
        <v>0</v>
      </c>
      <c r="N148" s="37">
        <f>SUMIF(LoansC!$B$12:$B$187,Loans!$B148,LoansC!N$12:N$187)+SUMIF(LoansR!$B$12:$B$187,Loans!$B148,LoansR!N$12:N$187)</f>
        <v>0</v>
      </c>
      <c r="O148" s="37">
        <f>SUMIF(LoansC!$B$12:$B$187,Loans!$B148,LoansC!O$12:O$187)+SUMIF(LoansR!$B$12:$B$187,Loans!$B148,LoansR!O$12:O$187)</f>
        <v>0</v>
      </c>
      <c r="P148" s="37">
        <f>SUMIF(LoansC!$B$12:$B$187,Loans!$B148,LoansC!P$12:P$187)+SUMIF(LoansR!$B$12:$B$187,Loans!$B148,LoansR!P$12:P$187)</f>
        <v>0</v>
      </c>
      <c r="Q148" s="37">
        <f>SUMIF(LoansC!$B$12:$B$187,Loans!$B148,LoansC!Q$12:Q$187)+SUMIF(LoansR!$B$12:$B$187,Loans!$B148,LoansR!Q$12:Q$187)</f>
        <v>0</v>
      </c>
      <c r="R148" s="37">
        <f>SUMIF(LoansC!$B$12:$B$187,Loans!$B148,LoansC!R$12:R$187)+SUMIF(LoansR!$B$12:$B$187,Loans!$B148,LoansR!R$12:R$187)</f>
        <v>0</v>
      </c>
      <c r="S148" s="37">
        <f>SUMIF(LoansC!$B$12:$B$187,Loans!$B148,LoansC!S$12:S$187)+SUMIF(LoansR!$B$12:$B$187,Loans!$B148,LoansR!S$12:S$187)</f>
        <v>0</v>
      </c>
      <c r="T148" s="37">
        <f>SUMIF(LoansC!$B$12:$B$187,Loans!$B148,LoansC!T$12:T$187)+SUMIF(LoansR!$B$12:$B$187,Loans!$B148,LoansR!T$12:T$187)</f>
        <v>0</v>
      </c>
      <c r="U148" s="37">
        <f>(SUMIF(LoansC!$B$12:$B$187,Loans!$B148,LoansC!U$12:U$187)+SUMIF(LoansR!$B$12:$B$187,Loans!$B148,LoansR!U$12:U$187))/2</f>
        <v>1</v>
      </c>
      <c r="V148" s="37">
        <f>SUMIF(LoansC!$B$12:$B$187,Loans!$B148,LoansC!V$12:V$187)+SUMIF(LoansR!$B$12:$B$187,Loans!$B148,LoansR!V$12:V$187)</f>
        <v>0</v>
      </c>
      <c r="W148" s="37">
        <f>SUMIF(LoansC!$B$12:$B$187,Loans!$B148,LoansC!W$12:W$187)+SUMIF(LoansR!$B$12:$B$187,Loans!$B148,LoansR!W$12:W$187)</f>
        <v>0</v>
      </c>
      <c r="X148" s="50" t="e">
        <f>IF(MONTH($B148)&gt;=6,VLOOKUP(YEAR($B148)+1,SRECPrice!$B$5:$C$29,2,FALSE),VLOOKUP(YEAR($B148),SRECPrice!$B$5:$C$29,2,FALSE))</f>
        <v>#N/A</v>
      </c>
      <c r="Y148" s="37">
        <f>SUMIF(LoansC!$B$12:$B$187,Loans!$B148,LoansC!Y$12:Y$187)+SUMIF(LoansR!$B$12:$B$187,Loans!$B148,LoansR!Y$12:Y$187)</f>
        <v>0</v>
      </c>
      <c r="Z148" s="37">
        <f>SUMIF(LoansC!$B$12:$B$187,Loans!$B148,LoansC!Z$12:Z$187)+SUMIF(LoansR!$B$12:$B$187,Loans!$B148,LoansR!Z$12:Z$187)</f>
        <v>0</v>
      </c>
      <c r="AA148" s="37">
        <f>SUMIF(LoansC!$B$12:$B$187,Loans!$B148,LoansC!AA$12:AA$187)+SUMIF(LoansR!$B$12:$B$187,Loans!$B148,LoansR!AA$12:AA$187)</f>
        <v>0</v>
      </c>
      <c r="AB148" s="37">
        <f>SUMIF(LoansC!$B$12:$B$187,Loans!$B148,LoansC!AB$12:AB$187)+SUMIF(LoansR!$B$12:$B$187,Loans!$B148,LoansR!AB$12:AB$187)</f>
        <v>0</v>
      </c>
      <c r="AC148" s="37">
        <f>SUMIF(LoansC!$B$12:$B$187,Loans!$B148,LoansC!AC$12:AC$187)+SUMIF(LoansR!$B$12:$B$187,Loans!$B148,LoansR!AC$12:AC$187)</f>
        <v>0</v>
      </c>
      <c r="AD148" s="37">
        <f>SUMIF(LoansC!$B$12:$B$187,Loans!$B148,LoansC!AD$12:AD$187)+SUMIF(LoansR!$B$12:$B$187,Loans!$B148,LoansR!AD$12:AD$187)</f>
        <v>0</v>
      </c>
      <c r="AE148" s="56">
        <f>SUMIF(LoansC!$B$12:$B$187,Loans!$B148,LoansC!AE$12:AE$187)</f>
        <v>9.6699999999999994E-2</v>
      </c>
      <c r="AF148" s="37">
        <f>SUMIF(LoansC!$B$12:$B$187,Loans!$B148,LoansC!AF$12:AF$187)+SUMIF(LoansR!$B$12:$B$187,Loans!$B148,LoansR!AF$12:AF$187)</f>
        <v>0</v>
      </c>
      <c r="AG148" s="37">
        <f>SUMIF(LoansC!$B$12:$B$187,Loans!$B148,LoansC!AG$12:AG$187)+SUMIF(LoansR!$B$12:$B$187,Loans!$B148,LoansR!AG$12:AG$187)</f>
        <v>0</v>
      </c>
      <c r="AH148" s="37">
        <f>SUMIF(LoansC!$B$12:$B$187,Loans!$B148,LoansC!AH$12:AH$187)+SUMIF(LoansR!$B$12:$B$187,Loans!$B148,LoansR!AH$12:AH$187)</f>
        <v>0</v>
      </c>
      <c r="AI148" s="37">
        <f>SUMIF(LoansC!$B$12:$B$187,Loans!$B148,LoansC!AI$12:AI$187)+SUMIF(LoansR!$B$12:$B$187,Loans!$B148,LoansR!AI$12:AI$187)</f>
        <v>0</v>
      </c>
      <c r="AJ148" s="37">
        <f>SUMIF(LoansC!$B$12:$B$187,Loans!$B148,LoansC!AJ$12:AJ$187)+SUMIF(LoansR!$B$12:$B$187,Loans!$B148,LoansR!AJ$12:AJ$187)</f>
        <v>0</v>
      </c>
      <c r="AK148" s="37">
        <f>SUMIF(LoansC!$B$12:$B$187,Loans!$B148,LoansC!AK$12:AK$187)+SUMIF(LoansR!$B$12:$B$187,Loans!$B148,LoansR!AK$12:AK$187)</f>
        <v>0</v>
      </c>
      <c r="AL148" s="37">
        <f>SUMIF(LoansC!$B$12:$B$187,Loans!$B148,LoansC!AL$12:AL$187)+SUMIF(LoansR!$B$12:$B$187,Loans!$B148,LoansR!AL$12:AL$187)</f>
        <v>0</v>
      </c>
      <c r="AM148" s="37">
        <f>SUMIF(LoansC!$B$12:$B$187,Loans!$B148,LoansC!AM$12:AM$187)+SUMIF(LoansR!$B$12:$B$187,Loans!$B148,LoansR!AM$12:AM$187)</f>
        <v>0</v>
      </c>
      <c r="AN148" s="37">
        <f>SUMIF(LoansC!$B$12:$B$187,Loans!$B148,LoansC!AN$12:AN$187)+SUMIF(LoansR!$B$12:$B$187,Loans!$B148,LoansR!AN$12:AN$187)</f>
        <v>0</v>
      </c>
      <c r="AP148" s="57"/>
    </row>
    <row r="149" spans="1:42" x14ac:dyDescent="0.2">
      <c r="A149" s="1">
        <f t="shared" si="8"/>
        <v>9</v>
      </c>
      <c r="B149" s="101">
        <f t="shared" si="9"/>
        <v>48852</v>
      </c>
      <c r="C149" s="37">
        <f>SUMIF(LoansC!$B$12:$B$187,Loans!$B149,LoansC!C$12:C$187)+SUMIF(LoansR!$B$12:$B$187,Loans!$B149,LoansR!C$12:C$187)</f>
        <v>0</v>
      </c>
      <c r="D149" s="37">
        <f>SUMIF(LoansC!$B$12:$B$187,Loans!$B149,LoansC!D$12:D$187)+SUMIF(LoansR!$B$12:$B$187,Loans!$B149,LoansR!D$12:D$187)</f>
        <v>56138240.700000025</v>
      </c>
      <c r="E149" s="37">
        <f>SUMIF(LoansC!$B$12:$B$187,Loans!$B149,LoansC!E$12:E$187)+SUMIF(LoansR!$B$12:$B$187,Loans!$B149,LoansR!E$12:E$187)</f>
        <v>0</v>
      </c>
      <c r="F149" s="37">
        <f>SUMIF(LoansC!$B$12:$B$187,Loans!$B149,LoansC!F$12:F$187)+SUMIF(LoansR!$B$12:$B$187,Loans!$B149,LoansR!F$12:F$187)</f>
        <v>0</v>
      </c>
      <c r="G149" s="37">
        <f>SUMIF(LoansC!$B$12:$B$187,Loans!$B149,LoansC!G$12:G$187)+SUMIF(LoansR!$B$12:$B$187,Loans!$B149,LoansR!G$12:G$187)</f>
        <v>0</v>
      </c>
      <c r="H149" s="37">
        <f>SUMIF(LoansC!$B$12:$B$187,Loans!$B149,LoansC!H$12:H$187)+SUMIF(LoansR!$B$12:$B$187,Loans!$B149,LoansR!H$12:H$187)</f>
        <v>0</v>
      </c>
      <c r="I149" s="37">
        <f>SUMIF(LoansC!$B$12:$B$187,Loans!$B149,LoansC!I$12:I$187)+SUMIF(LoansR!$B$12:$B$187,Loans!$B149,LoansR!I$12:I$187)</f>
        <v>0</v>
      </c>
      <c r="J149" s="37">
        <f>SUMIF(LoansC!$B$12:$B$187,Loans!$B149,LoansC!J$12:J$187)+SUMIF(LoansR!$B$12:$B$187,Loans!$B149,LoansR!J$12:J$187)</f>
        <v>0</v>
      </c>
      <c r="K149" s="37">
        <f>SUMIF(LoansC!$B$12:$B$187,Loans!$B149,LoansC!K$12:K$187)+SUMIF(LoansR!$B$12:$B$187,Loans!$B149,LoansR!K$12:K$187)</f>
        <v>0</v>
      </c>
      <c r="L149" s="37">
        <f>SUMIF(LoansC!$B$12:$B$187,Loans!$B149,LoansC!L$12:L$187)+SUMIF(LoansR!$B$12:$B$187,Loans!$B149,LoansR!L$12:L$187)</f>
        <v>0</v>
      </c>
      <c r="M149" s="37">
        <f>SUMIF(LoansC!$B$12:$B$187,Loans!$B149,LoansC!M$12:M$187)+SUMIF(LoansR!$B$12:$B$187,Loans!$B149,LoansR!M$12:M$187)</f>
        <v>0</v>
      </c>
      <c r="N149" s="37">
        <f>SUMIF(LoansC!$B$12:$B$187,Loans!$B149,LoansC!N$12:N$187)+SUMIF(LoansR!$B$12:$B$187,Loans!$B149,LoansR!N$12:N$187)</f>
        <v>0</v>
      </c>
      <c r="O149" s="37">
        <f>SUMIF(LoansC!$B$12:$B$187,Loans!$B149,LoansC!O$12:O$187)+SUMIF(LoansR!$B$12:$B$187,Loans!$B149,LoansR!O$12:O$187)</f>
        <v>0</v>
      </c>
      <c r="P149" s="37">
        <f>SUMIF(LoansC!$B$12:$B$187,Loans!$B149,LoansC!P$12:P$187)+SUMIF(LoansR!$B$12:$B$187,Loans!$B149,LoansR!P$12:P$187)</f>
        <v>0</v>
      </c>
      <c r="Q149" s="37">
        <f>SUMIF(LoansC!$B$12:$B$187,Loans!$B149,LoansC!Q$12:Q$187)+SUMIF(LoansR!$B$12:$B$187,Loans!$B149,LoansR!Q$12:Q$187)</f>
        <v>0</v>
      </c>
      <c r="R149" s="37">
        <f>SUMIF(LoansC!$B$12:$B$187,Loans!$B149,LoansC!R$12:R$187)+SUMIF(LoansR!$B$12:$B$187,Loans!$B149,LoansR!R$12:R$187)</f>
        <v>0</v>
      </c>
      <c r="S149" s="37">
        <f>SUMIF(LoansC!$B$12:$B$187,Loans!$B149,LoansC!S$12:S$187)+SUMIF(LoansR!$B$12:$B$187,Loans!$B149,LoansR!S$12:S$187)</f>
        <v>0</v>
      </c>
      <c r="T149" s="37">
        <f>SUMIF(LoansC!$B$12:$B$187,Loans!$B149,LoansC!T$12:T$187)+SUMIF(LoansR!$B$12:$B$187,Loans!$B149,LoansR!T$12:T$187)</f>
        <v>0</v>
      </c>
      <c r="U149" s="37">
        <f>(SUMIF(LoansC!$B$12:$B$187,Loans!$B149,LoansC!U$12:U$187)+SUMIF(LoansR!$B$12:$B$187,Loans!$B149,LoansR!U$12:U$187))/2</f>
        <v>1</v>
      </c>
      <c r="V149" s="37">
        <f>SUMIF(LoansC!$B$12:$B$187,Loans!$B149,LoansC!V$12:V$187)+SUMIF(LoansR!$B$12:$B$187,Loans!$B149,LoansR!V$12:V$187)</f>
        <v>0</v>
      </c>
      <c r="W149" s="37">
        <f>SUMIF(LoansC!$B$12:$B$187,Loans!$B149,LoansC!W$12:W$187)+SUMIF(LoansR!$B$12:$B$187,Loans!$B149,LoansR!W$12:W$187)</f>
        <v>0</v>
      </c>
      <c r="X149" s="50" t="e">
        <f>IF(MONTH($B149)&gt;=6,VLOOKUP(YEAR($B149)+1,SRECPrice!$B$5:$C$29,2,FALSE),VLOOKUP(YEAR($B149),SRECPrice!$B$5:$C$29,2,FALSE))</f>
        <v>#N/A</v>
      </c>
      <c r="Y149" s="37">
        <f>SUMIF(LoansC!$B$12:$B$187,Loans!$B149,LoansC!Y$12:Y$187)+SUMIF(LoansR!$B$12:$B$187,Loans!$B149,LoansR!Y$12:Y$187)</f>
        <v>0</v>
      </c>
      <c r="Z149" s="37">
        <f>SUMIF(LoansC!$B$12:$B$187,Loans!$B149,LoansC!Z$12:Z$187)+SUMIF(LoansR!$B$12:$B$187,Loans!$B149,LoansR!Z$12:Z$187)</f>
        <v>0</v>
      </c>
      <c r="AA149" s="37">
        <f>SUMIF(LoansC!$B$12:$B$187,Loans!$B149,LoansC!AA$12:AA$187)+SUMIF(LoansR!$B$12:$B$187,Loans!$B149,LoansR!AA$12:AA$187)</f>
        <v>0</v>
      </c>
      <c r="AB149" s="37">
        <f>SUMIF(LoansC!$B$12:$B$187,Loans!$B149,LoansC!AB$12:AB$187)+SUMIF(LoansR!$B$12:$B$187,Loans!$B149,LoansR!AB$12:AB$187)</f>
        <v>0</v>
      </c>
      <c r="AC149" s="37">
        <f>SUMIF(LoansC!$B$12:$B$187,Loans!$B149,LoansC!AC$12:AC$187)+SUMIF(LoansR!$B$12:$B$187,Loans!$B149,LoansR!AC$12:AC$187)</f>
        <v>0</v>
      </c>
      <c r="AD149" s="37">
        <f>SUMIF(LoansC!$B$12:$B$187,Loans!$B149,LoansC!AD$12:AD$187)+SUMIF(LoansR!$B$12:$B$187,Loans!$B149,LoansR!AD$12:AD$187)</f>
        <v>0</v>
      </c>
      <c r="AE149" s="56">
        <f>SUMIF(LoansC!$B$12:$B$187,Loans!$B149,LoansC!AE$12:AE$187)</f>
        <v>9.6699999999999994E-2</v>
      </c>
      <c r="AF149" s="37">
        <f>SUMIF(LoansC!$B$12:$B$187,Loans!$B149,LoansC!AF$12:AF$187)+SUMIF(LoansR!$B$12:$B$187,Loans!$B149,LoansR!AF$12:AF$187)</f>
        <v>0</v>
      </c>
      <c r="AG149" s="37">
        <f>SUMIF(LoansC!$B$12:$B$187,Loans!$B149,LoansC!AG$12:AG$187)+SUMIF(LoansR!$B$12:$B$187,Loans!$B149,LoansR!AG$12:AG$187)</f>
        <v>0</v>
      </c>
      <c r="AH149" s="37">
        <f>SUMIF(LoansC!$B$12:$B$187,Loans!$B149,LoansC!AH$12:AH$187)+SUMIF(LoansR!$B$12:$B$187,Loans!$B149,LoansR!AH$12:AH$187)</f>
        <v>0</v>
      </c>
      <c r="AI149" s="37">
        <f>SUMIF(LoansC!$B$12:$B$187,Loans!$B149,LoansC!AI$12:AI$187)+SUMIF(LoansR!$B$12:$B$187,Loans!$B149,LoansR!AI$12:AI$187)</f>
        <v>0</v>
      </c>
      <c r="AJ149" s="37">
        <f>SUMIF(LoansC!$B$12:$B$187,Loans!$B149,LoansC!AJ$12:AJ$187)+SUMIF(LoansR!$B$12:$B$187,Loans!$B149,LoansR!AJ$12:AJ$187)</f>
        <v>0</v>
      </c>
      <c r="AK149" s="37">
        <f>SUMIF(LoansC!$B$12:$B$187,Loans!$B149,LoansC!AK$12:AK$187)+SUMIF(LoansR!$B$12:$B$187,Loans!$B149,LoansR!AK$12:AK$187)</f>
        <v>0</v>
      </c>
      <c r="AL149" s="37">
        <f>SUMIF(LoansC!$B$12:$B$187,Loans!$B149,LoansC!AL$12:AL$187)+SUMIF(LoansR!$B$12:$B$187,Loans!$B149,LoansR!AL$12:AL$187)</f>
        <v>0</v>
      </c>
      <c r="AM149" s="37">
        <f>SUMIF(LoansC!$B$12:$B$187,Loans!$B149,LoansC!AM$12:AM$187)+SUMIF(LoansR!$B$12:$B$187,Loans!$B149,LoansR!AM$12:AM$187)</f>
        <v>0</v>
      </c>
      <c r="AN149" s="37">
        <f>SUMIF(LoansC!$B$12:$B$187,Loans!$B149,LoansC!AN$12:AN$187)+SUMIF(LoansR!$B$12:$B$187,Loans!$B149,LoansR!AN$12:AN$187)</f>
        <v>0</v>
      </c>
      <c r="AP149" s="57"/>
    </row>
    <row r="150" spans="1:42" x14ac:dyDescent="0.2">
      <c r="A150" s="1">
        <f t="shared" si="8"/>
        <v>10</v>
      </c>
      <c r="B150" s="101">
        <f t="shared" si="9"/>
        <v>48883</v>
      </c>
      <c r="C150" s="37">
        <f>SUMIF(LoansC!$B$12:$B$187,Loans!$B150,LoansC!C$12:C$187)+SUMIF(LoansR!$B$12:$B$187,Loans!$B150,LoansR!C$12:C$187)</f>
        <v>0</v>
      </c>
      <c r="D150" s="37">
        <f>SUMIF(LoansC!$B$12:$B$187,Loans!$B150,LoansC!D$12:D$187)+SUMIF(LoansR!$B$12:$B$187,Loans!$B150,LoansR!D$12:D$187)</f>
        <v>56138240.700000025</v>
      </c>
      <c r="E150" s="37">
        <f>SUMIF(LoansC!$B$12:$B$187,Loans!$B150,LoansC!E$12:E$187)+SUMIF(LoansR!$B$12:$B$187,Loans!$B150,LoansR!E$12:E$187)</f>
        <v>0</v>
      </c>
      <c r="F150" s="37">
        <f>SUMIF(LoansC!$B$12:$B$187,Loans!$B150,LoansC!F$12:F$187)+SUMIF(LoansR!$B$12:$B$187,Loans!$B150,LoansR!F$12:F$187)</f>
        <v>0</v>
      </c>
      <c r="G150" s="37">
        <f>SUMIF(LoansC!$B$12:$B$187,Loans!$B150,LoansC!G$12:G$187)+SUMIF(LoansR!$B$12:$B$187,Loans!$B150,LoansR!G$12:G$187)</f>
        <v>0</v>
      </c>
      <c r="H150" s="37">
        <f>SUMIF(LoansC!$B$12:$B$187,Loans!$B150,LoansC!H$12:H$187)+SUMIF(LoansR!$B$12:$B$187,Loans!$B150,LoansR!H$12:H$187)</f>
        <v>0</v>
      </c>
      <c r="I150" s="37">
        <f>SUMIF(LoansC!$B$12:$B$187,Loans!$B150,LoansC!I$12:I$187)+SUMIF(LoansR!$B$12:$B$187,Loans!$B150,LoansR!I$12:I$187)</f>
        <v>0</v>
      </c>
      <c r="J150" s="37">
        <f>SUMIF(LoansC!$B$12:$B$187,Loans!$B150,LoansC!J$12:J$187)+SUMIF(LoansR!$B$12:$B$187,Loans!$B150,LoansR!J$12:J$187)</f>
        <v>0</v>
      </c>
      <c r="K150" s="37">
        <f>SUMIF(LoansC!$B$12:$B$187,Loans!$B150,LoansC!K$12:K$187)+SUMIF(LoansR!$B$12:$B$187,Loans!$B150,LoansR!K$12:K$187)</f>
        <v>0</v>
      </c>
      <c r="L150" s="37">
        <f>SUMIF(LoansC!$B$12:$B$187,Loans!$B150,LoansC!L$12:L$187)+SUMIF(LoansR!$B$12:$B$187,Loans!$B150,LoansR!L$12:L$187)</f>
        <v>0</v>
      </c>
      <c r="M150" s="37">
        <f>SUMIF(LoansC!$B$12:$B$187,Loans!$B150,LoansC!M$12:M$187)+SUMIF(LoansR!$B$12:$B$187,Loans!$B150,LoansR!M$12:M$187)</f>
        <v>0</v>
      </c>
      <c r="N150" s="37">
        <f>SUMIF(LoansC!$B$12:$B$187,Loans!$B150,LoansC!N$12:N$187)+SUMIF(LoansR!$B$12:$B$187,Loans!$B150,LoansR!N$12:N$187)</f>
        <v>0</v>
      </c>
      <c r="O150" s="37">
        <f>SUMIF(LoansC!$B$12:$B$187,Loans!$B150,LoansC!O$12:O$187)+SUMIF(LoansR!$B$12:$B$187,Loans!$B150,LoansR!O$12:O$187)</f>
        <v>0</v>
      </c>
      <c r="P150" s="37">
        <f>SUMIF(LoansC!$B$12:$B$187,Loans!$B150,LoansC!P$12:P$187)+SUMIF(LoansR!$B$12:$B$187,Loans!$B150,LoansR!P$12:P$187)</f>
        <v>0</v>
      </c>
      <c r="Q150" s="37">
        <f>SUMIF(LoansC!$B$12:$B$187,Loans!$B150,LoansC!Q$12:Q$187)+SUMIF(LoansR!$B$12:$B$187,Loans!$B150,LoansR!Q$12:Q$187)</f>
        <v>0</v>
      </c>
      <c r="R150" s="37">
        <f>SUMIF(LoansC!$B$12:$B$187,Loans!$B150,LoansC!R$12:R$187)+SUMIF(LoansR!$B$12:$B$187,Loans!$B150,LoansR!R$12:R$187)</f>
        <v>0</v>
      </c>
      <c r="S150" s="37">
        <f>SUMIF(LoansC!$B$12:$B$187,Loans!$B150,LoansC!S$12:S$187)+SUMIF(LoansR!$B$12:$B$187,Loans!$B150,LoansR!S$12:S$187)</f>
        <v>0</v>
      </c>
      <c r="T150" s="37">
        <f>SUMIF(LoansC!$B$12:$B$187,Loans!$B150,LoansC!T$12:T$187)+SUMIF(LoansR!$B$12:$B$187,Loans!$B150,LoansR!T$12:T$187)</f>
        <v>0</v>
      </c>
      <c r="U150" s="37">
        <f>(SUMIF(LoansC!$B$12:$B$187,Loans!$B150,LoansC!U$12:U$187)+SUMIF(LoansR!$B$12:$B$187,Loans!$B150,LoansR!U$12:U$187))/2</f>
        <v>1</v>
      </c>
      <c r="V150" s="37">
        <f>SUMIF(LoansC!$B$12:$B$187,Loans!$B150,LoansC!V$12:V$187)+SUMIF(LoansR!$B$12:$B$187,Loans!$B150,LoansR!V$12:V$187)</f>
        <v>0</v>
      </c>
      <c r="W150" s="37">
        <f>SUMIF(LoansC!$B$12:$B$187,Loans!$B150,LoansC!W$12:W$187)+SUMIF(LoansR!$B$12:$B$187,Loans!$B150,LoansR!W$12:W$187)</f>
        <v>0</v>
      </c>
      <c r="X150" s="50" t="e">
        <f>IF(MONTH($B150)&gt;=6,VLOOKUP(YEAR($B150)+1,SRECPrice!$B$5:$C$29,2,FALSE),VLOOKUP(YEAR($B150),SRECPrice!$B$5:$C$29,2,FALSE))</f>
        <v>#N/A</v>
      </c>
      <c r="Y150" s="37">
        <f>SUMIF(LoansC!$B$12:$B$187,Loans!$B150,LoansC!Y$12:Y$187)+SUMIF(LoansR!$B$12:$B$187,Loans!$B150,LoansR!Y$12:Y$187)</f>
        <v>0</v>
      </c>
      <c r="Z150" s="37">
        <f>SUMIF(LoansC!$B$12:$B$187,Loans!$B150,LoansC!Z$12:Z$187)+SUMIF(LoansR!$B$12:$B$187,Loans!$B150,LoansR!Z$12:Z$187)</f>
        <v>0</v>
      </c>
      <c r="AA150" s="37">
        <f>SUMIF(LoansC!$B$12:$B$187,Loans!$B150,LoansC!AA$12:AA$187)+SUMIF(LoansR!$B$12:$B$187,Loans!$B150,LoansR!AA$12:AA$187)</f>
        <v>0</v>
      </c>
      <c r="AB150" s="37">
        <f>SUMIF(LoansC!$B$12:$B$187,Loans!$B150,LoansC!AB$12:AB$187)+SUMIF(LoansR!$B$12:$B$187,Loans!$B150,LoansR!AB$12:AB$187)</f>
        <v>0</v>
      </c>
      <c r="AC150" s="37">
        <f>SUMIF(LoansC!$B$12:$B$187,Loans!$B150,LoansC!AC$12:AC$187)+SUMIF(LoansR!$B$12:$B$187,Loans!$B150,LoansR!AC$12:AC$187)</f>
        <v>0</v>
      </c>
      <c r="AD150" s="37">
        <f>SUMIF(LoansC!$B$12:$B$187,Loans!$B150,LoansC!AD$12:AD$187)+SUMIF(LoansR!$B$12:$B$187,Loans!$B150,LoansR!AD$12:AD$187)</f>
        <v>0</v>
      </c>
      <c r="AE150" s="56">
        <f>SUMIF(LoansC!$B$12:$B$187,Loans!$B150,LoansC!AE$12:AE$187)</f>
        <v>9.6699999999999994E-2</v>
      </c>
      <c r="AF150" s="37">
        <f>SUMIF(LoansC!$B$12:$B$187,Loans!$B150,LoansC!AF$12:AF$187)+SUMIF(LoansR!$B$12:$B$187,Loans!$B150,LoansR!AF$12:AF$187)</f>
        <v>0</v>
      </c>
      <c r="AG150" s="37">
        <f>SUMIF(LoansC!$B$12:$B$187,Loans!$B150,LoansC!AG$12:AG$187)+SUMIF(LoansR!$B$12:$B$187,Loans!$B150,LoansR!AG$12:AG$187)</f>
        <v>0</v>
      </c>
      <c r="AH150" s="37">
        <f>SUMIF(LoansC!$B$12:$B$187,Loans!$B150,LoansC!AH$12:AH$187)+SUMIF(LoansR!$B$12:$B$187,Loans!$B150,LoansR!AH$12:AH$187)</f>
        <v>0</v>
      </c>
      <c r="AI150" s="37">
        <f>SUMIF(LoansC!$B$12:$B$187,Loans!$B150,LoansC!AI$12:AI$187)+SUMIF(LoansR!$B$12:$B$187,Loans!$B150,LoansR!AI$12:AI$187)</f>
        <v>0</v>
      </c>
      <c r="AJ150" s="37">
        <f>SUMIF(LoansC!$B$12:$B$187,Loans!$B150,LoansC!AJ$12:AJ$187)+SUMIF(LoansR!$B$12:$B$187,Loans!$B150,LoansR!AJ$12:AJ$187)</f>
        <v>0</v>
      </c>
      <c r="AK150" s="37">
        <f>SUMIF(LoansC!$B$12:$B$187,Loans!$B150,LoansC!AK$12:AK$187)+SUMIF(LoansR!$B$12:$B$187,Loans!$B150,LoansR!AK$12:AK$187)</f>
        <v>0</v>
      </c>
      <c r="AL150" s="37">
        <f>SUMIF(LoansC!$B$12:$B$187,Loans!$B150,LoansC!AL$12:AL$187)+SUMIF(LoansR!$B$12:$B$187,Loans!$B150,LoansR!AL$12:AL$187)</f>
        <v>0</v>
      </c>
      <c r="AM150" s="37">
        <f>SUMIF(LoansC!$B$12:$B$187,Loans!$B150,LoansC!AM$12:AM$187)+SUMIF(LoansR!$B$12:$B$187,Loans!$B150,LoansR!AM$12:AM$187)</f>
        <v>0</v>
      </c>
      <c r="AN150" s="37">
        <f>SUMIF(LoansC!$B$12:$B$187,Loans!$B150,LoansC!AN$12:AN$187)+SUMIF(LoansR!$B$12:$B$187,Loans!$B150,LoansR!AN$12:AN$187)</f>
        <v>0</v>
      </c>
      <c r="AP150" s="57"/>
    </row>
    <row r="151" spans="1:42" x14ac:dyDescent="0.2">
      <c r="A151" s="1">
        <f t="shared" si="8"/>
        <v>11</v>
      </c>
      <c r="B151" s="101">
        <f t="shared" si="9"/>
        <v>48913</v>
      </c>
      <c r="C151" s="37">
        <f>SUMIF(LoansC!$B$12:$B$187,Loans!$B151,LoansC!C$12:C$187)+SUMIF(LoansR!$B$12:$B$187,Loans!$B151,LoansR!C$12:C$187)</f>
        <v>0</v>
      </c>
      <c r="D151" s="37">
        <f>SUMIF(LoansC!$B$12:$B$187,Loans!$B151,LoansC!D$12:D$187)+SUMIF(LoansR!$B$12:$B$187,Loans!$B151,LoansR!D$12:D$187)</f>
        <v>56138240.700000025</v>
      </c>
      <c r="E151" s="37">
        <f>SUMIF(LoansC!$B$12:$B$187,Loans!$B151,LoansC!E$12:E$187)+SUMIF(LoansR!$B$12:$B$187,Loans!$B151,LoansR!E$12:E$187)</f>
        <v>0</v>
      </c>
      <c r="F151" s="37">
        <f>SUMIF(LoansC!$B$12:$B$187,Loans!$B151,LoansC!F$12:F$187)+SUMIF(LoansR!$B$12:$B$187,Loans!$B151,LoansR!F$12:F$187)</f>
        <v>0</v>
      </c>
      <c r="G151" s="37">
        <f>SUMIF(LoansC!$B$12:$B$187,Loans!$B151,LoansC!G$12:G$187)+SUMIF(LoansR!$B$12:$B$187,Loans!$B151,LoansR!G$12:G$187)</f>
        <v>0</v>
      </c>
      <c r="H151" s="37">
        <f>SUMIF(LoansC!$B$12:$B$187,Loans!$B151,LoansC!H$12:H$187)+SUMIF(LoansR!$B$12:$B$187,Loans!$B151,LoansR!H$12:H$187)</f>
        <v>0</v>
      </c>
      <c r="I151" s="37">
        <f>SUMIF(LoansC!$B$12:$B$187,Loans!$B151,LoansC!I$12:I$187)+SUMIF(LoansR!$B$12:$B$187,Loans!$B151,LoansR!I$12:I$187)</f>
        <v>0</v>
      </c>
      <c r="J151" s="37">
        <f>SUMIF(LoansC!$B$12:$B$187,Loans!$B151,LoansC!J$12:J$187)+SUMIF(LoansR!$B$12:$B$187,Loans!$B151,LoansR!J$12:J$187)</f>
        <v>0</v>
      </c>
      <c r="K151" s="37">
        <f>SUMIF(LoansC!$B$12:$B$187,Loans!$B151,LoansC!K$12:K$187)+SUMIF(LoansR!$B$12:$B$187,Loans!$B151,LoansR!K$12:K$187)</f>
        <v>0</v>
      </c>
      <c r="L151" s="37">
        <f>SUMIF(LoansC!$B$12:$B$187,Loans!$B151,LoansC!L$12:L$187)+SUMIF(LoansR!$B$12:$B$187,Loans!$B151,LoansR!L$12:L$187)</f>
        <v>0</v>
      </c>
      <c r="M151" s="37">
        <f>SUMIF(LoansC!$B$12:$B$187,Loans!$B151,LoansC!M$12:M$187)+SUMIF(LoansR!$B$12:$B$187,Loans!$B151,LoansR!M$12:M$187)</f>
        <v>0</v>
      </c>
      <c r="N151" s="37">
        <f>SUMIF(LoansC!$B$12:$B$187,Loans!$B151,LoansC!N$12:N$187)+SUMIF(LoansR!$B$12:$B$187,Loans!$B151,LoansR!N$12:N$187)</f>
        <v>0</v>
      </c>
      <c r="O151" s="37">
        <f>SUMIF(LoansC!$B$12:$B$187,Loans!$B151,LoansC!O$12:O$187)+SUMIF(LoansR!$B$12:$B$187,Loans!$B151,LoansR!O$12:O$187)</f>
        <v>0</v>
      </c>
      <c r="P151" s="37">
        <f>SUMIF(LoansC!$B$12:$B$187,Loans!$B151,LoansC!P$12:P$187)+SUMIF(LoansR!$B$12:$B$187,Loans!$B151,LoansR!P$12:P$187)</f>
        <v>0</v>
      </c>
      <c r="Q151" s="37">
        <f>SUMIF(LoansC!$B$12:$B$187,Loans!$B151,LoansC!Q$12:Q$187)+SUMIF(LoansR!$B$12:$B$187,Loans!$B151,LoansR!Q$12:Q$187)</f>
        <v>0</v>
      </c>
      <c r="R151" s="37">
        <f>SUMIF(LoansC!$B$12:$B$187,Loans!$B151,LoansC!R$12:R$187)+SUMIF(LoansR!$B$12:$B$187,Loans!$B151,LoansR!R$12:R$187)</f>
        <v>0</v>
      </c>
      <c r="S151" s="37">
        <f>SUMIF(LoansC!$B$12:$B$187,Loans!$B151,LoansC!S$12:S$187)+SUMIF(LoansR!$B$12:$B$187,Loans!$B151,LoansR!S$12:S$187)</f>
        <v>0</v>
      </c>
      <c r="T151" s="37">
        <f>SUMIF(LoansC!$B$12:$B$187,Loans!$B151,LoansC!T$12:T$187)+SUMIF(LoansR!$B$12:$B$187,Loans!$B151,LoansR!T$12:T$187)</f>
        <v>0</v>
      </c>
      <c r="U151" s="37">
        <f>(SUMIF(LoansC!$B$12:$B$187,Loans!$B151,LoansC!U$12:U$187)+SUMIF(LoansR!$B$12:$B$187,Loans!$B151,LoansR!U$12:U$187))/2</f>
        <v>1</v>
      </c>
      <c r="V151" s="37">
        <f>SUMIF(LoansC!$B$12:$B$187,Loans!$B151,LoansC!V$12:V$187)+SUMIF(LoansR!$B$12:$B$187,Loans!$B151,LoansR!V$12:V$187)</f>
        <v>0</v>
      </c>
      <c r="W151" s="37">
        <f>SUMIF(LoansC!$B$12:$B$187,Loans!$B151,LoansC!W$12:W$187)+SUMIF(LoansR!$B$12:$B$187,Loans!$B151,LoansR!W$12:W$187)</f>
        <v>0</v>
      </c>
      <c r="X151" s="50" t="e">
        <f>IF(MONTH($B151)&gt;=6,VLOOKUP(YEAR($B151)+1,SRECPrice!$B$5:$C$29,2,FALSE),VLOOKUP(YEAR($B151),SRECPrice!$B$5:$C$29,2,FALSE))</f>
        <v>#N/A</v>
      </c>
      <c r="Y151" s="37">
        <f>SUMIF(LoansC!$B$12:$B$187,Loans!$B151,LoansC!Y$12:Y$187)+SUMIF(LoansR!$B$12:$B$187,Loans!$B151,LoansR!Y$12:Y$187)</f>
        <v>0</v>
      </c>
      <c r="Z151" s="37">
        <f>SUMIF(LoansC!$B$12:$B$187,Loans!$B151,LoansC!Z$12:Z$187)+SUMIF(LoansR!$B$12:$B$187,Loans!$B151,LoansR!Z$12:Z$187)</f>
        <v>0</v>
      </c>
      <c r="AA151" s="37">
        <f>SUMIF(LoansC!$B$12:$B$187,Loans!$B151,LoansC!AA$12:AA$187)+SUMIF(LoansR!$B$12:$B$187,Loans!$B151,LoansR!AA$12:AA$187)</f>
        <v>0</v>
      </c>
      <c r="AB151" s="37">
        <f>SUMIF(LoansC!$B$12:$B$187,Loans!$B151,LoansC!AB$12:AB$187)+SUMIF(LoansR!$B$12:$B$187,Loans!$B151,LoansR!AB$12:AB$187)</f>
        <v>0</v>
      </c>
      <c r="AC151" s="37">
        <f>SUMIF(LoansC!$B$12:$B$187,Loans!$B151,LoansC!AC$12:AC$187)+SUMIF(LoansR!$B$12:$B$187,Loans!$B151,LoansR!AC$12:AC$187)</f>
        <v>0</v>
      </c>
      <c r="AD151" s="37">
        <f>SUMIF(LoansC!$B$12:$B$187,Loans!$B151,LoansC!AD$12:AD$187)+SUMIF(LoansR!$B$12:$B$187,Loans!$B151,LoansR!AD$12:AD$187)</f>
        <v>0</v>
      </c>
      <c r="AE151" s="56">
        <f>SUMIF(LoansC!$B$12:$B$187,Loans!$B151,LoansC!AE$12:AE$187)</f>
        <v>9.6699999999999994E-2</v>
      </c>
      <c r="AF151" s="37">
        <f>SUMIF(LoansC!$B$12:$B$187,Loans!$B151,LoansC!AF$12:AF$187)+SUMIF(LoansR!$B$12:$B$187,Loans!$B151,LoansR!AF$12:AF$187)</f>
        <v>0</v>
      </c>
      <c r="AG151" s="37">
        <f>SUMIF(LoansC!$B$12:$B$187,Loans!$B151,LoansC!AG$12:AG$187)+SUMIF(LoansR!$B$12:$B$187,Loans!$B151,LoansR!AG$12:AG$187)</f>
        <v>0</v>
      </c>
      <c r="AH151" s="37">
        <f>SUMIF(LoansC!$B$12:$B$187,Loans!$B151,LoansC!AH$12:AH$187)+SUMIF(LoansR!$B$12:$B$187,Loans!$B151,LoansR!AH$12:AH$187)</f>
        <v>0</v>
      </c>
      <c r="AI151" s="37">
        <f>SUMIF(LoansC!$B$12:$B$187,Loans!$B151,LoansC!AI$12:AI$187)+SUMIF(LoansR!$B$12:$B$187,Loans!$B151,LoansR!AI$12:AI$187)</f>
        <v>0</v>
      </c>
      <c r="AJ151" s="37">
        <f>SUMIF(LoansC!$B$12:$B$187,Loans!$B151,LoansC!AJ$12:AJ$187)+SUMIF(LoansR!$B$12:$B$187,Loans!$B151,LoansR!AJ$12:AJ$187)</f>
        <v>0</v>
      </c>
      <c r="AK151" s="37">
        <f>SUMIF(LoansC!$B$12:$B$187,Loans!$B151,LoansC!AK$12:AK$187)+SUMIF(LoansR!$B$12:$B$187,Loans!$B151,LoansR!AK$12:AK$187)</f>
        <v>0</v>
      </c>
      <c r="AL151" s="37">
        <f>SUMIF(LoansC!$B$12:$B$187,Loans!$B151,LoansC!AL$12:AL$187)+SUMIF(LoansR!$B$12:$B$187,Loans!$B151,LoansR!AL$12:AL$187)</f>
        <v>0</v>
      </c>
      <c r="AM151" s="37">
        <f>SUMIF(LoansC!$B$12:$B$187,Loans!$B151,LoansC!AM$12:AM$187)+SUMIF(LoansR!$B$12:$B$187,Loans!$B151,LoansR!AM$12:AM$187)</f>
        <v>0</v>
      </c>
      <c r="AN151" s="37">
        <f>SUMIF(LoansC!$B$12:$B$187,Loans!$B151,LoansC!AN$12:AN$187)+SUMIF(LoansR!$B$12:$B$187,Loans!$B151,LoansR!AN$12:AN$187)</f>
        <v>0</v>
      </c>
      <c r="AP151" s="57"/>
    </row>
    <row r="152" spans="1:42" x14ac:dyDescent="0.2">
      <c r="A152" s="1">
        <f t="shared" si="8"/>
        <v>12</v>
      </c>
      <c r="B152" s="101">
        <f t="shared" si="9"/>
        <v>48944</v>
      </c>
      <c r="C152" s="37">
        <f>SUMIF(LoansC!$B$12:$B$187,Loans!$B152,LoansC!C$12:C$187)+SUMIF(LoansR!$B$12:$B$187,Loans!$B152,LoansR!C$12:C$187)</f>
        <v>0</v>
      </c>
      <c r="D152" s="37">
        <f>SUMIF(LoansC!$B$12:$B$187,Loans!$B152,LoansC!D$12:D$187)+SUMIF(LoansR!$B$12:$B$187,Loans!$B152,LoansR!D$12:D$187)</f>
        <v>56138240.700000025</v>
      </c>
      <c r="E152" s="37">
        <f>SUMIF(LoansC!$B$12:$B$187,Loans!$B152,LoansC!E$12:E$187)+SUMIF(LoansR!$B$12:$B$187,Loans!$B152,LoansR!E$12:E$187)</f>
        <v>0</v>
      </c>
      <c r="F152" s="37">
        <f>SUMIF(LoansC!$B$12:$B$187,Loans!$B152,LoansC!F$12:F$187)+SUMIF(LoansR!$B$12:$B$187,Loans!$B152,LoansR!F$12:F$187)</f>
        <v>0</v>
      </c>
      <c r="G152" s="37">
        <f>SUMIF(LoansC!$B$12:$B$187,Loans!$B152,LoansC!G$12:G$187)+SUMIF(LoansR!$B$12:$B$187,Loans!$B152,LoansR!G$12:G$187)</f>
        <v>0</v>
      </c>
      <c r="H152" s="37">
        <f>SUMIF(LoansC!$B$12:$B$187,Loans!$B152,LoansC!H$12:H$187)+SUMIF(LoansR!$B$12:$B$187,Loans!$B152,LoansR!H$12:H$187)</f>
        <v>0</v>
      </c>
      <c r="I152" s="37">
        <f>SUMIF(LoansC!$B$12:$B$187,Loans!$B152,LoansC!I$12:I$187)+SUMIF(LoansR!$B$12:$B$187,Loans!$B152,LoansR!I$12:I$187)</f>
        <v>0</v>
      </c>
      <c r="J152" s="37">
        <f>SUMIF(LoansC!$B$12:$B$187,Loans!$B152,LoansC!J$12:J$187)+SUMIF(LoansR!$B$12:$B$187,Loans!$B152,LoansR!J$12:J$187)</f>
        <v>0</v>
      </c>
      <c r="K152" s="37">
        <f>SUMIF(LoansC!$B$12:$B$187,Loans!$B152,LoansC!K$12:K$187)+SUMIF(LoansR!$B$12:$B$187,Loans!$B152,LoansR!K$12:K$187)</f>
        <v>0</v>
      </c>
      <c r="L152" s="37">
        <f>SUMIF(LoansC!$B$12:$B$187,Loans!$B152,LoansC!L$12:L$187)+SUMIF(LoansR!$B$12:$B$187,Loans!$B152,LoansR!L$12:L$187)</f>
        <v>0</v>
      </c>
      <c r="M152" s="37">
        <f>SUMIF(LoansC!$B$12:$B$187,Loans!$B152,LoansC!M$12:M$187)+SUMIF(LoansR!$B$12:$B$187,Loans!$B152,LoansR!M$12:M$187)</f>
        <v>0</v>
      </c>
      <c r="N152" s="37">
        <f>SUMIF(LoansC!$B$12:$B$187,Loans!$B152,LoansC!N$12:N$187)+SUMIF(LoansR!$B$12:$B$187,Loans!$B152,LoansR!N$12:N$187)</f>
        <v>0</v>
      </c>
      <c r="O152" s="37">
        <f>SUMIF(LoansC!$B$12:$B$187,Loans!$B152,LoansC!O$12:O$187)+SUMIF(LoansR!$B$12:$B$187,Loans!$B152,LoansR!O$12:O$187)</f>
        <v>0</v>
      </c>
      <c r="P152" s="37">
        <f>SUMIF(LoansC!$B$12:$B$187,Loans!$B152,LoansC!P$12:P$187)+SUMIF(LoansR!$B$12:$B$187,Loans!$B152,LoansR!P$12:P$187)</f>
        <v>0</v>
      </c>
      <c r="Q152" s="37">
        <f>SUMIF(LoansC!$B$12:$B$187,Loans!$B152,LoansC!Q$12:Q$187)+SUMIF(LoansR!$B$12:$B$187,Loans!$B152,LoansR!Q$12:Q$187)</f>
        <v>0</v>
      </c>
      <c r="R152" s="37">
        <f>SUMIF(LoansC!$B$12:$B$187,Loans!$B152,LoansC!R$12:R$187)+SUMIF(LoansR!$B$12:$B$187,Loans!$B152,LoansR!R$12:R$187)</f>
        <v>0</v>
      </c>
      <c r="S152" s="37">
        <f>SUMIF(LoansC!$B$12:$B$187,Loans!$B152,LoansC!S$12:S$187)+SUMIF(LoansR!$B$12:$B$187,Loans!$B152,LoansR!S$12:S$187)</f>
        <v>0</v>
      </c>
      <c r="T152" s="37">
        <f>SUMIF(LoansC!$B$12:$B$187,Loans!$B152,LoansC!T$12:T$187)+SUMIF(LoansR!$B$12:$B$187,Loans!$B152,LoansR!T$12:T$187)</f>
        <v>0</v>
      </c>
      <c r="U152" s="37">
        <f>(SUMIF(LoansC!$B$12:$B$187,Loans!$B152,LoansC!U$12:U$187)+SUMIF(LoansR!$B$12:$B$187,Loans!$B152,LoansR!U$12:U$187))/2</f>
        <v>1</v>
      </c>
      <c r="V152" s="37">
        <f>SUMIF(LoansC!$B$12:$B$187,Loans!$B152,LoansC!V$12:V$187)+SUMIF(LoansR!$B$12:$B$187,Loans!$B152,LoansR!V$12:V$187)</f>
        <v>0</v>
      </c>
      <c r="W152" s="37">
        <f>SUMIF(LoansC!$B$12:$B$187,Loans!$B152,LoansC!W$12:W$187)+SUMIF(LoansR!$B$12:$B$187,Loans!$B152,LoansR!W$12:W$187)</f>
        <v>0</v>
      </c>
      <c r="X152" s="50" t="e">
        <f>IF(MONTH($B152)&gt;=6,VLOOKUP(YEAR($B152)+1,SRECPrice!$B$5:$C$29,2,FALSE),VLOOKUP(YEAR($B152),SRECPrice!$B$5:$C$29,2,FALSE))</f>
        <v>#N/A</v>
      </c>
      <c r="Y152" s="37">
        <f>SUMIF(LoansC!$B$12:$B$187,Loans!$B152,LoansC!Y$12:Y$187)+SUMIF(LoansR!$B$12:$B$187,Loans!$B152,LoansR!Y$12:Y$187)</f>
        <v>0</v>
      </c>
      <c r="Z152" s="37">
        <f>SUMIF(LoansC!$B$12:$B$187,Loans!$B152,LoansC!Z$12:Z$187)+SUMIF(LoansR!$B$12:$B$187,Loans!$B152,LoansR!Z$12:Z$187)</f>
        <v>0</v>
      </c>
      <c r="AA152" s="37">
        <f>SUMIF(LoansC!$B$12:$B$187,Loans!$B152,LoansC!AA$12:AA$187)+SUMIF(LoansR!$B$12:$B$187,Loans!$B152,LoansR!AA$12:AA$187)</f>
        <v>0</v>
      </c>
      <c r="AB152" s="37">
        <f>SUMIF(LoansC!$B$12:$B$187,Loans!$B152,LoansC!AB$12:AB$187)+SUMIF(LoansR!$B$12:$B$187,Loans!$B152,LoansR!AB$12:AB$187)</f>
        <v>0</v>
      </c>
      <c r="AC152" s="37">
        <f>SUMIF(LoansC!$B$12:$B$187,Loans!$B152,LoansC!AC$12:AC$187)+SUMIF(LoansR!$B$12:$B$187,Loans!$B152,LoansR!AC$12:AC$187)</f>
        <v>0</v>
      </c>
      <c r="AD152" s="37">
        <f>SUMIF(LoansC!$B$12:$B$187,Loans!$B152,LoansC!AD$12:AD$187)+SUMIF(LoansR!$B$12:$B$187,Loans!$B152,LoansR!AD$12:AD$187)</f>
        <v>0</v>
      </c>
      <c r="AE152" s="56">
        <f>SUMIF(LoansC!$B$12:$B$187,Loans!$B152,LoansC!AE$12:AE$187)</f>
        <v>9.6699999999999994E-2</v>
      </c>
      <c r="AF152" s="37">
        <f>SUMIF(LoansC!$B$12:$B$187,Loans!$B152,LoansC!AF$12:AF$187)+SUMIF(LoansR!$B$12:$B$187,Loans!$B152,LoansR!AF$12:AF$187)</f>
        <v>0</v>
      </c>
      <c r="AG152" s="37">
        <f>SUMIF(LoansC!$B$12:$B$187,Loans!$B152,LoansC!AG$12:AG$187)+SUMIF(LoansR!$B$12:$B$187,Loans!$B152,LoansR!AG$12:AG$187)</f>
        <v>0</v>
      </c>
      <c r="AH152" s="37">
        <f>SUMIF(LoansC!$B$12:$B$187,Loans!$B152,LoansC!AH$12:AH$187)+SUMIF(LoansR!$B$12:$B$187,Loans!$B152,LoansR!AH$12:AH$187)</f>
        <v>0</v>
      </c>
      <c r="AI152" s="37">
        <f>SUMIF(LoansC!$B$12:$B$187,Loans!$B152,LoansC!AI$12:AI$187)+SUMIF(LoansR!$B$12:$B$187,Loans!$B152,LoansR!AI$12:AI$187)</f>
        <v>0</v>
      </c>
      <c r="AJ152" s="37">
        <f>SUMIF(LoansC!$B$12:$B$187,Loans!$B152,LoansC!AJ$12:AJ$187)+SUMIF(LoansR!$B$12:$B$187,Loans!$B152,LoansR!AJ$12:AJ$187)</f>
        <v>0</v>
      </c>
      <c r="AK152" s="37">
        <f>SUMIF(LoansC!$B$12:$B$187,Loans!$B152,LoansC!AK$12:AK$187)+SUMIF(LoansR!$B$12:$B$187,Loans!$B152,LoansR!AK$12:AK$187)</f>
        <v>0</v>
      </c>
      <c r="AL152" s="37">
        <f>SUMIF(LoansC!$B$12:$B$187,Loans!$B152,LoansC!AL$12:AL$187)+SUMIF(LoansR!$B$12:$B$187,Loans!$B152,LoansR!AL$12:AL$187)</f>
        <v>0</v>
      </c>
      <c r="AM152" s="37">
        <f>SUMIF(LoansC!$B$12:$B$187,Loans!$B152,LoansC!AM$12:AM$187)+SUMIF(LoansR!$B$12:$B$187,Loans!$B152,LoansR!AM$12:AM$187)</f>
        <v>0</v>
      </c>
      <c r="AN152" s="37">
        <f>SUMIF(LoansC!$B$12:$B$187,Loans!$B152,LoansC!AN$12:AN$187)+SUMIF(LoansR!$B$12:$B$187,Loans!$B152,LoansR!AN$12:AN$187)</f>
        <v>0</v>
      </c>
      <c r="AP152" s="57"/>
    </row>
    <row r="153" spans="1:42" x14ac:dyDescent="0.2">
      <c r="A153" s="1">
        <f t="shared" si="8"/>
        <v>1</v>
      </c>
      <c r="B153" s="101">
        <f t="shared" si="9"/>
        <v>48975</v>
      </c>
      <c r="C153" s="37">
        <f>SUMIF(LoansC!$B$12:$B$187,Loans!$B153,LoansC!C$12:C$187)+SUMIF(LoansR!$B$12:$B$187,Loans!$B153,LoansR!C$12:C$187)</f>
        <v>0</v>
      </c>
      <c r="D153" s="37">
        <f>SUMIF(LoansC!$B$12:$B$187,Loans!$B153,LoansC!D$12:D$187)+SUMIF(LoansR!$B$12:$B$187,Loans!$B153,LoansR!D$12:D$187)</f>
        <v>56138240.700000025</v>
      </c>
      <c r="E153" s="37">
        <f>SUMIF(LoansC!$B$12:$B$187,Loans!$B153,LoansC!E$12:E$187)+SUMIF(LoansR!$B$12:$B$187,Loans!$B153,LoansR!E$12:E$187)</f>
        <v>0</v>
      </c>
      <c r="F153" s="37">
        <f>SUMIF(LoansC!$B$12:$B$187,Loans!$B153,LoansC!F$12:F$187)+SUMIF(LoansR!$B$12:$B$187,Loans!$B153,LoansR!F$12:F$187)</f>
        <v>0</v>
      </c>
      <c r="G153" s="37">
        <f>SUMIF(LoansC!$B$12:$B$187,Loans!$B153,LoansC!G$12:G$187)+SUMIF(LoansR!$B$12:$B$187,Loans!$B153,LoansR!G$12:G$187)</f>
        <v>0</v>
      </c>
      <c r="H153" s="37">
        <f>SUMIF(LoansC!$B$12:$B$187,Loans!$B153,LoansC!H$12:H$187)+SUMIF(LoansR!$B$12:$B$187,Loans!$B153,LoansR!H$12:H$187)</f>
        <v>0</v>
      </c>
      <c r="I153" s="37">
        <f>SUMIF(LoansC!$B$12:$B$187,Loans!$B153,LoansC!I$12:I$187)+SUMIF(LoansR!$B$12:$B$187,Loans!$B153,LoansR!I$12:I$187)</f>
        <v>0</v>
      </c>
      <c r="J153" s="37">
        <f>SUMIF(LoansC!$B$12:$B$187,Loans!$B153,LoansC!J$12:J$187)+SUMIF(LoansR!$B$12:$B$187,Loans!$B153,LoansR!J$12:J$187)</f>
        <v>0</v>
      </c>
      <c r="K153" s="37">
        <f>SUMIF(LoansC!$B$12:$B$187,Loans!$B153,LoansC!K$12:K$187)+SUMIF(LoansR!$B$12:$B$187,Loans!$B153,LoansR!K$12:K$187)</f>
        <v>0</v>
      </c>
      <c r="L153" s="37">
        <f>SUMIF(LoansC!$B$12:$B$187,Loans!$B153,LoansC!L$12:L$187)+SUMIF(LoansR!$B$12:$B$187,Loans!$B153,LoansR!L$12:L$187)</f>
        <v>0</v>
      </c>
      <c r="M153" s="37">
        <f>SUMIF(LoansC!$B$12:$B$187,Loans!$B153,LoansC!M$12:M$187)+SUMIF(LoansR!$B$12:$B$187,Loans!$B153,LoansR!M$12:M$187)</f>
        <v>0</v>
      </c>
      <c r="N153" s="37">
        <f>SUMIF(LoansC!$B$12:$B$187,Loans!$B153,LoansC!N$12:N$187)+SUMIF(LoansR!$B$12:$B$187,Loans!$B153,LoansR!N$12:N$187)</f>
        <v>0</v>
      </c>
      <c r="O153" s="37">
        <f>SUMIF(LoansC!$B$12:$B$187,Loans!$B153,LoansC!O$12:O$187)+SUMIF(LoansR!$B$12:$B$187,Loans!$B153,LoansR!O$12:O$187)</f>
        <v>0</v>
      </c>
      <c r="P153" s="37">
        <f>SUMIF(LoansC!$B$12:$B$187,Loans!$B153,LoansC!P$12:P$187)+SUMIF(LoansR!$B$12:$B$187,Loans!$B153,LoansR!P$12:P$187)</f>
        <v>0</v>
      </c>
      <c r="Q153" s="37">
        <f>SUMIF(LoansC!$B$12:$B$187,Loans!$B153,LoansC!Q$12:Q$187)+SUMIF(LoansR!$B$12:$B$187,Loans!$B153,LoansR!Q$12:Q$187)</f>
        <v>0</v>
      </c>
      <c r="R153" s="37">
        <f>SUMIF(LoansC!$B$12:$B$187,Loans!$B153,LoansC!R$12:R$187)+SUMIF(LoansR!$B$12:$B$187,Loans!$B153,LoansR!R$12:R$187)</f>
        <v>0</v>
      </c>
      <c r="S153" s="37">
        <f>SUMIF(LoansC!$B$12:$B$187,Loans!$B153,LoansC!S$12:S$187)+SUMIF(LoansR!$B$12:$B$187,Loans!$B153,LoansR!S$12:S$187)</f>
        <v>0</v>
      </c>
      <c r="T153" s="37">
        <f>SUMIF(LoansC!$B$12:$B$187,Loans!$B153,LoansC!T$12:T$187)+SUMIF(LoansR!$B$12:$B$187,Loans!$B153,LoansR!T$12:T$187)</f>
        <v>0</v>
      </c>
      <c r="U153" s="37">
        <f>(SUMIF(LoansC!$B$12:$B$187,Loans!$B153,LoansC!U$12:U$187)+SUMIF(LoansR!$B$12:$B$187,Loans!$B153,LoansR!U$12:U$187))/2</f>
        <v>1</v>
      </c>
      <c r="V153" s="37">
        <f>SUMIF(LoansC!$B$12:$B$187,Loans!$B153,LoansC!V$12:V$187)+SUMIF(LoansR!$B$12:$B$187,Loans!$B153,LoansR!V$12:V$187)</f>
        <v>0</v>
      </c>
      <c r="W153" s="37">
        <f>SUMIF(LoansC!$B$12:$B$187,Loans!$B153,LoansC!W$12:W$187)+SUMIF(LoansR!$B$12:$B$187,Loans!$B153,LoansR!W$12:W$187)</f>
        <v>0</v>
      </c>
      <c r="X153" s="50" t="e">
        <f>IF(MONTH($B153)&gt;=6,VLOOKUP(YEAR($B153)+1,SRECPrice!$B$5:$C$29,2,FALSE),VLOOKUP(YEAR($B153),SRECPrice!$B$5:$C$29,2,FALSE))</f>
        <v>#N/A</v>
      </c>
      <c r="Y153" s="37">
        <f>SUMIF(LoansC!$B$12:$B$187,Loans!$B153,LoansC!Y$12:Y$187)+SUMIF(LoansR!$B$12:$B$187,Loans!$B153,LoansR!Y$12:Y$187)</f>
        <v>0</v>
      </c>
      <c r="Z153" s="37">
        <f>SUMIF(LoansC!$B$12:$B$187,Loans!$B153,LoansC!Z$12:Z$187)+SUMIF(LoansR!$B$12:$B$187,Loans!$B153,LoansR!Z$12:Z$187)</f>
        <v>0</v>
      </c>
      <c r="AA153" s="37">
        <f>SUMIF(LoansC!$B$12:$B$187,Loans!$B153,LoansC!AA$12:AA$187)+SUMIF(LoansR!$B$12:$B$187,Loans!$B153,LoansR!AA$12:AA$187)</f>
        <v>0</v>
      </c>
      <c r="AB153" s="37">
        <f>SUMIF(LoansC!$B$12:$B$187,Loans!$B153,LoansC!AB$12:AB$187)+SUMIF(LoansR!$B$12:$B$187,Loans!$B153,LoansR!AB$12:AB$187)</f>
        <v>0</v>
      </c>
      <c r="AC153" s="37">
        <f>SUMIF(LoansC!$B$12:$B$187,Loans!$B153,LoansC!AC$12:AC$187)+SUMIF(LoansR!$B$12:$B$187,Loans!$B153,LoansR!AC$12:AC$187)</f>
        <v>0</v>
      </c>
      <c r="AD153" s="37">
        <f>SUMIF(LoansC!$B$12:$B$187,Loans!$B153,LoansC!AD$12:AD$187)+SUMIF(LoansR!$B$12:$B$187,Loans!$B153,LoansR!AD$12:AD$187)</f>
        <v>0</v>
      </c>
      <c r="AE153" s="56">
        <f>SUMIF(LoansC!$B$12:$B$187,Loans!$B153,LoansC!AE$12:AE$187)</f>
        <v>9.6699999999999994E-2</v>
      </c>
      <c r="AF153" s="37">
        <f>SUMIF(LoansC!$B$12:$B$187,Loans!$B153,LoansC!AF$12:AF$187)+SUMIF(LoansR!$B$12:$B$187,Loans!$B153,LoansR!AF$12:AF$187)</f>
        <v>0</v>
      </c>
      <c r="AG153" s="37">
        <f>SUMIF(LoansC!$B$12:$B$187,Loans!$B153,LoansC!AG$12:AG$187)+SUMIF(LoansR!$B$12:$B$187,Loans!$B153,LoansR!AG$12:AG$187)</f>
        <v>0</v>
      </c>
      <c r="AH153" s="37">
        <f>SUMIF(LoansC!$B$12:$B$187,Loans!$B153,LoansC!AH$12:AH$187)+SUMIF(LoansR!$B$12:$B$187,Loans!$B153,LoansR!AH$12:AH$187)</f>
        <v>0</v>
      </c>
      <c r="AI153" s="37">
        <f>SUMIF(LoansC!$B$12:$B$187,Loans!$B153,LoansC!AI$12:AI$187)+SUMIF(LoansR!$B$12:$B$187,Loans!$B153,LoansR!AI$12:AI$187)</f>
        <v>0</v>
      </c>
      <c r="AJ153" s="37">
        <f>SUMIF(LoansC!$B$12:$B$187,Loans!$B153,LoansC!AJ$12:AJ$187)+SUMIF(LoansR!$B$12:$B$187,Loans!$B153,LoansR!AJ$12:AJ$187)</f>
        <v>0</v>
      </c>
      <c r="AK153" s="37">
        <f>SUMIF(LoansC!$B$12:$B$187,Loans!$B153,LoansC!AK$12:AK$187)+SUMIF(LoansR!$B$12:$B$187,Loans!$B153,LoansR!AK$12:AK$187)</f>
        <v>0</v>
      </c>
      <c r="AL153" s="37">
        <f>SUMIF(LoansC!$B$12:$B$187,Loans!$B153,LoansC!AL$12:AL$187)+SUMIF(LoansR!$B$12:$B$187,Loans!$B153,LoansR!AL$12:AL$187)</f>
        <v>0</v>
      </c>
      <c r="AM153" s="37">
        <f>SUMIF(LoansC!$B$12:$B$187,Loans!$B153,LoansC!AM$12:AM$187)+SUMIF(LoansR!$B$12:$B$187,Loans!$B153,LoansR!AM$12:AM$187)</f>
        <v>0</v>
      </c>
      <c r="AN153" s="37">
        <f>SUMIF(LoansC!$B$12:$B$187,Loans!$B153,LoansC!AN$12:AN$187)+SUMIF(LoansR!$B$12:$B$187,Loans!$B153,LoansR!AN$12:AN$187)</f>
        <v>0</v>
      </c>
      <c r="AP153" s="57"/>
    </row>
    <row r="154" spans="1:42" x14ac:dyDescent="0.2">
      <c r="A154" s="1">
        <f t="shared" si="8"/>
        <v>2</v>
      </c>
      <c r="B154" s="101">
        <f t="shared" si="9"/>
        <v>49003</v>
      </c>
      <c r="C154" s="37">
        <f>SUMIF(LoansC!$B$12:$B$187,Loans!$B154,LoansC!C$12:C$187)+SUMIF(LoansR!$B$12:$B$187,Loans!$B154,LoansR!C$12:C$187)</f>
        <v>0</v>
      </c>
      <c r="D154" s="37">
        <f>SUMIF(LoansC!$B$12:$B$187,Loans!$B154,LoansC!D$12:D$187)+SUMIF(LoansR!$B$12:$B$187,Loans!$B154,LoansR!D$12:D$187)</f>
        <v>56138240.700000025</v>
      </c>
      <c r="E154" s="37">
        <f>SUMIF(LoansC!$B$12:$B$187,Loans!$B154,LoansC!E$12:E$187)+SUMIF(LoansR!$B$12:$B$187,Loans!$B154,LoansR!E$12:E$187)</f>
        <v>0</v>
      </c>
      <c r="F154" s="37">
        <f>SUMIF(LoansC!$B$12:$B$187,Loans!$B154,LoansC!F$12:F$187)+SUMIF(LoansR!$B$12:$B$187,Loans!$B154,LoansR!F$12:F$187)</f>
        <v>0</v>
      </c>
      <c r="G154" s="37">
        <f>SUMIF(LoansC!$B$12:$B$187,Loans!$B154,LoansC!G$12:G$187)+SUMIF(LoansR!$B$12:$B$187,Loans!$B154,LoansR!G$12:G$187)</f>
        <v>0</v>
      </c>
      <c r="H154" s="37">
        <f>SUMIF(LoansC!$B$12:$B$187,Loans!$B154,LoansC!H$12:H$187)+SUMIF(LoansR!$B$12:$B$187,Loans!$B154,LoansR!H$12:H$187)</f>
        <v>0</v>
      </c>
      <c r="I154" s="37">
        <f>SUMIF(LoansC!$B$12:$B$187,Loans!$B154,LoansC!I$12:I$187)+SUMIF(LoansR!$B$12:$B$187,Loans!$B154,LoansR!I$12:I$187)</f>
        <v>0</v>
      </c>
      <c r="J154" s="37">
        <f>SUMIF(LoansC!$B$12:$B$187,Loans!$B154,LoansC!J$12:J$187)+SUMIF(LoansR!$B$12:$B$187,Loans!$B154,LoansR!J$12:J$187)</f>
        <v>0</v>
      </c>
      <c r="K154" s="37">
        <f>SUMIF(LoansC!$B$12:$B$187,Loans!$B154,LoansC!K$12:K$187)+SUMIF(LoansR!$B$12:$B$187,Loans!$B154,LoansR!K$12:K$187)</f>
        <v>0</v>
      </c>
      <c r="L154" s="37">
        <f>SUMIF(LoansC!$B$12:$B$187,Loans!$B154,LoansC!L$12:L$187)+SUMIF(LoansR!$B$12:$B$187,Loans!$B154,LoansR!L$12:L$187)</f>
        <v>0</v>
      </c>
      <c r="M154" s="37">
        <f>SUMIF(LoansC!$B$12:$B$187,Loans!$B154,LoansC!M$12:M$187)+SUMIF(LoansR!$B$12:$B$187,Loans!$B154,LoansR!M$12:M$187)</f>
        <v>0</v>
      </c>
      <c r="N154" s="37">
        <f>SUMIF(LoansC!$B$12:$B$187,Loans!$B154,LoansC!N$12:N$187)+SUMIF(LoansR!$B$12:$B$187,Loans!$B154,LoansR!N$12:N$187)</f>
        <v>0</v>
      </c>
      <c r="O154" s="37">
        <f>SUMIF(LoansC!$B$12:$B$187,Loans!$B154,LoansC!O$12:O$187)+SUMIF(LoansR!$B$12:$B$187,Loans!$B154,LoansR!O$12:O$187)</f>
        <v>0</v>
      </c>
      <c r="P154" s="37">
        <f>SUMIF(LoansC!$B$12:$B$187,Loans!$B154,LoansC!P$12:P$187)+SUMIF(LoansR!$B$12:$B$187,Loans!$B154,LoansR!P$12:P$187)</f>
        <v>0</v>
      </c>
      <c r="Q154" s="37">
        <f>SUMIF(LoansC!$B$12:$B$187,Loans!$B154,LoansC!Q$12:Q$187)+SUMIF(LoansR!$B$12:$B$187,Loans!$B154,LoansR!Q$12:Q$187)</f>
        <v>0</v>
      </c>
      <c r="R154" s="37">
        <f>SUMIF(LoansC!$B$12:$B$187,Loans!$B154,LoansC!R$12:R$187)+SUMIF(LoansR!$B$12:$B$187,Loans!$B154,LoansR!R$12:R$187)</f>
        <v>0</v>
      </c>
      <c r="S154" s="37">
        <f>SUMIF(LoansC!$B$12:$B$187,Loans!$B154,LoansC!S$12:S$187)+SUMIF(LoansR!$B$12:$B$187,Loans!$B154,LoansR!S$12:S$187)</f>
        <v>0</v>
      </c>
      <c r="T154" s="37">
        <f>SUMIF(LoansC!$B$12:$B$187,Loans!$B154,LoansC!T$12:T$187)+SUMIF(LoansR!$B$12:$B$187,Loans!$B154,LoansR!T$12:T$187)</f>
        <v>0</v>
      </c>
      <c r="U154" s="37">
        <f>(SUMIF(LoansC!$B$12:$B$187,Loans!$B154,LoansC!U$12:U$187)+SUMIF(LoansR!$B$12:$B$187,Loans!$B154,LoansR!U$12:U$187))/2</f>
        <v>1</v>
      </c>
      <c r="V154" s="37">
        <f>SUMIF(LoansC!$B$12:$B$187,Loans!$B154,LoansC!V$12:V$187)+SUMIF(LoansR!$B$12:$B$187,Loans!$B154,LoansR!V$12:V$187)</f>
        <v>0</v>
      </c>
      <c r="W154" s="37">
        <f>SUMIF(LoansC!$B$12:$B$187,Loans!$B154,LoansC!W$12:W$187)+SUMIF(LoansR!$B$12:$B$187,Loans!$B154,LoansR!W$12:W$187)</f>
        <v>0</v>
      </c>
      <c r="X154" s="50" t="e">
        <f>IF(MONTH($B154)&gt;=6,VLOOKUP(YEAR($B154)+1,SRECPrice!$B$5:$C$29,2,FALSE),VLOOKUP(YEAR($B154),SRECPrice!$B$5:$C$29,2,FALSE))</f>
        <v>#N/A</v>
      </c>
      <c r="Y154" s="37">
        <f>SUMIF(LoansC!$B$12:$B$187,Loans!$B154,LoansC!Y$12:Y$187)+SUMIF(LoansR!$B$12:$B$187,Loans!$B154,LoansR!Y$12:Y$187)</f>
        <v>0</v>
      </c>
      <c r="Z154" s="37">
        <f>SUMIF(LoansC!$B$12:$B$187,Loans!$B154,LoansC!Z$12:Z$187)+SUMIF(LoansR!$B$12:$B$187,Loans!$B154,LoansR!Z$12:Z$187)</f>
        <v>0</v>
      </c>
      <c r="AA154" s="37">
        <f>SUMIF(LoansC!$B$12:$B$187,Loans!$B154,LoansC!AA$12:AA$187)+SUMIF(LoansR!$B$12:$B$187,Loans!$B154,LoansR!AA$12:AA$187)</f>
        <v>0</v>
      </c>
      <c r="AB154" s="37">
        <f>SUMIF(LoansC!$B$12:$B$187,Loans!$B154,LoansC!AB$12:AB$187)+SUMIF(LoansR!$B$12:$B$187,Loans!$B154,LoansR!AB$12:AB$187)</f>
        <v>0</v>
      </c>
      <c r="AC154" s="37">
        <f>SUMIF(LoansC!$B$12:$B$187,Loans!$B154,LoansC!AC$12:AC$187)+SUMIF(LoansR!$B$12:$B$187,Loans!$B154,LoansR!AC$12:AC$187)</f>
        <v>0</v>
      </c>
      <c r="AD154" s="37">
        <f>SUMIF(LoansC!$B$12:$B$187,Loans!$B154,LoansC!AD$12:AD$187)+SUMIF(LoansR!$B$12:$B$187,Loans!$B154,LoansR!AD$12:AD$187)</f>
        <v>0</v>
      </c>
      <c r="AE154" s="56">
        <f>SUMIF(LoansC!$B$12:$B$187,Loans!$B154,LoansC!AE$12:AE$187)</f>
        <v>9.6699999999999994E-2</v>
      </c>
      <c r="AF154" s="37">
        <f>SUMIF(LoansC!$B$12:$B$187,Loans!$B154,LoansC!AF$12:AF$187)+SUMIF(LoansR!$B$12:$B$187,Loans!$B154,LoansR!AF$12:AF$187)</f>
        <v>0</v>
      </c>
      <c r="AG154" s="37">
        <f>SUMIF(LoansC!$B$12:$B$187,Loans!$B154,LoansC!AG$12:AG$187)+SUMIF(LoansR!$B$12:$B$187,Loans!$B154,LoansR!AG$12:AG$187)</f>
        <v>0</v>
      </c>
      <c r="AH154" s="37">
        <f>SUMIF(LoansC!$B$12:$B$187,Loans!$B154,LoansC!AH$12:AH$187)+SUMIF(LoansR!$B$12:$B$187,Loans!$B154,LoansR!AH$12:AH$187)</f>
        <v>0</v>
      </c>
      <c r="AI154" s="37">
        <f>SUMIF(LoansC!$B$12:$B$187,Loans!$B154,LoansC!AI$12:AI$187)+SUMIF(LoansR!$B$12:$B$187,Loans!$B154,LoansR!AI$12:AI$187)</f>
        <v>0</v>
      </c>
      <c r="AJ154" s="37">
        <f>SUMIF(LoansC!$B$12:$B$187,Loans!$B154,LoansC!AJ$12:AJ$187)+SUMIF(LoansR!$B$12:$B$187,Loans!$B154,LoansR!AJ$12:AJ$187)</f>
        <v>0</v>
      </c>
      <c r="AK154" s="37">
        <f>SUMIF(LoansC!$B$12:$B$187,Loans!$B154,LoansC!AK$12:AK$187)+SUMIF(LoansR!$B$12:$B$187,Loans!$B154,LoansR!AK$12:AK$187)</f>
        <v>0</v>
      </c>
      <c r="AL154" s="37">
        <f>SUMIF(LoansC!$B$12:$B$187,Loans!$B154,LoansC!AL$12:AL$187)+SUMIF(LoansR!$B$12:$B$187,Loans!$B154,LoansR!AL$12:AL$187)</f>
        <v>0</v>
      </c>
      <c r="AM154" s="37">
        <f>SUMIF(LoansC!$B$12:$B$187,Loans!$B154,LoansC!AM$12:AM$187)+SUMIF(LoansR!$B$12:$B$187,Loans!$B154,LoansR!AM$12:AM$187)</f>
        <v>0</v>
      </c>
      <c r="AN154" s="37">
        <f>SUMIF(LoansC!$B$12:$B$187,Loans!$B154,LoansC!AN$12:AN$187)+SUMIF(LoansR!$B$12:$B$187,Loans!$B154,LoansR!AN$12:AN$187)</f>
        <v>0</v>
      </c>
      <c r="AP154" s="57"/>
    </row>
    <row r="155" spans="1:42" x14ac:dyDescent="0.2">
      <c r="A155" s="1">
        <f t="shared" si="8"/>
        <v>3</v>
      </c>
      <c r="B155" s="101">
        <f t="shared" si="9"/>
        <v>49034</v>
      </c>
      <c r="C155" s="37">
        <f>SUMIF(LoansC!$B$12:$B$187,Loans!$B155,LoansC!C$12:C$187)+SUMIF(LoansR!$B$12:$B$187,Loans!$B155,LoansR!C$12:C$187)</f>
        <v>0</v>
      </c>
      <c r="D155" s="37">
        <f>SUMIF(LoansC!$B$12:$B$187,Loans!$B155,LoansC!D$12:D$187)+SUMIF(LoansR!$B$12:$B$187,Loans!$B155,LoansR!D$12:D$187)</f>
        <v>56138240.700000025</v>
      </c>
      <c r="E155" s="37">
        <f>SUMIF(LoansC!$B$12:$B$187,Loans!$B155,LoansC!E$12:E$187)+SUMIF(LoansR!$B$12:$B$187,Loans!$B155,LoansR!E$12:E$187)</f>
        <v>0</v>
      </c>
      <c r="F155" s="37">
        <f>SUMIF(LoansC!$B$12:$B$187,Loans!$B155,LoansC!F$12:F$187)+SUMIF(LoansR!$B$12:$B$187,Loans!$B155,LoansR!F$12:F$187)</f>
        <v>0</v>
      </c>
      <c r="G155" s="37">
        <f>SUMIF(LoansC!$B$12:$B$187,Loans!$B155,LoansC!G$12:G$187)+SUMIF(LoansR!$B$12:$B$187,Loans!$B155,LoansR!G$12:G$187)</f>
        <v>0</v>
      </c>
      <c r="H155" s="37">
        <f>SUMIF(LoansC!$B$12:$B$187,Loans!$B155,LoansC!H$12:H$187)+SUMIF(LoansR!$B$12:$B$187,Loans!$B155,LoansR!H$12:H$187)</f>
        <v>0</v>
      </c>
      <c r="I155" s="37">
        <f>SUMIF(LoansC!$B$12:$B$187,Loans!$B155,LoansC!I$12:I$187)+SUMIF(LoansR!$B$12:$B$187,Loans!$B155,LoansR!I$12:I$187)</f>
        <v>0</v>
      </c>
      <c r="J155" s="37">
        <f>SUMIF(LoansC!$B$12:$B$187,Loans!$B155,LoansC!J$12:J$187)+SUMIF(LoansR!$B$12:$B$187,Loans!$B155,LoansR!J$12:J$187)</f>
        <v>0</v>
      </c>
      <c r="K155" s="37">
        <f>SUMIF(LoansC!$B$12:$B$187,Loans!$B155,LoansC!K$12:K$187)+SUMIF(LoansR!$B$12:$B$187,Loans!$B155,LoansR!K$12:K$187)</f>
        <v>0</v>
      </c>
      <c r="L155" s="37">
        <f>SUMIF(LoansC!$B$12:$B$187,Loans!$B155,LoansC!L$12:L$187)+SUMIF(LoansR!$B$12:$B$187,Loans!$B155,LoansR!L$12:L$187)</f>
        <v>0</v>
      </c>
      <c r="M155" s="37">
        <f>SUMIF(LoansC!$B$12:$B$187,Loans!$B155,LoansC!M$12:M$187)+SUMIF(LoansR!$B$12:$B$187,Loans!$B155,LoansR!M$12:M$187)</f>
        <v>0</v>
      </c>
      <c r="N155" s="37">
        <f>SUMIF(LoansC!$B$12:$B$187,Loans!$B155,LoansC!N$12:N$187)+SUMIF(LoansR!$B$12:$B$187,Loans!$B155,LoansR!N$12:N$187)</f>
        <v>0</v>
      </c>
      <c r="O155" s="37">
        <f>SUMIF(LoansC!$B$12:$B$187,Loans!$B155,LoansC!O$12:O$187)+SUMIF(LoansR!$B$12:$B$187,Loans!$B155,LoansR!O$12:O$187)</f>
        <v>0</v>
      </c>
      <c r="P155" s="37">
        <f>SUMIF(LoansC!$B$12:$B$187,Loans!$B155,LoansC!P$12:P$187)+SUMIF(LoansR!$B$12:$B$187,Loans!$B155,LoansR!P$12:P$187)</f>
        <v>0</v>
      </c>
      <c r="Q155" s="37">
        <f>SUMIF(LoansC!$B$12:$B$187,Loans!$B155,LoansC!Q$12:Q$187)+SUMIF(LoansR!$B$12:$B$187,Loans!$B155,LoansR!Q$12:Q$187)</f>
        <v>0</v>
      </c>
      <c r="R155" s="37">
        <f>SUMIF(LoansC!$B$12:$B$187,Loans!$B155,LoansC!R$12:R$187)+SUMIF(LoansR!$B$12:$B$187,Loans!$B155,LoansR!R$12:R$187)</f>
        <v>0</v>
      </c>
      <c r="S155" s="37">
        <f>SUMIF(LoansC!$B$12:$B$187,Loans!$B155,LoansC!S$12:S$187)+SUMIF(LoansR!$B$12:$B$187,Loans!$B155,LoansR!S$12:S$187)</f>
        <v>0</v>
      </c>
      <c r="T155" s="37">
        <f>SUMIF(LoansC!$B$12:$B$187,Loans!$B155,LoansC!T$12:T$187)+SUMIF(LoansR!$B$12:$B$187,Loans!$B155,LoansR!T$12:T$187)</f>
        <v>0</v>
      </c>
      <c r="U155" s="37">
        <f>(SUMIF(LoansC!$B$12:$B$187,Loans!$B155,LoansC!U$12:U$187)+SUMIF(LoansR!$B$12:$B$187,Loans!$B155,LoansR!U$12:U$187))/2</f>
        <v>1</v>
      </c>
      <c r="V155" s="37">
        <f>SUMIF(LoansC!$B$12:$B$187,Loans!$B155,LoansC!V$12:V$187)+SUMIF(LoansR!$B$12:$B$187,Loans!$B155,LoansR!V$12:V$187)</f>
        <v>0</v>
      </c>
      <c r="W155" s="37">
        <f>SUMIF(LoansC!$B$12:$B$187,Loans!$B155,LoansC!W$12:W$187)+SUMIF(LoansR!$B$12:$B$187,Loans!$B155,LoansR!W$12:W$187)</f>
        <v>0</v>
      </c>
      <c r="X155" s="50" t="e">
        <f>IF(MONTH($B155)&gt;=6,VLOOKUP(YEAR($B155)+1,SRECPrice!$B$5:$C$29,2,FALSE),VLOOKUP(YEAR($B155),SRECPrice!$B$5:$C$29,2,FALSE))</f>
        <v>#N/A</v>
      </c>
      <c r="Y155" s="37">
        <f>SUMIF(LoansC!$B$12:$B$187,Loans!$B155,LoansC!Y$12:Y$187)+SUMIF(LoansR!$B$12:$B$187,Loans!$B155,LoansR!Y$12:Y$187)</f>
        <v>0</v>
      </c>
      <c r="Z155" s="37">
        <f>SUMIF(LoansC!$B$12:$B$187,Loans!$B155,LoansC!Z$12:Z$187)+SUMIF(LoansR!$B$12:$B$187,Loans!$B155,LoansR!Z$12:Z$187)</f>
        <v>0</v>
      </c>
      <c r="AA155" s="37">
        <f>SUMIF(LoansC!$B$12:$B$187,Loans!$B155,LoansC!AA$12:AA$187)+SUMIF(LoansR!$B$12:$B$187,Loans!$B155,LoansR!AA$12:AA$187)</f>
        <v>0</v>
      </c>
      <c r="AB155" s="37">
        <f>SUMIF(LoansC!$B$12:$B$187,Loans!$B155,LoansC!AB$12:AB$187)+SUMIF(LoansR!$B$12:$B$187,Loans!$B155,LoansR!AB$12:AB$187)</f>
        <v>0</v>
      </c>
      <c r="AC155" s="37">
        <f>SUMIF(LoansC!$B$12:$B$187,Loans!$B155,LoansC!AC$12:AC$187)+SUMIF(LoansR!$B$12:$B$187,Loans!$B155,LoansR!AC$12:AC$187)</f>
        <v>0</v>
      </c>
      <c r="AD155" s="37">
        <f>SUMIF(LoansC!$B$12:$B$187,Loans!$B155,LoansC!AD$12:AD$187)+SUMIF(LoansR!$B$12:$B$187,Loans!$B155,LoansR!AD$12:AD$187)</f>
        <v>0</v>
      </c>
      <c r="AE155" s="56">
        <f>SUMIF(LoansC!$B$12:$B$187,Loans!$B155,LoansC!AE$12:AE$187)</f>
        <v>9.6699999999999994E-2</v>
      </c>
      <c r="AF155" s="37">
        <f>SUMIF(LoansC!$B$12:$B$187,Loans!$B155,LoansC!AF$12:AF$187)+SUMIF(LoansR!$B$12:$B$187,Loans!$B155,LoansR!AF$12:AF$187)</f>
        <v>0</v>
      </c>
      <c r="AG155" s="37">
        <f>SUMIF(LoansC!$B$12:$B$187,Loans!$B155,LoansC!AG$12:AG$187)+SUMIF(LoansR!$B$12:$B$187,Loans!$B155,LoansR!AG$12:AG$187)</f>
        <v>0</v>
      </c>
      <c r="AH155" s="37">
        <f>SUMIF(LoansC!$B$12:$B$187,Loans!$B155,LoansC!AH$12:AH$187)+SUMIF(LoansR!$B$12:$B$187,Loans!$B155,LoansR!AH$12:AH$187)</f>
        <v>0</v>
      </c>
      <c r="AI155" s="37">
        <f>SUMIF(LoansC!$B$12:$B$187,Loans!$B155,LoansC!AI$12:AI$187)+SUMIF(LoansR!$B$12:$B$187,Loans!$B155,LoansR!AI$12:AI$187)</f>
        <v>0</v>
      </c>
      <c r="AJ155" s="37">
        <f>SUMIF(LoansC!$B$12:$B$187,Loans!$B155,LoansC!AJ$12:AJ$187)+SUMIF(LoansR!$B$12:$B$187,Loans!$B155,LoansR!AJ$12:AJ$187)</f>
        <v>0</v>
      </c>
      <c r="AK155" s="37">
        <f>SUMIF(LoansC!$B$12:$B$187,Loans!$B155,LoansC!AK$12:AK$187)+SUMIF(LoansR!$B$12:$B$187,Loans!$B155,LoansR!AK$12:AK$187)</f>
        <v>0</v>
      </c>
      <c r="AL155" s="37">
        <f>SUMIF(LoansC!$B$12:$B$187,Loans!$B155,LoansC!AL$12:AL$187)+SUMIF(LoansR!$B$12:$B$187,Loans!$B155,LoansR!AL$12:AL$187)</f>
        <v>0</v>
      </c>
      <c r="AM155" s="37">
        <f>SUMIF(LoansC!$B$12:$B$187,Loans!$B155,LoansC!AM$12:AM$187)+SUMIF(LoansR!$B$12:$B$187,Loans!$B155,LoansR!AM$12:AM$187)</f>
        <v>0</v>
      </c>
      <c r="AN155" s="37">
        <f>SUMIF(LoansC!$B$12:$B$187,Loans!$B155,LoansC!AN$12:AN$187)+SUMIF(LoansR!$B$12:$B$187,Loans!$B155,LoansR!AN$12:AN$187)</f>
        <v>0</v>
      </c>
      <c r="AP155" s="57"/>
    </row>
    <row r="156" spans="1:42" x14ac:dyDescent="0.2">
      <c r="A156" s="1">
        <f t="shared" si="8"/>
        <v>4</v>
      </c>
      <c r="B156" s="101">
        <f t="shared" si="9"/>
        <v>49064</v>
      </c>
      <c r="C156" s="37">
        <f>SUMIF(LoansC!$B$12:$B$187,Loans!$B156,LoansC!C$12:C$187)+SUMIF(LoansR!$B$12:$B$187,Loans!$B156,LoansR!C$12:C$187)</f>
        <v>0</v>
      </c>
      <c r="D156" s="37">
        <f>SUMIF(LoansC!$B$12:$B$187,Loans!$B156,LoansC!D$12:D$187)+SUMIF(LoansR!$B$12:$B$187,Loans!$B156,LoansR!D$12:D$187)</f>
        <v>56138240.700000025</v>
      </c>
      <c r="E156" s="37">
        <f>SUMIF(LoansC!$B$12:$B$187,Loans!$B156,LoansC!E$12:E$187)+SUMIF(LoansR!$B$12:$B$187,Loans!$B156,LoansR!E$12:E$187)</f>
        <v>0</v>
      </c>
      <c r="F156" s="37">
        <f>SUMIF(LoansC!$B$12:$B$187,Loans!$B156,LoansC!F$12:F$187)+SUMIF(LoansR!$B$12:$B$187,Loans!$B156,LoansR!F$12:F$187)</f>
        <v>0</v>
      </c>
      <c r="G156" s="37">
        <f>SUMIF(LoansC!$B$12:$B$187,Loans!$B156,LoansC!G$12:G$187)+SUMIF(LoansR!$B$12:$B$187,Loans!$B156,LoansR!G$12:G$187)</f>
        <v>0</v>
      </c>
      <c r="H156" s="37">
        <f>SUMIF(LoansC!$B$12:$B$187,Loans!$B156,LoansC!H$12:H$187)+SUMIF(LoansR!$B$12:$B$187,Loans!$B156,LoansR!H$12:H$187)</f>
        <v>0</v>
      </c>
      <c r="I156" s="37">
        <f>SUMIF(LoansC!$B$12:$B$187,Loans!$B156,LoansC!I$12:I$187)+SUMIF(LoansR!$B$12:$B$187,Loans!$B156,LoansR!I$12:I$187)</f>
        <v>0</v>
      </c>
      <c r="J156" s="37">
        <f>SUMIF(LoansC!$B$12:$B$187,Loans!$B156,LoansC!J$12:J$187)+SUMIF(LoansR!$B$12:$B$187,Loans!$B156,LoansR!J$12:J$187)</f>
        <v>0</v>
      </c>
      <c r="K156" s="37">
        <f>SUMIF(LoansC!$B$12:$B$187,Loans!$B156,LoansC!K$12:K$187)+SUMIF(LoansR!$B$12:$B$187,Loans!$B156,LoansR!K$12:K$187)</f>
        <v>0</v>
      </c>
      <c r="L156" s="37">
        <f>SUMIF(LoansC!$B$12:$B$187,Loans!$B156,LoansC!L$12:L$187)+SUMIF(LoansR!$B$12:$B$187,Loans!$B156,LoansR!L$12:L$187)</f>
        <v>0</v>
      </c>
      <c r="M156" s="37">
        <f>SUMIF(LoansC!$B$12:$B$187,Loans!$B156,LoansC!M$12:M$187)+SUMIF(LoansR!$B$12:$B$187,Loans!$B156,LoansR!M$12:M$187)</f>
        <v>0</v>
      </c>
      <c r="N156" s="37">
        <f>SUMIF(LoansC!$B$12:$B$187,Loans!$B156,LoansC!N$12:N$187)+SUMIF(LoansR!$B$12:$B$187,Loans!$B156,LoansR!N$12:N$187)</f>
        <v>0</v>
      </c>
      <c r="O156" s="37">
        <f>SUMIF(LoansC!$B$12:$B$187,Loans!$B156,LoansC!O$12:O$187)+SUMIF(LoansR!$B$12:$B$187,Loans!$B156,LoansR!O$12:O$187)</f>
        <v>0</v>
      </c>
      <c r="P156" s="37">
        <f>SUMIF(LoansC!$B$12:$B$187,Loans!$B156,LoansC!P$12:P$187)+SUMIF(LoansR!$B$12:$B$187,Loans!$B156,LoansR!P$12:P$187)</f>
        <v>0</v>
      </c>
      <c r="Q156" s="37">
        <f>SUMIF(LoansC!$B$12:$B$187,Loans!$B156,LoansC!Q$12:Q$187)+SUMIF(LoansR!$B$12:$B$187,Loans!$B156,LoansR!Q$12:Q$187)</f>
        <v>0</v>
      </c>
      <c r="R156" s="37">
        <f>SUMIF(LoansC!$B$12:$B$187,Loans!$B156,LoansC!R$12:R$187)+SUMIF(LoansR!$B$12:$B$187,Loans!$B156,LoansR!R$12:R$187)</f>
        <v>0</v>
      </c>
      <c r="S156" s="37">
        <f>SUMIF(LoansC!$B$12:$B$187,Loans!$B156,LoansC!S$12:S$187)+SUMIF(LoansR!$B$12:$B$187,Loans!$B156,LoansR!S$12:S$187)</f>
        <v>0</v>
      </c>
      <c r="T156" s="37">
        <f>SUMIF(LoansC!$B$12:$B$187,Loans!$B156,LoansC!T$12:T$187)+SUMIF(LoansR!$B$12:$B$187,Loans!$B156,LoansR!T$12:T$187)</f>
        <v>0</v>
      </c>
      <c r="U156" s="37">
        <f>(SUMIF(LoansC!$B$12:$B$187,Loans!$B156,LoansC!U$12:U$187)+SUMIF(LoansR!$B$12:$B$187,Loans!$B156,LoansR!U$12:U$187))/2</f>
        <v>1</v>
      </c>
      <c r="V156" s="37">
        <f>SUMIF(LoansC!$B$12:$B$187,Loans!$B156,LoansC!V$12:V$187)+SUMIF(LoansR!$B$12:$B$187,Loans!$B156,LoansR!V$12:V$187)</f>
        <v>0</v>
      </c>
      <c r="W156" s="37">
        <f>SUMIF(LoansC!$B$12:$B$187,Loans!$B156,LoansC!W$12:W$187)+SUMIF(LoansR!$B$12:$B$187,Loans!$B156,LoansR!W$12:W$187)</f>
        <v>0</v>
      </c>
      <c r="X156" s="50" t="e">
        <f>IF(MONTH($B156)&gt;=6,VLOOKUP(YEAR($B156)+1,SRECPrice!$B$5:$C$29,2,FALSE),VLOOKUP(YEAR($B156),SRECPrice!$B$5:$C$29,2,FALSE))</f>
        <v>#N/A</v>
      </c>
      <c r="Y156" s="37">
        <f>SUMIF(LoansC!$B$12:$B$187,Loans!$B156,LoansC!Y$12:Y$187)+SUMIF(LoansR!$B$12:$B$187,Loans!$B156,LoansR!Y$12:Y$187)</f>
        <v>0</v>
      </c>
      <c r="Z156" s="37">
        <f>SUMIF(LoansC!$B$12:$B$187,Loans!$B156,LoansC!Z$12:Z$187)+SUMIF(LoansR!$B$12:$B$187,Loans!$B156,LoansR!Z$12:Z$187)</f>
        <v>0</v>
      </c>
      <c r="AA156" s="37">
        <f>SUMIF(LoansC!$B$12:$B$187,Loans!$B156,LoansC!AA$12:AA$187)+SUMIF(LoansR!$B$12:$B$187,Loans!$B156,LoansR!AA$12:AA$187)</f>
        <v>0</v>
      </c>
      <c r="AB156" s="37">
        <f>SUMIF(LoansC!$B$12:$B$187,Loans!$B156,LoansC!AB$12:AB$187)+SUMIF(LoansR!$B$12:$B$187,Loans!$B156,LoansR!AB$12:AB$187)</f>
        <v>0</v>
      </c>
      <c r="AC156" s="37">
        <f>SUMIF(LoansC!$B$12:$B$187,Loans!$B156,LoansC!AC$12:AC$187)+SUMIF(LoansR!$B$12:$B$187,Loans!$B156,LoansR!AC$12:AC$187)</f>
        <v>0</v>
      </c>
      <c r="AD156" s="37">
        <f>SUMIF(LoansC!$B$12:$B$187,Loans!$B156,LoansC!AD$12:AD$187)+SUMIF(LoansR!$B$12:$B$187,Loans!$B156,LoansR!AD$12:AD$187)</f>
        <v>0</v>
      </c>
      <c r="AE156" s="56">
        <f>SUMIF(LoansC!$B$12:$B$187,Loans!$B156,LoansC!AE$12:AE$187)</f>
        <v>9.6699999999999994E-2</v>
      </c>
      <c r="AF156" s="37">
        <f>SUMIF(LoansC!$B$12:$B$187,Loans!$B156,LoansC!AF$12:AF$187)+SUMIF(LoansR!$B$12:$B$187,Loans!$B156,LoansR!AF$12:AF$187)</f>
        <v>0</v>
      </c>
      <c r="AG156" s="37">
        <f>SUMIF(LoansC!$B$12:$B$187,Loans!$B156,LoansC!AG$12:AG$187)+SUMIF(LoansR!$B$12:$B$187,Loans!$B156,LoansR!AG$12:AG$187)</f>
        <v>0</v>
      </c>
      <c r="AH156" s="37">
        <f>SUMIF(LoansC!$B$12:$B$187,Loans!$B156,LoansC!AH$12:AH$187)+SUMIF(LoansR!$B$12:$B$187,Loans!$B156,LoansR!AH$12:AH$187)</f>
        <v>0</v>
      </c>
      <c r="AI156" s="37">
        <f>SUMIF(LoansC!$B$12:$B$187,Loans!$B156,LoansC!AI$12:AI$187)+SUMIF(LoansR!$B$12:$B$187,Loans!$B156,LoansR!AI$12:AI$187)</f>
        <v>0</v>
      </c>
      <c r="AJ156" s="37">
        <f>SUMIF(LoansC!$B$12:$B$187,Loans!$B156,LoansC!AJ$12:AJ$187)+SUMIF(LoansR!$B$12:$B$187,Loans!$B156,LoansR!AJ$12:AJ$187)</f>
        <v>0</v>
      </c>
      <c r="AK156" s="37">
        <f>SUMIF(LoansC!$B$12:$B$187,Loans!$B156,LoansC!AK$12:AK$187)+SUMIF(LoansR!$B$12:$B$187,Loans!$B156,LoansR!AK$12:AK$187)</f>
        <v>0</v>
      </c>
      <c r="AL156" s="37">
        <f>SUMIF(LoansC!$B$12:$B$187,Loans!$B156,LoansC!AL$12:AL$187)+SUMIF(LoansR!$B$12:$B$187,Loans!$B156,LoansR!AL$12:AL$187)</f>
        <v>0</v>
      </c>
      <c r="AM156" s="37">
        <f>SUMIF(LoansC!$B$12:$B$187,Loans!$B156,LoansC!AM$12:AM$187)+SUMIF(LoansR!$B$12:$B$187,Loans!$B156,LoansR!AM$12:AM$187)</f>
        <v>0</v>
      </c>
      <c r="AN156" s="37">
        <f>SUMIF(LoansC!$B$12:$B$187,Loans!$B156,LoansC!AN$12:AN$187)+SUMIF(LoansR!$B$12:$B$187,Loans!$B156,LoansR!AN$12:AN$187)</f>
        <v>0</v>
      </c>
      <c r="AP156" s="57"/>
    </row>
    <row r="157" spans="1:42" x14ac:dyDescent="0.2">
      <c r="A157" s="1">
        <f t="shared" si="8"/>
        <v>5</v>
      </c>
      <c r="B157" s="101">
        <f t="shared" si="9"/>
        <v>49095</v>
      </c>
      <c r="C157" s="37">
        <f>SUMIF(LoansC!$B$12:$B$187,Loans!$B157,LoansC!C$12:C$187)+SUMIF(LoansR!$B$12:$B$187,Loans!$B157,LoansR!C$12:C$187)</f>
        <v>0</v>
      </c>
      <c r="D157" s="37">
        <f>SUMIF(LoansC!$B$12:$B$187,Loans!$B157,LoansC!D$12:D$187)+SUMIF(LoansR!$B$12:$B$187,Loans!$B157,LoansR!D$12:D$187)</f>
        <v>56138240.700000025</v>
      </c>
      <c r="E157" s="37">
        <f>SUMIF(LoansC!$B$12:$B$187,Loans!$B157,LoansC!E$12:E$187)+SUMIF(LoansR!$B$12:$B$187,Loans!$B157,LoansR!E$12:E$187)</f>
        <v>0</v>
      </c>
      <c r="F157" s="37">
        <f>SUMIF(LoansC!$B$12:$B$187,Loans!$B157,LoansC!F$12:F$187)+SUMIF(LoansR!$B$12:$B$187,Loans!$B157,LoansR!F$12:F$187)</f>
        <v>0</v>
      </c>
      <c r="G157" s="37">
        <f>SUMIF(LoansC!$B$12:$B$187,Loans!$B157,LoansC!G$12:G$187)+SUMIF(LoansR!$B$12:$B$187,Loans!$B157,LoansR!G$12:G$187)</f>
        <v>0</v>
      </c>
      <c r="H157" s="37">
        <f>SUMIF(LoansC!$B$12:$B$187,Loans!$B157,LoansC!H$12:H$187)+SUMIF(LoansR!$B$12:$B$187,Loans!$B157,LoansR!H$12:H$187)</f>
        <v>0</v>
      </c>
      <c r="I157" s="37">
        <f>SUMIF(LoansC!$B$12:$B$187,Loans!$B157,LoansC!I$12:I$187)+SUMIF(LoansR!$B$12:$B$187,Loans!$B157,LoansR!I$12:I$187)</f>
        <v>0</v>
      </c>
      <c r="J157" s="37">
        <f>SUMIF(LoansC!$B$12:$B$187,Loans!$B157,LoansC!J$12:J$187)+SUMIF(LoansR!$B$12:$B$187,Loans!$B157,LoansR!J$12:J$187)</f>
        <v>0</v>
      </c>
      <c r="K157" s="37">
        <f>SUMIF(LoansC!$B$12:$B$187,Loans!$B157,LoansC!K$12:K$187)+SUMIF(LoansR!$B$12:$B$187,Loans!$B157,LoansR!K$12:K$187)</f>
        <v>0</v>
      </c>
      <c r="L157" s="37">
        <f>SUMIF(LoansC!$B$12:$B$187,Loans!$B157,LoansC!L$12:L$187)+SUMIF(LoansR!$B$12:$B$187,Loans!$B157,LoansR!L$12:L$187)</f>
        <v>0</v>
      </c>
      <c r="M157" s="37">
        <f>SUMIF(LoansC!$B$12:$B$187,Loans!$B157,LoansC!M$12:M$187)+SUMIF(LoansR!$B$12:$B$187,Loans!$B157,LoansR!M$12:M$187)</f>
        <v>0</v>
      </c>
      <c r="N157" s="37">
        <f>SUMIF(LoansC!$B$12:$B$187,Loans!$B157,LoansC!N$12:N$187)+SUMIF(LoansR!$B$12:$B$187,Loans!$B157,LoansR!N$12:N$187)</f>
        <v>0</v>
      </c>
      <c r="O157" s="37">
        <f>SUMIF(LoansC!$B$12:$B$187,Loans!$B157,LoansC!O$12:O$187)+SUMIF(LoansR!$B$12:$B$187,Loans!$B157,LoansR!O$12:O$187)</f>
        <v>0</v>
      </c>
      <c r="P157" s="37">
        <f>SUMIF(LoansC!$B$12:$B$187,Loans!$B157,LoansC!P$12:P$187)+SUMIF(LoansR!$B$12:$B$187,Loans!$B157,LoansR!P$12:P$187)</f>
        <v>0</v>
      </c>
      <c r="Q157" s="37">
        <f>SUMIF(LoansC!$B$12:$B$187,Loans!$B157,LoansC!Q$12:Q$187)+SUMIF(LoansR!$B$12:$B$187,Loans!$B157,LoansR!Q$12:Q$187)</f>
        <v>0</v>
      </c>
      <c r="R157" s="37">
        <f>SUMIF(LoansC!$B$12:$B$187,Loans!$B157,LoansC!R$12:R$187)+SUMIF(LoansR!$B$12:$B$187,Loans!$B157,LoansR!R$12:R$187)</f>
        <v>0</v>
      </c>
      <c r="S157" s="37">
        <f>SUMIF(LoansC!$B$12:$B$187,Loans!$B157,LoansC!S$12:S$187)+SUMIF(LoansR!$B$12:$B$187,Loans!$B157,LoansR!S$12:S$187)</f>
        <v>0</v>
      </c>
      <c r="T157" s="37">
        <f>SUMIF(LoansC!$B$12:$B$187,Loans!$B157,LoansC!T$12:T$187)+SUMIF(LoansR!$B$12:$B$187,Loans!$B157,LoansR!T$12:T$187)</f>
        <v>0</v>
      </c>
      <c r="U157" s="37">
        <f>(SUMIF(LoansC!$B$12:$B$187,Loans!$B157,LoansC!U$12:U$187)+SUMIF(LoansR!$B$12:$B$187,Loans!$B157,LoansR!U$12:U$187))/2</f>
        <v>1</v>
      </c>
      <c r="V157" s="37">
        <f>SUMIF(LoansC!$B$12:$B$187,Loans!$B157,LoansC!V$12:V$187)+SUMIF(LoansR!$B$12:$B$187,Loans!$B157,LoansR!V$12:V$187)</f>
        <v>0</v>
      </c>
      <c r="W157" s="37">
        <f>SUMIF(LoansC!$B$12:$B$187,Loans!$B157,LoansC!W$12:W$187)+SUMIF(LoansR!$B$12:$B$187,Loans!$B157,LoansR!W$12:W$187)</f>
        <v>0</v>
      </c>
      <c r="X157" s="50" t="e">
        <f>IF(MONTH($B157)&gt;=6,VLOOKUP(YEAR($B157)+1,SRECPrice!$B$5:$C$29,2,FALSE),VLOOKUP(YEAR($B157),SRECPrice!$B$5:$C$29,2,FALSE))</f>
        <v>#N/A</v>
      </c>
      <c r="Y157" s="37">
        <f>SUMIF(LoansC!$B$12:$B$187,Loans!$B157,LoansC!Y$12:Y$187)+SUMIF(LoansR!$B$12:$B$187,Loans!$B157,LoansR!Y$12:Y$187)</f>
        <v>0</v>
      </c>
      <c r="Z157" s="37">
        <f>SUMIF(LoansC!$B$12:$B$187,Loans!$B157,LoansC!Z$12:Z$187)+SUMIF(LoansR!$B$12:$B$187,Loans!$B157,LoansR!Z$12:Z$187)</f>
        <v>0</v>
      </c>
      <c r="AA157" s="37">
        <f>SUMIF(LoansC!$B$12:$B$187,Loans!$B157,LoansC!AA$12:AA$187)+SUMIF(LoansR!$B$12:$B$187,Loans!$B157,LoansR!AA$12:AA$187)</f>
        <v>0</v>
      </c>
      <c r="AB157" s="37">
        <f>SUMIF(LoansC!$B$12:$B$187,Loans!$B157,LoansC!AB$12:AB$187)+SUMIF(LoansR!$B$12:$B$187,Loans!$B157,LoansR!AB$12:AB$187)</f>
        <v>0</v>
      </c>
      <c r="AC157" s="37">
        <f>SUMIF(LoansC!$B$12:$B$187,Loans!$B157,LoansC!AC$12:AC$187)+SUMIF(LoansR!$B$12:$B$187,Loans!$B157,LoansR!AC$12:AC$187)</f>
        <v>0</v>
      </c>
      <c r="AD157" s="37">
        <f>SUMIF(LoansC!$B$12:$B$187,Loans!$B157,LoansC!AD$12:AD$187)+SUMIF(LoansR!$B$12:$B$187,Loans!$B157,LoansR!AD$12:AD$187)</f>
        <v>0</v>
      </c>
      <c r="AE157" s="56">
        <f>SUMIF(LoansC!$B$12:$B$187,Loans!$B157,LoansC!AE$12:AE$187)</f>
        <v>9.6699999999999994E-2</v>
      </c>
      <c r="AF157" s="37">
        <f>SUMIF(LoansC!$B$12:$B$187,Loans!$B157,LoansC!AF$12:AF$187)+SUMIF(LoansR!$B$12:$B$187,Loans!$B157,LoansR!AF$12:AF$187)</f>
        <v>0</v>
      </c>
      <c r="AG157" s="37">
        <f>SUMIF(LoansC!$B$12:$B$187,Loans!$B157,LoansC!AG$12:AG$187)+SUMIF(LoansR!$B$12:$B$187,Loans!$B157,LoansR!AG$12:AG$187)</f>
        <v>0</v>
      </c>
      <c r="AH157" s="37">
        <f>SUMIF(LoansC!$B$12:$B$187,Loans!$B157,LoansC!AH$12:AH$187)+SUMIF(LoansR!$B$12:$B$187,Loans!$B157,LoansR!AH$12:AH$187)</f>
        <v>0</v>
      </c>
      <c r="AI157" s="37">
        <f>SUMIF(LoansC!$B$12:$B$187,Loans!$B157,LoansC!AI$12:AI$187)+SUMIF(LoansR!$B$12:$B$187,Loans!$B157,LoansR!AI$12:AI$187)</f>
        <v>0</v>
      </c>
      <c r="AJ157" s="37">
        <f>SUMIF(LoansC!$B$12:$B$187,Loans!$B157,LoansC!AJ$12:AJ$187)+SUMIF(LoansR!$B$12:$B$187,Loans!$B157,LoansR!AJ$12:AJ$187)</f>
        <v>0</v>
      </c>
      <c r="AK157" s="37">
        <f>SUMIF(LoansC!$B$12:$B$187,Loans!$B157,LoansC!AK$12:AK$187)+SUMIF(LoansR!$B$12:$B$187,Loans!$B157,LoansR!AK$12:AK$187)</f>
        <v>0</v>
      </c>
      <c r="AL157" s="37">
        <f>SUMIF(LoansC!$B$12:$B$187,Loans!$B157,LoansC!AL$12:AL$187)+SUMIF(LoansR!$B$12:$B$187,Loans!$B157,LoansR!AL$12:AL$187)</f>
        <v>0</v>
      </c>
      <c r="AM157" s="37">
        <f>SUMIF(LoansC!$B$12:$B$187,Loans!$B157,LoansC!AM$12:AM$187)+SUMIF(LoansR!$B$12:$B$187,Loans!$B157,LoansR!AM$12:AM$187)</f>
        <v>0</v>
      </c>
      <c r="AN157" s="37">
        <f>SUMIF(LoansC!$B$12:$B$187,Loans!$B157,LoansC!AN$12:AN$187)+SUMIF(LoansR!$B$12:$B$187,Loans!$B157,LoansR!AN$12:AN$187)</f>
        <v>0</v>
      </c>
      <c r="AP157" s="57"/>
    </row>
    <row r="158" spans="1:42" x14ac:dyDescent="0.2">
      <c r="A158" s="1">
        <f t="shared" si="8"/>
        <v>6</v>
      </c>
      <c r="B158" s="101">
        <f t="shared" si="9"/>
        <v>49125</v>
      </c>
      <c r="C158" s="37">
        <f>SUMIF(LoansC!$B$12:$B$187,Loans!$B158,LoansC!C$12:C$187)+SUMIF(LoansR!$B$12:$B$187,Loans!$B158,LoansR!C$12:C$187)</f>
        <v>0</v>
      </c>
      <c r="D158" s="37">
        <f>SUMIF(LoansC!$B$12:$B$187,Loans!$B158,LoansC!D$12:D$187)+SUMIF(LoansR!$B$12:$B$187,Loans!$B158,LoansR!D$12:D$187)</f>
        <v>56138240.700000025</v>
      </c>
      <c r="E158" s="37">
        <f>SUMIF(LoansC!$B$12:$B$187,Loans!$B158,LoansC!E$12:E$187)+SUMIF(LoansR!$B$12:$B$187,Loans!$B158,LoansR!E$12:E$187)</f>
        <v>0</v>
      </c>
      <c r="F158" s="37">
        <f>SUMIF(LoansC!$B$12:$B$187,Loans!$B158,LoansC!F$12:F$187)+SUMIF(LoansR!$B$12:$B$187,Loans!$B158,LoansR!F$12:F$187)</f>
        <v>0</v>
      </c>
      <c r="G158" s="37">
        <f>SUMIF(LoansC!$B$12:$B$187,Loans!$B158,LoansC!G$12:G$187)+SUMIF(LoansR!$B$12:$B$187,Loans!$B158,LoansR!G$12:G$187)</f>
        <v>0</v>
      </c>
      <c r="H158" s="37">
        <f>SUMIF(LoansC!$B$12:$B$187,Loans!$B158,LoansC!H$12:H$187)+SUMIF(LoansR!$B$12:$B$187,Loans!$B158,LoansR!H$12:H$187)</f>
        <v>0</v>
      </c>
      <c r="I158" s="37">
        <f>SUMIF(LoansC!$B$12:$B$187,Loans!$B158,LoansC!I$12:I$187)+SUMIF(LoansR!$B$12:$B$187,Loans!$B158,LoansR!I$12:I$187)</f>
        <v>0</v>
      </c>
      <c r="J158" s="37">
        <f>SUMIF(LoansC!$B$12:$B$187,Loans!$B158,LoansC!J$12:J$187)+SUMIF(LoansR!$B$12:$B$187,Loans!$B158,LoansR!J$12:J$187)</f>
        <v>0</v>
      </c>
      <c r="K158" s="37">
        <f>SUMIF(LoansC!$B$12:$B$187,Loans!$B158,LoansC!K$12:K$187)+SUMIF(LoansR!$B$12:$B$187,Loans!$B158,LoansR!K$12:K$187)</f>
        <v>0</v>
      </c>
      <c r="L158" s="37">
        <f>SUMIF(LoansC!$B$12:$B$187,Loans!$B158,LoansC!L$12:L$187)+SUMIF(LoansR!$B$12:$B$187,Loans!$B158,LoansR!L$12:L$187)</f>
        <v>0</v>
      </c>
      <c r="M158" s="37">
        <f>SUMIF(LoansC!$B$12:$B$187,Loans!$B158,LoansC!M$12:M$187)+SUMIF(LoansR!$B$12:$B$187,Loans!$B158,LoansR!M$12:M$187)</f>
        <v>0</v>
      </c>
      <c r="N158" s="37">
        <f>SUMIF(LoansC!$B$12:$B$187,Loans!$B158,LoansC!N$12:N$187)+SUMIF(LoansR!$B$12:$B$187,Loans!$B158,LoansR!N$12:N$187)</f>
        <v>0</v>
      </c>
      <c r="O158" s="37">
        <f>SUMIF(LoansC!$B$12:$B$187,Loans!$B158,LoansC!O$12:O$187)+SUMIF(LoansR!$B$12:$B$187,Loans!$B158,LoansR!O$12:O$187)</f>
        <v>0</v>
      </c>
      <c r="P158" s="37">
        <f>SUMIF(LoansC!$B$12:$B$187,Loans!$B158,LoansC!P$12:P$187)+SUMIF(LoansR!$B$12:$B$187,Loans!$B158,LoansR!P$12:P$187)</f>
        <v>0</v>
      </c>
      <c r="Q158" s="37">
        <f>SUMIF(LoansC!$B$12:$B$187,Loans!$B158,LoansC!Q$12:Q$187)+SUMIF(LoansR!$B$12:$B$187,Loans!$B158,LoansR!Q$12:Q$187)</f>
        <v>0</v>
      </c>
      <c r="R158" s="37">
        <f>SUMIF(LoansC!$B$12:$B$187,Loans!$B158,LoansC!R$12:R$187)+SUMIF(LoansR!$B$12:$B$187,Loans!$B158,LoansR!R$12:R$187)</f>
        <v>0</v>
      </c>
      <c r="S158" s="37">
        <f>SUMIF(LoansC!$B$12:$B$187,Loans!$B158,LoansC!S$12:S$187)+SUMIF(LoansR!$B$12:$B$187,Loans!$B158,LoansR!S$12:S$187)</f>
        <v>0</v>
      </c>
      <c r="T158" s="37">
        <f>SUMIF(LoansC!$B$12:$B$187,Loans!$B158,LoansC!T$12:T$187)+SUMIF(LoansR!$B$12:$B$187,Loans!$B158,LoansR!T$12:T$187)</f>
        <v>0</v>
      </c>
      <c r="U158" s="37">
        <f>(SUMIF(LoansC!$B$12:$B$187,Loans!$B158,LoansC!U$12:U$187)+SUMIF(LoansR!$B$12:$B$187,Loans!$B158,LoansR!U$12:U$187))/2</f>
        <v>1</v>
      </c>
      <c r="V158" s="37">
        <f>SUMIF(LoansC!$B$12:$B$187,Loans!$B158,LoansC!V$12:V$187)+SUMIF(LoansR!$B$12:$B$187,Loans!$B158,LoansR!V$12:V$187)</f>
        <v>0</v>
      </c>
      <c r="W158" s="37">
        <f>SUMIF(LoansC!$B$12:$B$187,Loans!$B158,LoansC!W$12:W$187)+SUMIF(LoansR!$B$12:$B$187,Loans!$B158,LoansR!W$12:W$187)</f>
        <v>0</v>
      </c>
      <c r="X158" s="50" t="e">
        <f>IF(MONTH($B158)&gt;=6,VLOOKUP(YEAR($B158)+1,SRECPrice!$B$5:$C$29,2,FALSE),VLOOKUP(YEAR($B158),SRECPrice!$B$5:$C$29,2,FALSE))</f>
        <v>#N/A</v>
      </c>
      <c r="Y158" s="37">
        <f>SUMIF(LoansC!$B$12:$B$187,Loans!$B158,LoansC!Y$12:Y$187)+SUMIF(LoansR!$B$12:$B$187,Loans!$B158,LoansR!Y$12:Y$187)</f>
        <v>0</v>
      </c>
      <c r="Z158" s="37">
        <f>SUMIF(LoansC!$B$12:$B$187,Loans!$B158,LoansC!Z$12:Z$187)+SUMIF(LoansR!$B$12:$B$187,Loans!$B158,LoansR!Z$12:Z$187)</f>
        <v>0</v>
      </c>
      <c r="AA158" s="37">
        <f>SUMIF(LoansC!$B$12:$B$187,Loans!$B158,LoansC!AA$12:AA$187)+SUMIF(LoansR!$B$12:$B$187,Loans!$B158,LoansR!AA$12:AA$187)</f>
        <v>0</v>
      </c>
      <c r="AB158" s="37">
        <f>SUMIF(LoansC!$B$12:$B$187,Loans!$B158,LoansC!AB$12:AB$187)+SUMIF(LoansR!$B$12:$B$187,Loans!$B158,LoansR!AB$12:AB$187)</f>
        <v>0</v>
      </c>
      <c r="AC158" s="37">
        <f>SUMIF(LoansC!$B$12:$B$187,Loans!$B158,LoansC!AC$12:AC$187)+SUMIF(LoansR!$B$12:$B$187,Loans!$B158,LoansR!AC$12:AC$187)</f>
        <v>0</v>
      </c>
      <c r="AD158" s="37">
        <f>SUMIF(LoansC!$B$12:$B$187,Loans!$B158,LoansC!AD$12:AD$187)+SUMIF(LoansR!$B$12:$B$187,Loans!$B158,LoansR!AD$12:AD$187)</f>
        <v>0</v>
      </c>
      <c r="AE158" s="56">
        <f>SUMIF(LoansC!$B$12:$B$187,Loans!$B158,LoansC!AE$12:AE$187)</f>
        <v>9.6699999999999994E-2</v>
      </c>
      <c r="AF158" s="37">
        <f>SUMIF(LoansC!$B$12:$B$187,Loans!$B158,LoansC!AF$12:AF$187)+SUMIF(LoansR!$B$12:$B$187,Loans!$B158,LoansR!AF$12:AF$187)</f>
        <v>0</v>
      </c>
      <c r="AG158" s="37">
        <f>SUMIF(LoansC!$B$12:$B$187,Loans!$B158,LoansC!AG$12:AG$187)+SUMIF(LoansR!$B$12:$B$187,Loans!$B158,LoansR!AG$12:AG$187)</f>
        <v>0</v>
      </c>
      <c r="AH158" s="37">
        <f>SUMIF(LoansC!$B$12:$B$187,Loans!$B158,LoansC!AH$12:AH$187)+SUMIF(LoansR!$B$12:$B$187,Loans!$B158,LoansR!AH$12:AH$187)</f>
        <v>0</v>
      </c>
      <c r="AI158" s="37">
        <f>SUMIF(LoansC!$B$12:$B$187,Loans!$B158,LoansC!AI$12:AI$187)+SUMIF(LoansR!$B$12:$B$187,Loans!$B158,LoansR!AI$12:AI$187)</f>
        <v>0</v>
      </c>
      <c r="AJ158" s="37">
        <f>SUMIF(LoansC!$B$12:$B$187,Loans!$B158,LoansC!AJ$12:AJ$187)+SUMIF(LoansR!$B$12:$B$187,Loans!$B158,LoansR!AJ$12:AJ$187)</f>
        <v>0</v>
      </c>
      <c r="AK158" s="37">
        <f>SUMIF(LoansC!$B$12:$B$187,Loans!$B158,LoansC!AK$12:AK$187)+SUMIF(LoansR!$B$12:$B$187,Loans!$B158,LoansR!AK$12:AK$187)</f>
        <v>0</v>
      </c>
      <c r="AL158" s="37">
        <f>SUMIF(LoansC!$B$12:$B$187,Loans!$B158,LoansC!AL$12:AL$187)+SUMIF(LoansR!$B$12:$B$187,Loans!$B158,LoansR!AL$12:AL$187)</f>
        <v>0</v>
      </c>
      <c r="AM158" s="37">
        <f>SUMIF(LoansC!$B$12:$B$187,Loans!$B158,LoansC!AM$12:AM$187)+SUMIF(LoansR!$B$12:$B$187,Loans!$B158,LoansR!AM$12:AM$187)</f>
        <v>0</v>
      </c>
      <c r="AN158" s="37">
        <f>SUMIF(LoansC!$B$12:$B$187,Loans!$B158,LoansC!AN$12:AN$187)+SUMIF(LoansR!$B$12:$B$187,Loans!$B158,LoansR!AN$12:AN$187)</f>
        <v>0</v>
      </c>
      <c r="AP158" s="57"/>
    </row>
    <row r="159" spans="1:42" x14ac:dyDescent="0.2">
      <c r="A159" s="1">
        <f t="shared" si="8"/>
        <v>7</v>
      </c>
      <c r="B159" s="101">
        <f t="shared" si="9"/>
        <v>49156</v>
      </c>
      <c r="C159" s="37">
        <f>SUMIF(LoansC!$B$12:$B$187,Loans!$B159,LoansC!C$12:C$187)+SUMIF(LoansR!$B$12:$B$187,Loans!$B159,LoansR!C$12:C$187)</f>
        <v>0</v>
      </c>
      <c r="D159" s="37">
        <f>SUMIF(LoansC!$B$12:$B$187,Loans!$B159,LoansC!D$12:D$187)+SUMIF(LoansR!$B$12:$B$187,Loans!$B159,LoansR!D$12:D$187)</f>
        <v>56138240.700000025</v>
      </c>
      <c r="E159" s="37">
        <f>SUMIF(LoansC!$B$12:$B$187,Loans!$B159,LoansC!E$12:E$187)+SUMIF(LoansR!$B$12:$B$187,Loans!$B159,LoansR!E$12:E$187)</f>
        <v>0</v>
      </c>
      <c r="F159" s="37">
        <f>SUMIF(LoansC!$B$12:$B$187,Loans!$B159,LoansC!F$12:F$187)+SUMIF(LoansR!$B$12:$B$187,Loans!$B159,LoansR!F$12:F$187)</f>
        <v>0</v>
      </c>
      <c r="G159" s="37">
        <f>SUMIF(LoansC!$B$12:$B$187,Loans!$B159,LoansC!G$12:G$187)+SUMIF(LoansR!$B$12:$B$187,Loans!$B159,LoansR!G$12:G$187)</f>
        <v>0</v>
      </c>
      <c r="H159" s="37">
        <f>SUMIF(LoansC!$B$12:$B$187,Loans!$B159,LoansC!H$12:H$187)+SUMIF(LoansR!$B$12:$B$187,Loans!$B159,LoansR!H$12:H$187)</f>
        <v>0</v>
      </c>
      <c r="I159" s="37">
        <f>SUMIF(LoansC!$B$12:$B$187,Loans!$B159,LoansC!I$12:I$187)+SUMIF(LoansR!$B$12:$B$187,Loans!$B159,LoansR!I$12:I$187)</f>
        <v>0</v>
      </c>
      <c r="J159" s="37">
        <f>SUMIF(LoansC!$B$12:$B$187,Loans!$B159,LoansC!J$12:J$187)+SUMIF(LoansR!$B$12:$B$187,Loans!$B159,LoansR!J$12:J$187)</f>
        <v>0</v>
      </c>
      <c r="K159" s="37">
        <f>SUMIF(LoansC!$B$12:$B$187,Loans!$B159,LoansC!K$12:K$187)+SUMIF(LoansR!$B$12:$B$187,Loans!$B159,LoansR!K$12:K$187)</f>
        <v>0</v>
      </c>
      <c r="L159" s="37">
        <f>SUMIF(LoansC!$B$12:$B$187,Loans!$B159,LoansC!L$12:L$187)+SUMIF(LoansR!$B$12:$B$187,Loans!$B159,LoansR!L$12:L$187)</f>
        <v>0</v>
      </c>
      <c r="M159" s="37">
        <f>SUMIF(LoansC!$B$12:$B$187,Loans!$B159,LoansC!M$12:M$187)+SUMIF(LoansR!$B$12:$B$187,Loans!$B159,LoansR!M$12:M$187)</f>
        <v>0</v>
      </c>
      <c r="N159" s="37">
        <f>SUMIF(LoansC!$B$12:$B$187,Loans!$B159,LoansC!N$12:N$187)+SUMIF(LoansR!$B$12:$B$187,Loans!$B159,LoansR!N$12:N$187)</f>
        <v>0</v>
      </c>
      <c r="O159" s="37">
        <f>SUMIF(LoansC!$B$12:$B$187,Loans!$B159,LoansC!O$12:O$187)+SUMIF(LoansR!$B$12:$B$187,Loans!$B159,LoansR!O$12:O$187)</f>
        <v>0</v>
      </c>
      <c r="P159" s="37">
        <f>SUMIF(LoansC!$B$12:$B$187,Loans!$B159,LoansC!P$12:P$187)+SUMIF(LoansR!$B$12:$B$187,Loans!$B159,LoansR!P$12:P$187)</f>
        <v>0</v>
      </c>
      <c r="Q159" s="37">
        <f>SUMIF(LoansC!$B$12:$B$187,Loans!$B159,LoansC!Q$12:Q$187)+SUMIF(LoansR!$B$12:$B$187,Loans!$B159,LoansR!Q$12:Q$187)</f>
        <v>0</v>
      </c>
      <c r="R159" s="37">
        <f>SUMIF(LoansC!$B$12:$B$187,Loans!$B159,LoansC!R$12:R$187)+SUMIF(LoansR!$B$12:$B$187,Loans!$B159,LoansR!R$12:R$187)</f>
        <v>0</v>
      </c>
      <c r="S159" s="37">
        <f>SUMIF(LoansC!$B$12:$B$187,Loans!$B159,LoansC!S$12:S$187)+SUMIF(LoansR!$B$12:$B$187,Loans!$B159,LoansR!S$12:S$187)</f>
        <v>0</v>
      </c>
      <c r="T159" s="37">
        <f>SUMIF(LoansC!$B$12:$B$187,Loans!$B159,LoansC!T$12:T$187)+SUMIF(LoansR!$B$12:$B$187,Loans!$B159,LoansR!T$12:T$187)</f>
        <v>0</v>
      </c>
      <c r="U159" s="37">
        <f>(SUMIF(LoansC!$B$12:$B$187,Loans!$B159,LoansC!U$12:U$187)+SUMIF(LoansR!$B$12:$B$187,Loans!$B159,LoansR!U$12:U$187))/2</f>
        <v>1</v>
      </c>
      <c r="V159" s="37">
        <f>SUMIF(LoansC!$B$12:$B$187,Loans!$B159,LoansC!V$12:V$187)+SUMIF(LoansR!$B$12:$B$187,Loans!$B159,LoansR!V$12:V$187)</f>
        <v>0</v>
      </c>
      <c r="W159" s="37">
        <f>SUMIF(LoansC!$B$12:$B$187,Loans!$B159,LoansC!W$12:W$187)+SUMIF(LoansR!$B$12:$B$187,Loans!$B159,LoansR!W$12:W$187)</f>
        <v>0</v>
      </c>
      <c r="X159" s="50" t="e">
        <f>IF(MONTH($B159)&gt;=6,VLOOKUP(YEAR($B159)+1,SRECPrice!$B$5:$C$29,2,FALSE),VLOOKUP(YEAR($B159),SRECPrice!$B$5:$C$29,2,FALSE))</f>
        <v>#N/A</v>
      </c>
      <c r="Y159" s="37">
        <f>SUMIF(LoansC!$B$12:$B$187,Loans!$B159,LoansC!Y$12:Y$187)+SUMIF(LoansR!$B$12:$B$187,Loans!$B159,LoansR!Y$12:Y$187)</f>
        <v>0</v>
      </c>
      <c r="Z159" s="37">
        <f>SUMIF(LoansC!$B$12:$B$187,Loans!$B159,LoansC!Z$12:Z$187)+SUMIF(LoansR!$B$12:$B$187,Loans!$B159,LoansR!Z$12:Z$187)</f>
        <v>0</v>
      </c>
      <c r="AA159" s="37">
        <f>SUMIF(LoansC!$B$12:$B$187,Loans!$B159,LoansC!AA$12:AA$187)+SUMIF(LoansR!$B$12:$B$187,Loans!$B159,LoansR!AA$12:AA$187)</f>
        <v>0</v>
      </c>
      <c r="AB159" s="37">
        <f>SUMIF(LoansC!$B$12:$B$187,Loans!$B159,LoansC!AB$12:AB$187)+SUMIF(LoansR!$B$12:$B$187,Loans!$B159,LoansR!AB$12:AB$187)</f>
        <v>0</v>
      </c>
      <c r="AC159" s="37">
        <f>SUMIF(LoansC!$B$12:$B$187,Loans!$B159,LoansC!AC$12:AC$187)+SUMIF(LoansR!$B$12:$B$187,Loans!$B159,LoansR!AC$12:AC$187)</f>
        <v>0</v>
      </c>
      <c r="AD159" s="37">
        <f>SUMIF(LoansC!$B$12:$B$187,Loans!$B159,LoansC!AD$12:AD$187)+SUMIF(LoansR!$B$12:$B$187,Loans!$B159,LoansR!AD$12:AD$187)</f>
        <v>0</v>
      </c>
      <c r="AE159" s="56">
        <f>SUMIF(LoansC!$B$12:$B$187,Loans!$B159,LoansC!AE$12:AE$187)</f>
        <v>9.6699999999999994E-2</v>
      </c>
      <c r="AF159" s="37">
        <f>SUMIF(LoansC!$B$12:$B$187,Loans!$B159,LoansC!AF$12:AF$187)+SUMIF(LoansR!$B$12:$B$187,Loans!$B159,LoansR!AF$12:AF$187)</f>
        <v>0</v>
      </c>
      <c r="AG159" s="37">
        <f>SUMIF(LoansC!$B$12:$B$187,Loans!$B159,LoansC!AG$12:AG$187)+SUMIF(LoansR!$B$12:$B$187,Loans!$B159,LoansR!AG$12:AG$187)</f>
        <v>0</v>
      </c>
      <c r="AH159" s="37">
        <f>SUMIF(LoansC!$B$12:$B$187,Loans!$B159,LoansC!AH$12:AH$187)+SUMIF(LoansR!$B$12:$B$187,Loans!$B159,LoansR!AH$12:AH$187)</f>
        <v>0</v>
      </c>
      <c r="AI159" s="37">
        <f>SUMIF(LoansC!$B$12:$B$187,Loans!$B159,LoansC!AI$12:AI$187)+SUMIF(LoansR!$B$12:$B$187,Loans!$B159,LoansR!AI$12:AI$187)</f>
        <v>0</v>
      </c>
      <c r="AJ159" s="37">
        <f>SUMIF(LoansC!$B$12:$B$187,Loans!$B159,LoansC!AJ$12:AJ$187)+SUMIF(LoansR!$B$12:$B$187,Loans!$B159,LoansR!AJ$12:AJ$187)</f>
        <v>0</v>
      </c>
      <c r="AK159" s="37">
        <f>SUMIF(LoansC!$B$12:$B$187,Loans!$B159,LoansC!AK$12:AK$187)+SUMIF(LoansR!$B$12:$B$187,Loans!$B159,LoansR!AK$12:AK$187)</f>
        <v>0</v>
      </c>
      <c r="AL159" s="37">
        <f>SUMIF(LoansC!$B$12:$B$187,Loans!$B159,LoansC!AL$12:AL$187)+SUMIF(LoansR!$B$12:$B$187,Loans!$B159,LoansR!AL$12:AL$187)</f>
        <v>0</v>
      </c>
      <c r="AM159" s="37">
        <f>SUMIF(LoansC!$B$12:$B$187,Loans!$B159,LoansC!AM$12:AM$187)+SUMIF(LoansR!$B$12:$B$187,Loans!$B159,LoansR!AM$12:AM$187)</f>
        <v>0</v>
      </c>
      <c r="AN159" s="37">
        <f>SUMIF(LoansC!$B$12:$B$187,Loans!$B159,LoansC!AN$12:AN$187)+SUMIF(LoansR!$B$12:$B$187,Loans!$B159,LoansR!AN$12:AN$187)</f>
        <v>0</v>
      </c>
      <c r="AP159" s="57"/>
    </row>
    <row r="160" spans="1:42" x14ac:dyDescent="0.2">
      <c r="A160" s="1">
        <f t="shared" si="8"/>
        <v>8</v>
      </c>
      <c r="B160" s="101">
        <f t="shared" si="9"/>
        <v>49187</v>
      </c>
      <c r="C160" s="37">
        <f>SUMIF(LoansC!$B$12:$B$187,Loans!$B160,LoansC!C$12:C$187)+SUMIF(LoansR!$B$12:$B$187,Loans!$B160,LoansR!C$12:C$187)</f>
        <v>0</v>
      </c>
      <c r="D160" s="37">
        <f>SUMIF(LoansC!$B$12:$B$187,Loans!$B160,LoansC!D$12:D$187)+SUMIF(LoansR!$B$12:$B$187,Loans!$B160,LoansR!D$12:D$187)</f>
        <v>56138240.700000025</v>
      </c>
      <c r="E160" s="37">
        <f>SUMIF(LoansC!$B$12:$B$187,Loans!$B160,LoansC!E$12:E$187)+SUMIF(LoansR!$B$12:$B$187,Loans!$B160,LoansR!E$12:E$187)</f>
        <v>0</v>
      </c>
      <c r="F160" s="37">
        <f>SUMIF(LoansC!$B$12:$B$187,Loans!$B160,LoansC!F$12:F$187)+SUMIF(LoansR!$B$12:$B$187,Loans!$B160,LoansR!F$12:F$187)</f>
        <v>0</v>
      </c>
      <c r="G160" s="37">
        <f>SUMIF(LoansC!$B$12:$B$187,Loans!$B160,LoansC!G$12:G$187)+SUMIF(LoansR!$B$12:$B$187,Loans!$B160,LoansR!G$12:G$187)</f>
        <v>0</v>
      </c>
      <c r="H160" s="37">
        <f>SUMIF(LoansC!$B$12:$B$187,Loans!$B160,LoansC!H$12:H$187)+SUMIF(LoansR!$B$12:$B$187,Loans!$B160,LoansR!H$12:H$187)</f>
        <v>0</v>
      </c>
      <c r="I160" s="37">
        <f>SUMIF(LoansC!$B$12:$B$187,Loans!$B160,LoansC!I$12:I$187)+SUMIF(LoansR!$B$12:$B$187,Loans!$B160,LoansR!I$12:I$187)</f>
        <v>0</v>
      </c>
      <c r="J160" s="37">
        <f>SUMIF(LoansC!$B$12:$B$187,Loans!$B160,LoansC!J$12:J$187)+SUMIF(LoansR!$B$12:$B$187,Loans!$B160,LoansR!J$12:J$187)</f>
        <v>0</v>
      </c>
      <c r="K160" s="37">
        <f>SUMIF(LoansC!$B$12:$B$187,Loans!$B160,LoansC!K$12:K$187)+SUMIF(LoansR!$B$12:$B$187,Loans!$B160,LoansR!K$12:K$187)</f>
        <v>0</v>
      </c>
      <c r="L160" s="37">
        <f>SUMIF(LoansC!$B$12:$B$187,Loans!$B160,LoansC!L$12:L$187)+SUMIF(LoansR!$B$12:$B$187,Loans!$B160,LoansR!L$12:L$187)</f>
        <v>0</v>
      </c>
      <c r="M160" s="37">
        <f>SUMIF(LoansC!$B$12:$B$187,Loans!$B160,LoansC!M$12:M$187)+SUMIF(LoansR!$B$12:$B$187,Loans!$B160,LoansR!M$12:M$187)</f>
        <v>0</v>
      </c>
      <c r="N160" s="37">
        <f>SUMIF(LoansC!$B$12:$B$187,Loans!$B160,LoansC!N$12:N$187)+SUMIF(LoansR!$B$12:$B$187,Loans!$B160,LoansR!N$12:N$187)</f>
        <v>0</v>
      </c>
      <c r="O160" s="37">
        <f>SUMIF(LoansC!$B$12:$B$187,Loans!$B160,LoansC!O$12:O$187)+SUMIF(LoansR!$B$12:$B$187,Loans!$B160,LoansR!O$12:O$187)</f>
        <v>0</v>
      </c>
      <c r="P160" s="37">
        <f>SUMIF(LoansC!$B$12:$B$187,Loans!$B160,LoansC!P$12:P$187)+SUMIF(LoansR!$B$12:$B$187,Loans!$B160,LoansR!P$12:P$187)</f>
        <v>0</v>
      </c>
      <c r="Q160" s="37">
        <f>SUMIF(LoansC!$B$12:$B$187,Loans!$B160,LoansC!Q$12:Q$187)+SUMIF(LoansR!$B$12:$B$187,Loans!$B160,LoansR!Q$12:Q$187)</f>
        <v>0</v>
      </c>
      <c r="R160" s="37">
        <f>SUMIF(LoansC!$B$12:$B$187,Loans!$B160,LoansC!R$12:R$187)+SUMIF(LoansR!$B$12:$B$187,Loans!$B160,LoansR!R$12:R$187)</f>
        <v>0</v>
      </c>
      <c r="S160" s="37">
        <f>SUMIF(LoansC!$B$12:$B$187,Loans!$B160,LoansC!S$12:S$187)+SUMIF(LoansR!$B$12:$B$187,Loans!$B160,LoansR!S$12:S$187)</f>
        <v>0</v>
      </c>
      <c r="T160" s="37">
        <f>SUMIF(LoansC!$B$12:$B$187,Loans!$B160,LoansC!T$12:T$187)+SUMIF(LoansR!$B$12:$B$187,Loans!$B160,LoansR!T$12:T$187)</f>
        <v>0</v>
      </c>
      <c r="U160" s="37">
        <f>(SUMIF(LoansC!$B$12:$B$187,Loans!$B160,LoansC!U$12:U$187)+SUMIF(LoansR!$B$12:$B$187,Loans!$B160,LoansR!U$12:U$187))/2</f>
        <v>1</v>
      </c>
      <c r="V160" s="37">
        <f>SUMIF(LoansC!$B$12:$B$187,Loans!$B160,LoansC!V$12:V$187)+SUMIF(LoansR!$B$12:$B$187,Loans!$B160,LoansR!V$12:V$187)</f>
        <v>0</v>
      </c>
      <c r="W160" s="37">
        <f>SUMIF(LoansC!$B$12:$B$187,Loans!$B160,LoansC!W$12:W$187)+SUMIF(LoansR!$B$12:$B$187,Loans!$B160,LoansR!W$12:W$187)</f>
        <v>0</v>
      </c>
      <c r="X160" s="50" t="e">
        <f>IF(MONTH($B160)&gt;=6,VLOOKUP(YEAR($B160)+1,SRECPrice!$B$5:$C$29,2,FALSE),VLOOKUP(YEAR($B160),SRECPrice!$B$5:$C$29,2,FALSE))</f>
        <v>#N/A</v>
      </c>
      <c r="Y160" s="37">
        <f>SUMIF(LoansC!$B$12:$B$187,Loans!$B160,LoansC!Y$12:Y$187)+SUMIF(LoansR!$B$12:$B$187,Loans!$B160,LoansR!Y$12:Y$187)</f>
        <v>0</v>
      </c>
      <c r="Z160" s="37">
        <f>SUMIF(LoansC!$B$12:$B$187,Loans!$B160,LoansC!Z$12:Z$187)+SUMIF(LoansR!$B$12:$B$187,Loans!$B160,LoansR!Z$12:Z$187)</f>
        <v>0</v>
      </c>
      <c r="AA160" s="37">
        <f>SUMIF(LoansC!$B$12:$B$187,Loans!$B160,LoansC!AA$12:AA$187)+SUMIF(LoansR!$B$12:$B$187,Loans!$B160,LoansR!AA$12:AA$187)</f>
        <v>0</v>
      </c>
      <c r="AB160" s="37">
        <f>SUMIF(LoansC!$B$12:$B$187,Loans!$B160,LoansC!AB$12:AB$187)+SUMIF(LoansR!$B$12:$B$187,Loans!$B160,LoansR!AB$12:AB$187)</f>
        <v>0</v>
      </c>
      <c r="AC160" s="37">
        <f>SUMIF(LoansC!$B$12:$B$187,Loans!$B160,LoansC!AC$12:AC$187)+SUMIF(LoansR!$B$12:$B$187,Loans!$B160,LoansR!AC$12:AC$187)</f>
        <v>0</v>
      </c>
      <c r="AD160" s="37">
        <f>SUMIF(LoansC!$B$12:$B$187,Loans!$B160,LoansC!AD$12:AD$187)+SUMIF(LoansR!$B$12:$B$187,Loans!$B160,LoansR!AD$12:AD$187)</f>
        <v>0</v>
      </c>
      <c r="AE160" s="56">
        <f>SUMIF(LoansC!$B$12:$B$187,Loans!$B160,LoansC!AE$12:AE$187)</f>
        <v>9.6699999999999994E-2</v>
      </c>
      <c r="AF160" s="37">
        <f>SUMIF(LoansC!$B$12:$B$187,Loans!$B160,LoansC!AF$12:AF$187)+SUMIF(LoansR!$B$12:$B$187,Loans!$B160,LoansR!AF$12:AF$187)</f>
        <v>0</v>
      </c>
      <c r="AG160" s="37">
        <f>SUMIF(LoansC!$B$12:$B$187,Loans!$B160,LoansC!AG$12:AG$187)+SUMIF(LoansR!$B$12:$B$187,Loans!$B160,LoansR!AG$12:AG$187)</f>
        <v>0</v>
      </c>
      <c r="AH160" s="37">
        <f>SUMIF(LoansC!$B$12:$B$187,Loans!$B160,LoansC!AH$12:AH$187)+SUMIF(LoansR!$B$12:$B$187,Loans!$B160,LoansR!AH$12:AH$187)</f>
        <v>0</v>
      </c>
      <c r="AI160" s="37">
        <f>SUMIF(LoansC!$B$12:$B$187,Loans!$B160,LoansC!AI$12:AI$187)+SUMIF(LoansR!$B$12:$B$187,Loans!$B160,LoansR!AI$12:AI$187)</f>
        <v>0</v>
      </c>
      <c r="AJ160" s="37">
        <f>SUMIF(LoansC!$B$12:$B$187,Loans!$B160,LoansC!AJ$12:AJ$187)+SUMIF(LoansR!$B$12:$B$187,Loans!$B160,LoansR!AJ$12:AJ$187)</f>
        <v>0</v>
      </c>
      <c r="AK160" s="37">
        <f>SUMIF(LoansC!$B$12:$B$187,Loans!$B160,LoansC!AK$12:AK$187)+SUMIF(LoansR!$B$12:$B$187,Loans!$B160,LoansR!AK$12:AK$187)</f>
        <v>0</v>
      </c>
      <c r="AL160" s="37">
        <f>SUMIF(LoansC!$B$12:$B$187,Loans!$B160,LoansC!AL$12:AL$187)+SUMIF(LoansR!$B$12:$B$187,Loans!$B160,LoansR!AL$12:AL$187)</f>
        <v>0</v>
      </c>
      <c r="AM160" s="37">
        <f>SUMIF(LoansC!$B$12:$B$187,Loans!$B160,LoansC!AM$12:AM$187)+SUMIF(LoansR!$B$12:$B$187,Loans!$B160,LoansR!AM$12:AM$187)</f>
        <v>0</v>
      </c>
      <c r="AN160" s="37">
        <f>SUMIF(LoansC!$B$12:$B$187,Loans!$B160,LoansC!AN$12:AN$187)+SUMIF(LoansR!$B$12:$B$187,Loans!$B160,LoansR!AN$12:AN$187)</f>
        <v>0</v>
      </c>
      <c r="AP160" s="57"/>
    </row>
    <row r="161" spans="1:42" x14ac:dyDescent="0.2">
      <c r="A161" s="1">
        <f t="shared" si="8"/>
        <v>9</v>
      </c>
      <c r="B161" s="101">
        <f t="shared" si="9"/>
        <v>49217</v>
      </c>
      <c r="C161" s="37">
        <f>SUMIF(LoansC!$B$12:$B$187,Loans!$B161,LoansC!C$12:C$187)+SUMIF(LoansR!$B$12:$B$187,Loans!$B161,LoansR!C$12:C$187)</f>
        <v>0</v>
      </c>
      <c r="D161" s="37">
        <f>SUMIF(LoansC!$B$12:$B$187,Loans!$B161,LoansC!D$12:D$187)+SUMIF(LoansR!$B$12:$B$187,Loans!$B161,LoansR!D$12:D$187)</f>
        <v>56138240.700000025</v>
      </c>
      <c r="E161" s="37">
        <f>SUMIF(LoansC!$B$12:$B$187,Loans!$B161,LoansC!E$12:E$187)+SUMIF(LoansR!$B$12:$B$187,Loans!$B161,LoansR!E$12:E$187)</f>
        <v>0</v>
      </c>
      <c r="F161" s="37">
        <f>SUMIF(LoansC!$B$12:$B$187,Loans!$B161,LoansC!F$12:F$187)+SUMIF(LoansR!$B$12:$B$187,Loans!$B161,LoansR!F$12:F$187)</f>
        <v>0</v>
      </c>
      <c r="G161" s="37">
        <f>SUMIF(LoansC!$B$12:$B$187,Loans!$B161,LoansC!G$12:G$187)+SUMIF(LoansR!$B$12:$B$187,Loans!$B161,LoansR!G$12:G$187)</f>
        <v>0</v>
      </c>
      <c r="H161" s="37">
        <f>SUMIF(LoansC!$B$12:$B$187,Loans!$B161,LoansC!H$12:H$187)+SUMIF(LoansR!$B$12:$B$187,Loans!$B161,LoansR!H$12:H$187)</f>
        <v>0</v>
      </c>
      <c r="I161" s="37">
        <f>SUMIF(LoansC!$B$12:$B$187,Loans!$B161,LoansC!I$12:I$187)+SUMIF(LoansR!$B$12:$B$187,Loans!$B161,LoansR!I$12:I$187)</f>
        <v>0</v>
      </c>
      <c r="J161" s="37">
        <f>SUMIF(LoansC!$B$12:$B$187,Loans!$B161,LoansC!J$12:J$187)+SUMIF(LoansR!$B$12:$B$187,Loans!$B161,LoansR!J$12:J$187)</f>
        <v>0</v>
      </c>
      <c r="K161" s="37">
        <f>SUMIF(LoansC!$B$12:$B$187,Loans!$B161,LoansC!K$12:K$187)+SUMIF(LoansR!$B$12:$B$187,Loans!$B161,LoansR!K$12:K$187)</f>
        <v>0</v>
      </c>
      <c r="L161" s="37">
        <f>SUMIF(LoansC!$B$12:$B$187,Loans!$B161,LoansC!L$12:L$187)+SUMIF(LoansR!$B$12:$B$187,Loans!$B161,LoansR!L$12:L$187)</f>
        <v>0</v>
      </c>
      <c r="M161" s="37">
        <f>SUMIF(LoansC!$B$12:$B$187,Loans!$B161,LoansC!M$12:M$187)+SUMIF(LoansR!$B$12:$B$187,Loans!$B161,LoansR!M$12:M$187)</f>
        <v>0</v>
      </c>
      <c r="N161" s="37">
        <f>SUMIF(LoansC!$B$12:$B$187,Loans!$B161,LoansC!N$12:N$187)+SUMIF(LoansR!$B$12:$B$187,Loans!$B161,LoansR!N$12:N$187)</f>
        <v>0</v>
      </c>
      <c r="O161" s="37">
        <f>SUMIF(LoansC!$B$12:$B$187,Loans!$B161,LoansC!O$12:O$187)+SUMIF(LoansR!$B$12:$B$187,Loans!$B161,LoansR!O$12:O$187)</f>
        <v>0</v>
      </c>
      <c r="P161" s="37">
        <f>SUMIF(LoansC!$B$12:$B$187,Loans!$B161,LoansC!P$12:P$187)+SUMIF(LoansR!$B$12:$B$187,Loans!$B161,LoansR!P$12:P$187)</f>
        <v>0</v>
      </c>
      <c r="Q161" s="37">
        <f>SUMIF(LoansC!$B$12:$B$187,Loans!$B161,LoansC!Q$12:Q$187)+SUMIF(LoansR!$B$12:$B$187,Loans!$B161,LoansR!Q$12:Q$187)</f>
        <v>0</v>
      </c>
      <c r="R161" s="37">
        <f>SUMIF(LoansC!$B$12:$B$187,Loans!$B161,LoansC!R$12:R$187)+SUMIF(LoansR!$B$12:$B$187,Loans!$B161,LoansR!R$12:R$187)</f>
        <v>0</v>
      </c>
      <c r="S161" s="37">
        <f>SUMIF(LoansC!$B$12:$B$187,Loans!$B161,LoansC!S$12:S$187)+SUMIF(LoansR!$B$12:$B$187,Loans!$B161,LoansR!S$12:S$187)</f>
        <v>0</v>
      </c>
      <c r="T161" s="37">
        <f>SUMIF(LoansC!$B$12:$B$187,Loans!$B161,LoansC!T$12:T$187)+SUMIF(LoansR!$B$12:$B$187,Loans!$B161,LoansR!T$12:T$187)</f>
        <v>0</v>
      </c>
      <c r="U161" s="37">
        <f>(SUMIF(LoansC!$B$12:$B$187,Loans!$B161,LoansC!U$12:U$187)+SUMIF(LoansR!$B$12:$B$187,Loans!$B161,LoansR!U$12:U$187))/2</f>
        <v>1</v>
      </c>
      <c r="V161" s="37">
        <f>SUMIF(LoansC!$B$12:$B$187,Loans!$B161,LoansC!V$12:V$187)+SUMIF(LoansR!$B$12:$B$187,Loans!$B161,LoansR!V$12:V$187)</f>
        <v>0</v>
      </c>
      <c r="W161" s="37">
        <f>SUMIF(LoansC!$B$12:$B$187,Loans!$B161,LoansC!W$12:W$187)+SUMIF(LoansR!$B$12:$B$187,Loans!$B161,LoansR!W$12:W$187)</f>
        <v>0</v>
      </c>
      <c r="X161" s="50" t="e">
        <f>IF(MONTH($B161)&gt;=6,VLOOKUP(YEAR($B161)+1,SRECPrice!$B$5:$C$29,2,FALSE),VLOOKUP(YEAR($B161),SRECPrice!$B$5:$C$29,2,FALSE))</f>
        <v>#N/A</v>
      </c>
      <c r="Y161" s="37">
        <f>SUMIF(LoansC!$B$12:$B$187,Loans!$B161,LoansC!Y$12:Y$187)+SUMIF(LoansR!$B$12:$B$187,Loans!$B161,LoansR!Y$12:Y$187)</f>
        <v>0</v>
      </c>
      <c r="Z161" s="37">
        <f>SUMIF(LoansC!$B$12:$B$187,Loans!$B161,LoansC!Z$12:Z$187)+SUMIF(LoansR!$B$12:$B$187,Loans!$B161,LoansR!Z$12:Z$187)</f>
        <v>0</v>
      </c>
      <c r="AA161" s="37">
        <f>SUMIF(LoansC!$B$12:$B$187,Loans!$B161,LoansC!AA$12:AA$187)+SUMIF(LoansR!$B$12:$B$187,Loans!$B161,LoansR!AA$12:AA$187)</f>
        <v>0</v>
      </c>
      <c r="AB161" s="37">
        <f>SUMIF(LoansC!$B$12:$B$187,Loans!$B161,LoansC!AB$12:AB$187)+SUMIF(LoansR!$B$12:$B$187,Loans!$B161,LoansR!AB$12:AB$187)</f>
        <v>0</v>
      </c>
      <c r="AC161" s="37">
        <f>SUMIF(LoansC!$B$12:$B$187,Loans!$B161,LoansC!AC$12:AC$187)+SUMIF(LoansR!$B$12:$B$187,Loans!$B161,LoansR!AC$12:AC$187)</f>
        <v>0</v>
      </c>
      <c r="AD161" s="37">
        <f>SUMIF(LoansC!$B$12:$B$187,Loans!$B161,LoansC!AD$12:AD$187)+SUMIF(LoansR!$B$12:$B$187,Loans!$B161,LoansR!AD$12:AD$187)</f>
        <v>0</v>
      </c>
      <c r="AE161" s="56">
        <f>SUMIF(LoansC!$B$12:$B$187,Loans!$B161,LoansC!AE$12:AE$187)</f>
        <v>9.6699999999999994E-2</v>
      </c>
      <c r="AF161" s="37">
        <f>SUMIF(LoansC!$B$12:$B$187,Loans!$B161,LoansC!AF$12:AF$187)+SUMIF(LoansR!$B$12:$B$187,Loans!$B161,LoansR!AF$12:AF$187)</f>
        <v>0</v>
      </c>
      <c r="AG161" s="37">
        <f>SUMIF(LoansC!$B$12:$B$187,Loans!$B161,LoansC!AG$12:AG$187)+SUMIF(LoansR!$B$12:$B$187,Loans!$B161,LoansR!AG$12:AG$187)</f>
        <v>0</v>
      </c>
      <c r="AH161" s="37">
        <f>SUMIF(LoansC!$B$12:$B$187,Loans!$B161,LoansC!AH$12:AH$187)+SUMIF(LoansR!$B$12:$B$187,Loans!$B161,LoansR!AH$12:AH$187)</f>
        <v>0</v>
      </c>
      <c r="AI161" s="37">
        <f>SUMIF(LoansC!$B$12:$B$187,Loans!$B161,LoansC!AI$12:AI$187)+SUMIF(LoansR!$B$12:$B$187,Loans!$B161,LoansR!AI$12:AI$187)</f>
        <v>0</v>
      </c>
      <c r="AJ161" s="37">
        <f>SUMIF(LoansC!$B$12:$B$187,Loans!$B161,LoansC!AJ$12:AJ$187)+SUMIF(LoansR!$B$12:$B$187,Loans!$B161,LoansR!AJ$12:AJ$187)</f>
        <v>0</v>
      </c>
      <c r="AK161" s="37">
        <f>SUMIF(LoansC!$B$12:$B$187,Loans!$B161,LoansC!AK$12:AK$187)+SUMIF(LoansR!$B$12:$B$187,Loans!$B161,LoansR!AK$12:AK$187)</f>
        <v>0</v>
      </c>
      <c r="AL161" s="37">
        <f>SUMIF(LoansC!$B$12:$B$187,Loans!$B161,LoansC!AL$12:AL$187)+SUMIF(LoansR!$B$12:$B$187,Loans!$B161,LoansR!AL$12:AL$187)</f>
        <v>0</v>
      </c>
      <c r="AM161" s="37">
        <f>SUMIF(LoansC!$B$12:$B$187,Loans!$B161,LoansC!AM$12:AM$187)+SUMIF(LoansR!$B$12:$B$187,Loans!$B161,LoansR!AM$12:AM$187)</f>
        <v>0</v>
      </c>
      <c r="AN161" s="37">
        <f>SUMIF(LoansC!$B$12:$B$187,Loans!$B161,LoansC!AN$12:AN$187)+SUMIF(LoansR!$B$12:$B$187,Loans!$B161,LoansR!AN$12:AN$187)</f>
        <v>0</v>
      </c>
      <c r="AP161" s="57"/>
    </row>
    <row r="162" spans="1:42" x14ac:dyDescent="0.2">
      <c r="A162" s="1">
        <f t="shared" si="8"/>
        <v>10</v>
      </c>
      <c r="B162" s="101">
        <f t="shared" si="9"/>
        <v>49248</v>
      </c>
      <c r="C162" s="37">
        <f>SUMIF(LoansC!$B$12:$B$187,Loans!$B162,LoansC!C$12:C$187)+SUMIF(LoansR!$B$12:$B$187,Loans!$B162,LoansR!C$12:C$187)</f>
        <v>0</v>
      </c>
      <c r="D162" s="37">
        <f>SUMIF(LoansC!$B$12:$B$187,Loans!$B162,LoansC!D$12:D$187)+SUMIF(LoansR!$B$12:$B$187,Loans!$B162,LoansR!D$12:D$187)</f>
        <v>56138240.700000025</v>
      </c>
      <c r="E162" s="37">
        <f>SUMIF(LoansC!$B$12:$B$187,Loans!$B162,LoansC!E$12:E$187)+SUMIF(LoansR!$B$12:$B$187,Loans!$B162,LoansR!E$12:E$187)</f>
        <v>0</v>
      </c>
      <c r="F162" s="37">
        <f>SUMIF(LoansC!$B$12:$B$187,Loans!$B162,LoansC!F$12:F$187)+SUMIF(LoansR!$B$12:$B$187,Loans!$B162,LoansR!F$12:F$187)</f>
        <v>0</v>
      </c>
      <c r="G162" s="37">
        <f>SUMIF(LoansC!$B$12:$B$187,Loans!$B162,LoansC!G$12:G$187)+SUMIF(LoansR!$B$12:$B$187,Loans!$B162,LoansR!G$12:G$187)</f>
        <v>0</v>
      </c>
      <c r="H162" s="37">
        <f>SUMIF(LoansC!$B$12:$B$187,Loans!$B162,LoansC!H$12:H$187)+SUMIF(LoansR!$B$12:$B$187,Loans!$B162,LoansR!H$12:H$187)</f>
        <v>0</v>
      </c>
      <c r="I162" s="37">
        <f>SUMIF(LoansC!$B$12:$B$187,Loans!$B162,LoansC!I$12:I$187)+SUMIF(LoansR!$B$12:$B$187,Loans!$B162,LoansR!I$12:I$187)</f>
        <v>0</v>
      </c>
      <c r="J162" s="37">
        <f>SUMIF(LoansC!$B$12:$B$187,Loans!$B162,LoansC!J$12:J$187)+SUMIF(LoansR!$B$12:$B$187,Loans!$B162,LoansR!J$12:J$187)</f>
        <v>0</v>
      </c>
      <c r="K162" s="37">
        <f>SUMIF(LoansC!$B$12:$B$187,Loans!$B162,LoansC!K$12:K$187)+SUMIF(LoansR!$B$12:$B$187,Loans!$B162,LoansR!K$12:K$187)</f>
        <v>0</v>
      </c>
      <c r="L162" s="37">
        <f>SUMIF(LoansC!$B$12:$B$187,Loans!$B162,LoansC!L$12:L$187)+SUMIF(LoansR!$B$12:$B$187,Loans!$B162,LoansR!L$12:L$187)</f>
        <v>0</v>
      </c>
      <c r="M162" s="37">
        <f>SUMIF(LoansC!$B$12:$B$187,Loans!$B162,LoansC!M$12:M$187)+SUMIF(LoansR!$B$12:$B$187,Loans!$B162,LoansR!M$12:M$187)</f>
        <v>0</v>
      </c>
      <c r="N162" s="37">
        <f>SUMIF(LoansC!$B$12:$B$187,Loans!$B162,LoansC!N$12:N$187)+SUMIF(LoansR!$B$12:$B$187,Loans!$B162,LoansR!N$12:N$187)</f>
        <v>0</v>
      </c>
      <c r="O162" s="37">
        <f>SUMIF(LoansC!$B$12:$B$187,Loans!$B162,LoansC!O$12:O$187)+SUMIF(LoansR!$B$12:$B$187,Loans!$B162,LoansR!O$12:O$187)</f>
        <v>0</v>
      </c>
      <c r="P162" s="37">
        <f>SUMIF(LoansC!$B$12:$B$187,Loans!$B162,LoansC!P$12:P$187)+SUMIF(LoansR!$B$12:$B$187,Loans!$B162,LoansR!P$12:P$187)</f>
        <v>0</v>
      </c>
      <c r="Q162" s="37">
        <f>SUMIF(LoansC!$B$12:$B$187,Loans!$B162,LoansC!Q$12:Q$187)+SUMIF(LoansR!$B$12:$B$187,Loans!$B162,LoansR!Q$12:Q$187)</f>
        <v>0</v>
      </c>
      <c r="R162" s="37">
        <f>SUMIF(LoansC!$B$12:$B$187,Loans!$B162,LoansC!R$12:R$187)+SUMIF(LoansR!$B$12:$B$187,Loans!$B162,LoansR!R$12:R$187)</f>
        <v>0</v>
      </c>
      <c r="S162" s="37">
        <f>SUMIF(LoansC!$B$12:$B$187,Loans!$B162,LoansC!S$12:S$187)+SUMIF(LoansR!$B$12:$B$187,Loans!$B162,LoansR!S$12:S$187)</f>
        <v>0</v>
      </c>
      <c r="T162" s="37">
        <f>SUMIF(LoansC!$B$12:$B$187,Loans!$B162,LoansC!T$12:T$187)+SUMIF(LoansR!$B$12:$B$187,Loans!$B162,LoansR!T$12:T$187)</f>
        <v>0</v>
      </c>
      <c r="U162" s="37">
        <f>(SUMIF(LoansC!$B$12:$B$187,Loans!$B162,LoansC!U$12:U$187)+SUMIF(LoansR!$B$12:$B$187,Loans!$B162,LoansR!U$12:U$187))/2</f>
        <v>1</v>
      </c>
      <c r="V162" s="37">
        <f>SUMIF(LoansC!$B$12:$B$187,Loans!$B162,LoansC!V$12:V$187)+SUMIF(LoansR!$B$12:$B$187,Loans!$B162,LoansR!V$12:V$187)</f>
        <v>0</v>
      </c>
      <c r="W162" s="37">
        <f>SUMIF(LoansC!$B$12:$B$187,Loans!$B162,LoansC!W$12:W$187)+SUMIF(LoansR!$B$12:$B$187,Loans!$B162,LoansR!W$12:W$187)</f>
        <v>0</v>
      </c>
      <c r="X162" s="50" t="e">
        <f>IF(MONTH($B162)&gt;=6,VLOOKUP(YEAR($B162)+1,SRECPrice!$B$5:$C$29,2,FALSE),VLOOKUP(YEAR($B162),SRECPrice!$B$5:$C$29,2,FALSE))</f>
        <v>#N/A</v>
      </c>
      <c r="Y162" s="37">
        <f>SUMIF(LoansC!$B$12:$B$187,Loans!$B162,LoansC!Y$12:Y$187)+SUMIF(LoansR!$B$12:$B$187,Loans!$B162,LoansR!Y$12:Y$187)</f>
        <v>0</v>
      </c>
      <c r="Z162" s="37">
        <f>SUMIF(LoansC!$B$12:$B$187,Loans!$B162,LoansC!Z$12:Z$187)+SUMIF(LoansR!$B$12:$B$187,Loans!$B162,LoansR!Z$12:Z$187)</f>
        <v>0</v>
      </c>
      <c r="AA162" s="37">
        <f>SUMIF(LoansC!$B$12:$B$187,Loans!$B162,LoansC!AA$12:AA$187)+SUMIF(LoansR!$B$12:$B$187,Loans!$B162,LoansR!AA$12:AA$187)</f>
        <v>0</v>
      </c>
      <c r="AB162" s="37">
        <f>SUMIF(LoansC!$B$12:$B$187,Loans!$B162,LoansC!AB$12:AB$187)+SUMIF(LoansR!$B$12:$B$187,Loans!$B162,LoansR!AB$12:AB$187)</f>
        <v>0</v>
      </c>
      <c r="AC162" s="37">
        <f>SUMIF(LoansC!$B$12:$B$187,Loans!$B162,LoansC!AC$12:AC$187)+SUMIF(LoansR!$B$12:$B$187,Loans!$B162,LoansR!AC$12:AC$187)</f>
        <v>0</v>
      </c>
      <c r="AD162" s="37">
        <f>SUMIF(LoansC!$B$12:$B$187,Loans!$B162,LoansC!AD$12:AD$187)+SUMIF(LoansR!$B$12:$B$187,Loans!$B162,LoansR!AD$12:AD$187)</f>
        <v>0</v>
      </c>
      <c r="AE162" s="56">
        <f>SUMIF(LoansC!$B$12:$B$187,Loans!$B162,LoansC!AE$12:AE$187)</f>
        <v>9.6699999999999994E-2</v>
      </c>
      <c r="AF162" s="37">
        <f>SUMIF(LoansC!$B$12:$B$187,Loans!$B162,LoansC!AF$12:AF$187)+SUMIF(LoansR!$B$12:$B$187,Loans!$B162,LoansR!AF$12:AF$187)</f>
        <v>0</v>
      </c>
      <c r="AG162" s="37">
        <f>SUMIF(LoansC!$B$12:$B$187,Loans!$B162,LoansC!AG$12:AG$187)+SUMIF(LoansR!$B$12:$B$187,Loans!$B162,LoansR!AG$12:AG$187)</f>
        <v>0</v>
      </c>
      <c r="AH162" s="37">
        <f>SUMIF(LoansC!$B$12:$B$187,Loans!$B162,LoansC!AH$12:AH$187)+SUMIF(LoansR!$B$12:$B$187,Loans!$B162,LoansR!AH$12:AH$187)</f>
        <v>0</v>
      </c>
      <c r="AI162" s="37">
        <f>SUMIF(LoansC!$B$12:$B$187,Loans!$B162,LoansC!AI$12:AI$187)+SUMIF(LoansR!$B$12:$B$187,Loans!$B162,LoansR!AI$12:AI$187)</f>
        <v>0</v>
      </c>
      <c r="AJ162" s="37">
        <f>SUMIF(LoansC!$B$12:$B$187,Loans!$B162,LoansC!AJ$12:AJ$187)+SUMIF(LoansR!$B$12:$B$187,Loans!$B162,LoansR!AJ$12:AJ$187)</f>
        <v>0</v>
      </c>
      <c r="AK162" s="37">
        <f>SUMIF(LoansC!$B$12:$B$187,Loans!$B162,LoansC!AK$12:AK$187)+SUMIF(LoansR!$B$12:$B$187,Loans!$B162,LoansR!AK$12:AK$187)</f>
        <v>0</v>
      </c>
      <c r="AL162" s="37">
        <f>SUMIF(LoansC!$B$12:$B$187,Loans!$B162,LoansC!AL$12:AL$187)+SUMIF(LoansR!$B$12:$B$187,Loans!$B162,LoansR!AL$12:AL$187)</f>
        <v>0</v>
      </c>
      <c r="AM162" s="37">
        <f>SUMIF(LoansC!$B$12:$B$187,Loans!$B162,LoansC!AM$12:AM$187)+SUMIF(LoansR!$B$12:$B$187,Loans!$B162,LoansR!AM$12:AM$187)</f>
        <v>0</v>
      </c>
      <c r="AN162" s="37">
        <f>SUMIF(LoansC!$B$12:$B$187,Loans!$B162,LoansC!AN$12:AN$187)+SUMIF(LoansR!$B$12:$B$187,Loans!$B162,LoansR!AN$12:AN$187)</f>
        <v>0</v>
      </c>
      <c r="AP162" s="57"/>
    </row>
    <row r="163" spans="1:42" x14ac:dyDescent="0.2">
      <c r="A163" s="1">
        <f t="shared" si="8"/>
        <v>11</v>
      </c>
      <c r="B163" s="101">
        <f t="shared" si="9"/>
        <v>49278</v>
      </c>
      <c r="C163" s="37">
        <f>SUMIF(LoansC!$B$12:$B$187,Loans!$B163,LoansC!C$12:C$187)+SUMIF(LoansR!$B$12:$B$187,Loans!$B163,LoansR!C$12:C$187)</f>
        <v>0</v>
      </c>
      <c r="D163" s="37">
        <f>SUMIF(LoansC!$B$12:$B$187,Loans!$B163,LoansC!D$12:D$187)+SUMIF(LoansR!$B$12:$B$187,Loans!$B163,LoansR!D$12:D$187)</f>
        <v>56138240.700000025</v>
      </c>
      <c r="E163" s="37">
        <f>SUMIF(LoansC!$B$12:$B$187,Loans!$B163,LoansC!E$12:E$187)+SUMIF(LoansR!$B$12:$B$187,Loans!$B163,LoansR!E$12:E$187)</f>
        <v>0</v>
      </c>
      <c r="F163" s="37">
        <f>SUMIF(LoansC!$B$12:$B$187,Loans!$B163,LoansC!F$12:F$187)+SUMIF(LoansR!$B$12:$B$187,Loans!$B163,LoansR!F$12:F$187)</f>
        <v>0</v>
      </c>
      <c r="G163" s="37">
        <f>SUMIF(LoansC!$B$12:$B$187,Loans!$B163,LoansC!G$12:G$187)+SUMIF(LoansR!$B$12:$B$187,Loans!$B163,LoansR!G$12:G$187)</f>
        <v>0</v>
      </c>
      <c r="H163" s="37">
        <f>SUMIF(LoansC!$B$12:$B$187,Loans!$B163,LoansC!H$12:H$187)+SUMIF(LoansR!$B$12:$B$187,Loans!$B163,LoansR!H$12:H$187)</f>
        <v>0</v>
      </c>
      <c r="I163" s="37">
        <f>SUMIF(LoansC!$B$12:$B$187,Loans!$B163,LoansC!I$12:I$187)+SUMIF(LoansR!$B$12:$B$187,Loans!$B163,LoansR!I$12:I$187)</f>
        <v>0</v>
      </c>
      <c r="J163" s="37">
        <f>SUMIF(LoansC!$B$12:$B$187,Loans!$B163,LoansC!J$12:J$187)+SUMIF(LoansR!$B$12:$B$187,Loans!$B163,LoansR!J$12:J$187)</f>
        <v>0</v>
      </c>
      <c r="K163" s="37">
        <f>SUMIF(LoansC!$B$12:$B$187,Loans!$B163,LoansC!K$12:K$187)+SUMIF(LoansR!$B$12:$B$187,Loans!$B163,LoansR!K$12:K$187)</f>
        <v>0</v>
      </c>
      <c r="L163" s="37">
        <f>SUMIF(LoansC!$B$12:$B$187,Loans!$B163,LoansC!L$12:L$187)+SUMIF(LoansR!$B$12:$B$187,Loans!$B163,LoansR!L$12:L$187)</f>
        <v>0</v>
      </c>
      <c r="M163" s="37">
        <f>SUMIF(LoansC!$B$12:$B$187,Loans!$B163,LoansC!M$12:M$187)+SUMIF(LoansR!$B$12:$B$187,Loans!$B163,LoansR!M$12:M$187)</f>
        <v>0</v>
      </c>
      <c r="N163" s="37">
        <f>SUMIF(LoansC!$B$12:$B$187,Loans!$B163,LoansC!N$12:N$187)+SUMIF(LoansR!$B$12:$B$187,Loans!$B163,LoansR!N$12:N$187)</f>
        <v>0</v>
      </c>
      <c r="O163" s="37">
        <f>SUMIF(LoansC!$B$12:$B$187,Loans!$B163,LoansC!O$12:O$187)+SUMIF(LoansR!$B$12:$B$187,Loans!$B163,LoansR!O$12:O$187)</f>
        <v>0</v>
      </c>
      <c r="P163" s="37">
        <f>SUMIF(LoansC!$B$12:$B$187,Loans!$B163,LoansC!P$12:P$187)+SUMIF(LoansR!$B$12:$B$187,Loans!$B163,LoansR!P$12:P$187)</f>
        <v>0</v>
      </c>
      <c r="Q163" s="37">
        <f>SUMIF(LoansC!$B$12:$B$187,Loans!$B163,LoansC!Q$12:Q$187)+SUMIF(LoansR!$B$12:$B$187,Loans!$B163,LoansR!Q$12:Q$187)</f>
        <v>0</v>
      </c>
      <c r="R163" s="37">
        <f>SUMIF(LoansC!$B$12:$B$187,Loans!$B163,LoansC!R$12:R$187)+SUMIF(LoansR!$B$12:$B$187,Loans!$B163,LoansR!R$12:R$187)</f>
        <v>0</v>
      </c>
      <c r="S163" s="37">
        <f>SUMIF(LoansC!$B$12:$B$187,Loans!$B163,LoansC!S$12:S$187)+SUMIF(LoansR!$B$12:$B$187,Loans!$B163,LoansR!S$12:S$187)</f>
        <v>0</v>
      </c>
      <c r="T163" s="37">
        <f>SUMIF(LoansC!$B$12:$B$187,Loans!$B163,LoansC!T$12:T$187)+SUMIF(LoansR!$B$12:$B$187,Loans!$B163,LoansR!T$12:T$187)</f>
        <v>0</v>
      </c>
      <c r="U163" s="37">
        <f>(SUMIF(LoansC!$B$12:$B$187,Loans!$B163,LoansC!U$12:U$187)+SUMIF(LoansR!$B$12:$B$187,Loans!$B163,LoansR!U$12:U$187))/2</f>
        <v>1</v>
      </c>
      <c r="V163" s="37">
        <f>SUMIF(LoansC!$B$12:$B$187,Loans!$B163,LoansC!V$12:V$187)+SUMIF(LoansR!$B$12:$B$187,Loans!$B163,LoansR!V$12:V$187)</f>
        <v>0</v>
      </c>
      <c r="W163" s="37">
        <f>SUMIF(LoansC!$B$12:$B$187,Loans!$B163,LoansC!W$12:W$187)+SUMIF(LoansR!$B$12:$B$187,Loans!$B163,LoansR!W$12:W$187)</f>
        <v>0</v>
      </c>
      <c r="X163" s="50" t="e">
        <f>IF(MONTH($B163)&gt;=6,VLOOKUP(YEAR($B163)+1,SRECPrice!$B$5:$C$29,2,FALSE),VLOOKUP(YEAR($B163),SRECPrice!$B$5:$C$29,2,FALSE))</f>
        <v>#N/A</v>
      </c>
      <c r="Y163" s="37">
        <f>SUMIF(LoansC!$B$12:$B$187,Loans!$B163,LoansC!Y$12:Y$187)+SUMIF(LoansR!$B$12:$B$187,Loans!$B163,LoansR!Y$12:Y$187)</f>
        <v>0</v>
      </c>
      <c r="Z163" s="37">
        <f>SUMIF(LoansC!$B$12:$B$187,Loans!$B163,LoansC!Z$12:Z$187)+SUMIF(LoansR!$B$12:$B$187,Loans!$B163,LoansR!Z$12:Z$187)</f>
        <v>0</v>
      </c>
      <c r="AA163" s="37">
        <f>SUMIF(LoansC!$B$12:$B$187,Loans!$B163,LoansC!AA$12:AA$187)+SUMIF(LoansR!$B$12:$B$187,Loans!$B163,LoansR!AA$12:AA$187)</f>
        <v>0</v>
      </c>
      <c r="AB163" s="37">
        <f>SUMIF(LoansC!$B$12:$B$187,Loans!$B163,LoansC!AB$12:AB$187)+SUMIF(LoansR!$B$12:$B$187,Loans!$B163,LoansR!AB$12:AB$187)</f>
        <v>0</v>
      </c>
      <c r="AC163" s="37">
        <f>SUMIF(LoansC!$B$12:$B$187,Loans!$B163,LoansC!AC$12:AC$187)+SUMIF(LoansR!$B$12:$B$187,Loans!$B163,LoansR!AC$12:AC$187)</f>
        <v>0</v>
      </c>
      <c r="AD163" s="37">
        <f>SUMIF(LoansC!$B$12:$B$187,Loans!$B163,LoansC!AD$12:AD$187)+SUMIF(LoansR!$B$12:$B$187,Loans!$B163,LoansR!AD$12:AD$187)</f>
        <v>0</v>
      </c>
      <c r="AE163" s="56">
        <f>SUMIF(LoansC!$B$12:$B$187,Loans!$B163,LoansC!AE$12:AE$187)</f>
        <v>9.6699999999999994E-2</v>
      </c>
      <c r="AF163" s="37">
        <f>SUMIF(LoansC!$B$12:$B$187,Loans!$B163,LoansC!AF$12:AF$187)+SUMIF(LoansR!$B$12:$B$187,Loans!$B163,LoansR!AF$12:AF$187)</f>
        <v>0</v>
      </c>
      <c r="AG163" s="37">
        <f>SUMIF(LoansC!$B$12:$B$187,Loans!$B163,LoansC!AG$12:AG$187)+SUMIF(LoansR!$B$12:$B$187,Loans!$B163,LoansR!AG$12:AG$187)</f>
        <v>0</v>
      </c>
      <c r="AH163" s="37">
        <f>SUMIF(LoansC!$B$12:$B$187,Loans!$B163,LoansC!AH$12:AH$187)+SUMIF(LoansR!$B$12:$B$187,Loans!$B163,LoansR!AH$12:AH$187)</f>
        <v>0</v>
      </c>
      <c r="AI163" s="37">
        <f>SUMIF(LoansC!$B$12:$B$187,Loans!$B163,LoansC!AI$12:AI$187)+SUMIF(LoansR!$B$12:$B$187,Loans!$B163,LoansR!AI$12:AI$187)</f>
        <v>0</v>
      </c>
      <c r="AJ163" s="37">
        <f>SUMIF(LoansC!$B$12:$B$187,Loans!$B163,LoansC!AJ$12:AJ$187)+SUMIF(LoansR!$B$12:$B$187,Loans!$B163,LoansR!AJ$12:AJ$187)</f>
        <v>0</v>
      </c>
      <c r="AK163" s="37">
        <f>SUMIF(LoansC!$B$12:$B$187,Loans!$B163,LoansC!AK$12:AK$187)+SUMIF(LoansR!$B$12:$B$187,Loans!$B163,LoansR!AK$12:AK$187)</f>
        <v>0</v>
      </c>
      <c r="AL163" s="37">
        <f>SUMIF(LoansC!$B$12:$B$187,Loans!$B163,LoansC!AL$12:AL$187)+SUMIF(LoansR!$B$12:$B$187,Loans!$B163,LoansR!AL$12:AL$187)</f>
        <v>0</v>
      </c>
      <c r="AM163" s="37">
        <f>SUMIF(LoansC!$B$12:$B$187,Loans!$B163,LoansC!AM$12:AM$187)+SUMIF(LoansR!$B$12:$B$187,Loans!$B163,LoansR!AM$12:AM$187)</f>
        <v>0</v>
      </c>
      <c r="AN163" s="37">
        <f>SUMIF(LoansC!$B$12:$B$187,Loans!$B163,LoansC!AN$12:AN$187)+SUMIF(LoansR!$B$12:$B$187,Loans!$B163,LoansR!AN$12:AN$187)</f>
        <v>0</v>
      </c>
      <c r="AP163" s="57"/>
    </row>
    <row r="164" spans="1:42" x14ac:dyDescent="0.2">
      <c r="A164" s="1">
        <f t="shared" si="8"/>
        <v>12</v>
      </c>
      <c r="B164" s="101">
        <f t="shared" si="9"/>
        <v>49309</v>
      </c>
      <c r="C164" s="37">
        <f>SUMIF(LoansC!$B$12:$B$187,Loans!$B164,LoansC!C$12:C$187)+SUMIF(LoansR!$B$12:$B$187,Loans!$B164,LoansR!C$12:C$187)</f>
        <v>0</v>
      </c>
      <c r="D164" s="37">
        <f>SUMIF(LoansC!$B$12:$B$187,Loans!$B164,LoansC!D$12:D$187)+SUMIF(LoansR!$B$12:$B$187,Loans!$B164,LoansR!D$12:D$187)</f>
        <v>56138240.700000025</v>
      </c>
      <c r="E164" s="37">
        <f>SUMIF(LoansC!$B$12:$B$187,Loans!$B164,LoansC!E$12:E$187)+SUMIF(LoansR!$B$12:$B$187,Loans!$B164,LoansR!E$12:E$187)</f>
        <v>0</v>
      </c>
      <c r="F164" s="37">
        <f>SUMIF(LoansC!$B$12:$B$187,Loans!$B164,LoansC!F$12:F$187)+SUMIF(LoansR!$B$12:$B$187,Loans!$B164,LoansR!F$12:F$187)</f>
        <v>0</v>
      </c>
      <c r="G164" s="37">
        <f>SUMIF(LoansC!$B$12:$B$187,Loans!$B164,LoansC!G$12:G$187)+SUMIF(LoansR!$B$12:$B$187,Loans!$B164,LoansR!G$12:G$187)</f>
        <v>0</v>
      </c>
      <c r="H164" s="37">
        <f>SUMIF(LoansC!$B$12:$B$187,Loans!$B164,LoansC!H$12:H$187)+SUMIF(LoansR!$B$12:$B$187,Loans!$B164,LoansR!H$12:H$187)</f>
        <v>0</v>
      </c>
      <c r="I164" s="37">
        <f>SUMIF(LoansC!$B$12:$B$187,Loans!$B164,LoansC!I$12:I$187)+SUMIF(LoansR!$B$12:$B$187,Loans!$B164,LoansR!I$12:I$187)</f>
        <v>0</v>
      </c>
      <c r="J164" s="37">
        <f>SUMIF(LoansC!$B$12:$B$187,Loans!$B164,LoansC!J$12:J$187)+SUMIF(LoansR!$B$12:$B$187,Loans!$B164,LoansR!J$12:J$187)</f>
        <v>0</v>
      </c>
      <c r="K164" s="37">
        <f>SUMIF(LoansC!$B$12:$B$187,Loans!$B164,LoansC!K$12:K$187)+SUMIF(LoansR!$B$12:$B$187,Loans!$B164,LoansR!K$12:K$187)</f>
        <v>0</v>
      </c>
      <c r="L164" s="37">
        <f>SUMIF(LoansC!$B$12:$B$187,Loans!$B164,LoansC!L$12:L$187)+SUMIF(LoansR!$B$12:$B$187,Loans!$B164,LoansR!L$12:L$187)</f>
        <v>0</v>
      </c>
      <c r="M164" s="37">
        <f>SUMIF(LoansC!$B$12:$B$187,Loans!$B164,LoansC!M$12:M$187)+SUMIF(LoansR!$B$12:$B$187,Loans!$B164,LoansR!M$12:M$187)</f>
        <v>0</v>
      </c>
      <c r="N164" s="37">
        <f>SUMIF(LoansC!$B$12:$B$187,Loans!$B164,LoansC!N$12:N$187)+SUMIF(LoansR!$B$12:$B$187,Loans!$B164,LoansR!N$12:N$187)</f>
        <v>0</v>
      </c>
      <c r="O164" s="37">
        <f>SUMIF(LoansC!$B$12:$B$187,Loans!$B164,LoansC!O$12:O$187)+SUMIF(LoansR!$B$12:$B$187,Loans!$B164,LoansR!O$12:O$187)</f>
        <v>0</v>
      </c>
      <c r="P164" s="37">
        <f>SUMIF(LoansC!$B$12:$B$187,Loans!$B164,LoansC!P$12:P$187)+SUMIF(LoansR!$B$12:$B$187,Loans!$B164,LoansR!P$12:P$187)</f>
        <v>0</v>
      </c>
      <c r="Q164" s="37">
        <f>SUMIF(LoansC!$B$12:$B$187,Loans!$B164,LoansC!Q$12:Q$187)+SUMIF(LoansR!$B$12:$B$187,Loans!$B164,LoansR!Q$12:Q$187)</f>
        <v>0</v>
      </c>
      <c r="R164" s="37">
        <f>SUMIF(LoansC!$B$12:$B$187,Loans!$B164,LoansC!R$12:R$187)+SUMIF(LoansR!$B$12:$B$187,Loans!$B164,LoansR!R$12:R$187)</f>
        <v>0</v>
      </c>
      <c r="S164" s="37">
        <f>SUMIF(LoansC!$B$12:$B$187,Loans!$B164,LoansC!S$12:S$187)+SUMIF(LoansR!$B$12:$B$187,Loans!$B164,LoansR!S$12:S$187)</f>
        <v>0</v>
      </c>
      <c r="T164" s="37">
        <f>SUMIF(LoansC!$B$12:$B$187,Loans!$B164,LoansC!T$12:T$187)+SUMIF(LoansR!$B$12:$B$187,Loans!$B164,LoansR!T$12:T$187)</f>
        <v>0</v>
      </c>
      <c r="U164" s="37">
        <f>(SUMIF(LoansC!$B$12:$B$187,Loans!$B164,LoansC!U$12:U$187)+SUMIF(LoansR!$B$12:$B$187,Loans!$B164,LoansR!U$12:U$187))/2</f>
        <v>1</v>
      </c>
      <c r="V164" s="37">
        <f>SUMIF(LoansC!$B$12:$B$187,Loans!$B164,LoansC!V$12:V$187)+SUMIF(LoansR!$B$12:$B$187,Loans!$B164,LoansR!V$12:V$187)</f>
        <v>0</v>
      </c>
      <c r="W164" s="37">
        <f>SUMIF(LoansC!$B$12:$B$187,Loans!$B164,LoansC!W$12:W$187)+SUMIF(LoansR!$B$12:$B$187,Loans!$B164,LoansR!W$12:W$187)</f>
        <v>0</v>
      </c>
      <c r="X164" s="50" t="e">
        <f>IF(MONTH($B164)&gt;=6,VLOOKUP(YEAR($B164)+1,SRECPrice!$B$5:$C$29,2,FALSE),VLOOKUP(YEAR($B164),SRECPrice!$B$5:$C$29,2,FALSE))</f>
        <v>#N/A</v>
      </c>
      <c r="Y164" s="37">
        <f>SUMIF(LoansC!$B$12:$B$187,Loans!$B164,LoansC!Y$12:Y$187)+SUMIF(LoansR!$B$12:$B$187,Loans!$B164,LoansR!Y$12:Y$187)</f>
        <v>0</v>
      </c>
      <c r="Z164" s="37">
        <f>SUMIF(LoansC!$B$12:$B$187,Loans!$B164,LoansC!Z$12:Z$187)+SUMIF(LoansR!$B$12:$B$187,Loans!$B164,LoansR!Z$12:Z$187)</f>
        <v>0</v>
      </c>
      <c r="AA164" s="37">
        <f>SUMIF(LoansC!$B$12:$B$187,Loans!$B164,LoansC!AA$12:AA$187)+SUMIF(LoansR!$B$12:$B$187,Loans!$B164,LoansR!AA$12:AA$187)</f>
        <v>0</v>
      </c>
      <c r="AB164" s="37">
        <f>SUMIF(LoansC!$B$12:$B$187,Loans!$B164,LoansC!AB$12:AB$187)+SUMIF(LoansR!$B$12:$B$187,Loans!$B164,LoansR!AB$12:AB$187)</f>
        <v>0</v>
      </c>
      <c r="AC164" s="37">
        <f>SUMIF(LoansC!$B$12:$B$187,Loans!$B164,LoansC!AC$12:AC$187)+SUMIF(LoansR!$B$12:$B$187,Loans!$B164,LoansR!AC$12:AC$187)</f>
        <v>0</v>
      </c>
      <c r="AD164" s="37">
        <f>SUMIF(LoansC!$B$12:$B$187,Loans!$B164,LoansC!AD$12:AD$187)+SUMIF(LoansR!$B$12:$B$187,Loans!$B164,LoansR!AD$12:AD$187)</f>
        <v>0</v>
      </c>
      <c r="AE164" s="56">
        <f>SUMIF(LoansC!$B$12:$B$187,Loans!$B164,LoansC!AE$12:AE$187)</f>
        <v>9.6699999999999994E-2</v>
      </c>
      <c r="AF164" s="37">
        <f>SUMIF(LoansC!$B$12:$B$187,Loans!$B164,LoansC!AF$12:AF$187)+SUMIF(LoansR!$B$12:$B$187,Loans!$B164,LoansR!AF$12:AF$187)</f>
        <v>0</v>
      </c>
      <c r="AG164" s="37">
        <f>SUMIF(LoansC!$B$12:$B$187,Loans!$B164,LoansC!AG$12:AG$187)+SUMIF(LoansR!$B$12:$B$187,Loans!$B164,LoansR!AG$12:AG$187)</f>
        <v>0</v>
      </c>
      <c r="AH164" s="37">
        <f>SUMIF(LoansC!$B$12:$B$187,Loans!$B164,LoansC!AH$12:AH$187)+SUMIF(LoansR!$B$12:$B$187,Loans!$B164,LoansR!AH$12:AH$187)</f>
        <v>0</v>
      </c>
      <c r="AI164" s="37">
        <f>SUMIF(LoansC!$B$12:$B$187,Loans!$B164,LoansC!AI$12:AI$187)+SUMIF(LoansR!$B$12:$B$187,Loans!$B164,LoansR!AI$12:AI$187)</f>
        <v>0</v>
      </c>
      <c r="AJ164" s="37">
        <f>SUMIF(LoansC!$B$12:$B$187,Loans!$B164,LoansC!AJ$12:AJ$187)+SUMIF(LoansR!$B$12:$B$187,Loans!$B164,LoansR!AJ$12:AJ$187)</f>
        <v>0</v>
      </c>
      <c r="AK164" s="37">
        <f>SUMIF(LoansC!$B$12:$B$187,Loans!$B164,LoansC!AK$12:AK$187)+SUMIF(LoansR!$B$12:$B$187,Loans!$B164,LoansR!AK$12:AK$187)</f>
        <v>0</v>
      </c>
      <c r="AL164" s="37">
        <f>SUMIF(LoansC!$B$12:$B$187,Loans!$B164,LoansC!AL$12:AL$187)+SUMIF(LoansR!$B$12:$B$187,Loans!$B164,LoansR!AL$12:AL$187)</f>
        <v>0</v>
      </c>
      <c r="AM164" s="37">
        <f>SUMIF(LoansC!$B$12:$B$187,Loans!$B164,LoansC!AM$12:AM$187)+SUMIF(LoansR!$B$12:$B$187,Loans!$B164,LoansR!AM$12:AM$187)</f>
        <v>0</v>
      </c>
      <c r="AN164" s="37">
        <f>SUMIF(LoansC!$B$12:$B$187,Loans!$B164,LoansC!AN$12:AN$187)+SUMIF(LoansR!$B$12:$B$187,Loans!$B164,LoansR!AN$12:AN$187)</f>
        <v>0</v>
      </c>
      <c r="AP164" s="57"/>
    </row>
    <row r="165" spans="1:42" x14ac:dyDescent="0.2">
      <c r="A165" s="1">
        <f t="shared" si="8"/>
        <v>1</v>
      </c>
      <c r="B165" s="101">
        <f t="shared" si="9"/>
        <v>49340</v>
      </c>
      <c r="C165" s="37">
        <f>SUMIF(LoansC!$B$12:$B$187,Loans!$B165,LoansC!C$12:C$187)+SUMIF(LoansR!$B$12:$B$187,Loans!$B165,LoansR!C$12:C$187)</f>
        <v>0</v>
      </c>
      <c r="D165" s="37">
        <f>SUMIF(LoansC!$B$12:$B$187,Loans!$B165,LoansC!D$12:D$187)+SUMIF(LoansR!$B$12:$B$187,Loans!$B165,LoansR!D$12:D$187)</f>
        <v>56138240.700000025</v>
      </c>
      <c r="E165" s="37">
        <f>SUMIF(LoansC!$B$12:$B$187,Loans!$B165,LoansC!E$12:E$187)+SUMIF(LoansR!$B$12:$B$187,Loans!$B165,LoansR!E$12:E$187)</f>
        <v>0</v>
      </c>
      <c r="F165" s="37">
        <f>SUMIF(LoansC!$B$12:$B$187,Loans!$B165,LoansC!F$12:F$187)+SUMIF(LoansR!$B$12:$B$187,Loans!$B165,LoansR!F$12:F$187)</f>
        <v>0</v>
      </c>
      <c r="G165" s="37">
        <f>SUMIF(LoansC!$B$12:$B$187,Loans!$B165,LoansC!G$12:G$187)+SUMIF(LoansR!$B$12:$B$187,Loans!$B165,LoansR!G$12:G$187)</f>
        <v>0</v>
      </c>
      <c r="H165" s="37">
        <f>SUMIF(LoansC!$B$12:$B$187,Loans!$B165,LoansC!H$12:H$187)+SUMIF(LoansR!$B$12:$B$187,Loans!$B165,LoansR!H$12:H$187)</f>
        <v>0</v>
      </c>
      <c r="I165" s="37">
        <f>SUMIF(LoansC!$B$12:$B$187,Loans!$B165,LoansC!I$12:I$187)+SUMIF(LoansR!$B$12:$B$187,Loans!$B165,LoansR!I$12:I$187)</f>
        <v>0</v>
      </c>
      <c r="J165" s="37">
        <f>SUMIF(LoansC!$B$12:$B$187,Loans!$B165,LoansC!J$12:J$187)+SUMIF(LoansR!$B$12:$B$187,Loans!$B165,LoansR!J$12:J$187)</f>
        <v>0</v>
      </c>
      <c r="K165" s="37">
        <f>SUMIF(LoansC!$B$12:$B$187,Loans!$B165,LoansC!K$12:K$187)+SUMIF(LoansR!$B$12:$B$187,Loans!$B165,LoansR!K$12:K$187)</f>
        <v>0</v>
      </c>
      <c r="L165" s="37">
        <f>SUMIF(LoansC!$B$12:$B$187,Loans!$B165,LoansC!L$12:L$187)+SUMIF(LoansR!$B$12:$B$187,Loans!$B165,LoansR!L$12:L$187)</f>
        <v>0</v>
      </c>
      <c r="M165" s="37">
        <f>SUMIF(LoansC!$B$12:$B$187,Loans!$B165,LoansC!M$12:M$187)+SUMIF(LoansR!$B$12:$B$187,Loans!$B165,LoansR!M$12:M$187)</f>
        <v>0</v>
      </c>
      <c r="N165" s="37">
        <f>SUMIF(LoansC!$B$12:$B$187,Loans!$B165,LoansC!N$12:N$187)+SUMIF(LoansR!$B$12:$B$187,Loans!$B165,LoansR!N$12:N$187)</f>
        <v>0</v>
      </c>
      <c r="O165" s="37">
        <f>SUMIF(LoansC!$B$12:$B$187,Loans!$B165,LoansC!O$12:O$187)+SUMIF(LoansR!$B$12:$B$187,Loans!$B165,LoansR!O$12:O$187)</f>
        <v>0</v>
      </c>
      <c r="P165" s="37">
        <f>SUMIF(LoansC!$B$12:$B$187,Loans!$B165,LoansC!P$12:P$187)+SUMIF(LoansR!$B$12:$B$187,Loans!$B165,LoansR!P$12:P$187)</f>
        <v>0</v>
      </c>
      <c r="Q165" s="37">
        <f>SUMIF(LoansC!$B$12:$B$187,Loans!$B165,LoansC!Q$12:Q$187)+SUMIF(LoansR!$B$12:$B$187,Loans!$B165,LoansR!Q$12:Q$187)</f>
        <v>0</v>
      </c>
      <c r="R165" s="37">
        <f>SUMIF(LoansC!$B$12:$B$187,Loans!$B165,LoansC!R$12:R$187)+SUMIF(LoansR!$B$12:$B$187,Loans!$B165,LoansR!R$12:R$187)</f>
        <v>0</v>
      </c>
      <c r="S165" s="37">
        <f>SUMIF(LoansC!$B$12:$B$187,Loans!$B165,LoansC!S$12:S$187)+SUMIF(LoansR!$B$12:$B$187,Loans!$B165,LoansR!S$12:S$187)</f>
        <v>0</v>
      </c>
      <c r="T165" s="37">
        <f>SUMIF(LoansC!$B$12:$B$187,Loans!$B165,LoansC!T$12:T$187)+SUMIF(LoansR!$B$12:$B$187,Loans!$B165,LoansR!T$12:T$187)</f>
        <v>0</v>
      </c>
      <c r="U165" s="37">
        <f>(SUMIF(LoansC!$B$12:$B$187,Loans!$B165,LoansC!U$12:U$187)+SUMIF(LoansR!$B$12:$B$187,Loans!$B165,LoansR!U$12:U$187))/2</f>
        <v>1</v>
      </c>
      <c r="V165" s="37">
        <f>SUMIF(LoansC!$B$12:$B$187,Loans!$B165,LoansC!V$12:V$187)+SUMIF(LoansR!$B$12:$B$187,Loans!$B165,LoansR!V$12:V$187)</f>
        <v>0</v>
      </c>
      <c r="W165" s="37">
        <f>SUMIF(LoansC!$B$12:$B$187,Loans!$B165,LoansC!W$12:W$187)+SUMIF(LoansR!$B$12:$B$187,Loans!$B165,LoansR!W$12:W$187)</f>
        <v>0</v>
      </c>
      <c r="X165" s="50" t="e">
        <f>IF(MONTH($B165)&gt;=6,VLOOKUP(YEAR($B165)+1,SRECPrice!$B$5:$C$29,2,FALSE),VLOOKUP(YEAR($B165),SRECPrice!$B$5:$C$29,2,FALSE))</f>
        <v>#N/A</v>
      </c>
      <c r="Y165" s="37">
        <f>SUMIF(LoansC!$B$12:$B$187,Loans!$B165,LoansC!Y$12:Y$187)+SUMIF(LoansR!$B$12:$B$187,Loans!$B165,LoansR!Y$12:Y$187)</f>
        <v>0</v>
      </c>
      <c r="Z165" s="37">
        <f>SUMIF(LoansC!$B$12:$B$187,Loans!$B165,LoansC!Z$12:Z$187)+SUMIF(LoansR!$B$12:$B$187,Loans!$B165,LoansR!Z$12:Z$187)</f>
        <v>0</v>
      </c>
      <c r="AA165" s="37">
        <f>SUMIF(LoansC!$B$12:$B$187,Loans!$B165,LoansC!AA$12:AA$187)+SUMIF(LoansR!$B$12:$B$187,Loans!$B165,LoansR!AA$12:AA$187)</f>
        <v>0</v>
      </c>
      <c r="AB165" s="37">
        <f>SUMIF(LoansC!$B$12:$B$187,Loans!$B165,LoansC!AB$12:AB$187)+SUMIF(LoansR!$B$12:$B$187,Loans!$B165,LoansR!AB$12:AB$187)</f>
        <v>0</v>
      </c>
      <c r="AC165" s="37">
        <f>SUMIF(LoansC!$B$12:$B$187,Loans!$B165,LoansC!AC$12:AC$187)+SUMIF(LoansR!$B$12:$B$187,Loans!$B165,LoansR!AC$12:AC$187)</f>
        <v>0</v>
      </c>
      <c r="AD165" s="37">
        <f>SUMIF(LoansC!$B$12:$B$187,Loans!$B165,LoansC!AD$12:AD$187)+SUMIF(LoansR!$B$12:$B$187,Loans!$B165,LoansR!AD$12:AD$187)</f>
        <v>0</v>
      </c>
      <c r="AE165" s="56">
        <f>SUMIF(LoansC!$B$12:$B$187,Loans!$B165,LoansC!AE$12:AE$187)</f>
        <v>9.6699999999999994E-2</v>
      </c>
      <c r="AF165" s="37">
        <f>SUMIF(LoansC!$B$12:$B$187,Loans!$B165,LoansC!AF$12:AF$187)+SUMIF(LoansR!$B$12:$B$187,Loans!$B165,LoansR!AF$12:AF$187)</f>
        <v>0</v>
      </c>
      <c r="AG165" s="37">
        <f>SUMIF(LoansC!$B$12:$B$187,Loans!$B165,LoansC!AG$12:AG$187)+SUMIF(LoansR!$B$12:$B$187,Loans!$B165,LoansR!AG$12:AG$187)</f>
        <v>0</v>
      </c>
      <c r="AH165" s="37">
        <f>SUMIF(LoansC!$B$12:$B$187,Loans!$B165,LoansC!AH$12:AH$187)+SUMIF(LoansR!$B$12:$B$187,Loans!$B165,LoansR!AH$12:AH$187)</f>
        <v>0</v>
      </c>
      <c r="AI165" s="37">
        <f>SUMIF(LoansC!$B$12:$B$187,Loans!$B165,LoansC!AI$12:AI$187)+SUMIF(LoansR!$B$12:$B$187,Loans!$B165,LoansR!AI$12:AI$187)</f>
        <v>0</v>
      </c>
      <c r="AJ165" s="37">
        <f>SUMIF(LoansC!$B$12:$B$187,Loans!$B165,LoansC!AJ$12:AJ$187)+SUMIF(LoansR!$B$12:$B$187,Loans!$B165,LoansR!AJ$12:AJ$187)</f>
        <v>0</v>
      </c>
      <c r="AK165" s="37">
        <f>SUMIF(LoansC!$B$12:$B$187,Loans!$B165,LoansC!AK$12:AK$187)+SUMIF(LoansR!$B$12:$B$187,Loans!$B165,LoansR!AK$12:AK$187)</f>
        <v>0</v>
      </c>
      <c r="AL165" s="37">
        <f>SUMIF(LoansC!$B$12:$B$187,Loans!$B165,LoansC!AL$12:AL$187)+SUMIF(LoansR!$B$12:$B$187,Loans!$B165,LoansR!AL$12:AL$187)</f>
        <v>0</v>
      </c>
      <c r="AM165" s="37">
        <f>SUMIF(LoansC!$B$12:$B$187,Loans!$B165,LoansC!AM$12:AM$187)+SUMIF(LoansR!$B$12:$B$187,Loans!$B165,LoansR!AM$12:AM$187)</f>
        <v>0</v>
      </c>
      <c r="AN165" s="37">
        <f>SUMIF(LoansC!$B$12:$B$187,Loans!$B165,LoansC!AN$12:AN$187)+SUMIF(LoansR!$B$12:$B$187,Loans!$B165,LoansR!AN$12:AN$187)</f>
        <v>0</v>
      </c>
      <c r="AP165" s="57"/>
    </row>
    <row r="166" spans="1:42" x14ac:dyDescent="0.2">
      <c r="A166" s="1">
        <f t="shared" si="8"/>
        <v>2</v>
      </c>
      <c r="B166" s="101">
        <f t="shared" si="9"/>
        <v>49368</v>
      </c>
      <c r="C166" s="37">
        <f>SUMIF(LoansC!$B$12:$B$187,Loans!$B166,LoansC!C$12:C$187)+SUMIF(LoansR!$B$12:$B$187,Loans!$B166,LoansR!C$12:C$187)</f>
        <v>0</v>
      </c>
      <c r="D166" s="37">
        <f>SUMIF(LoansC!$B$12:$B$187,Loans!$B166,LoansC!D$12:D$187)+SUMIF(LoansR!$B$12:$B$187,Loans!$B166,LoansR!D$12:D$187)</f>
        <v>56138240.700000025</v>
      </c>
      <c r="E166" s="37">
        <f>SUMIF(LoansC!$B$12:$B$187,Loans!$B166,LoansC!E$12:E$187)+SUMIF(LoansR!$B$12:$B$187,Loans!$B166,LoansR!E$12:E$187)</f>
        <v>0</v>
      </c>
      <c r="F166" s="37">
        <f>SUMIF(LoansC!$B$12:$B$187,Loans!$B166,LoansC!F$12:F$187)+SUMIF(LoansR!$B$12:$B$187,Loans!$B166,LoansR!F$12:F$187)</f>
        <v>0</v>
      </c>
      <c r="G166" s="37">
        <f>SUMIF(LoansC!$B$12:$B$187,Loans!$B166,LoansC!G$12:G$187)+SUMIF(LoansR!$B$12:$B$187,Loans!$B166,LoansR!G$12:G$187)</f>
        <v>0</v>
      </c>
      <c r="H166" s="37">
        <f>SUMIF(LoansC!$B$12:$B$187,Loans!$B166,LoansC!H$12:H$187)+SUMIF(LoansR!$B$12:$B$187,Loans!$B166,LoansR!H$12:H$187)</f>
        <v>0</v>
      </c>
      <c r="I166" s="37">
        <f>SUMIF(LoansC!$B$12:$B$187,Loans!$B166,LoansC!I$12:I$187)+SUMIF(LoansR!$B$12:$B$187,Loans!$B166,LoansR!I$12:I$187)</f>
        <v>0</v>
      </c>
      <c r="J166" s="37">
        <f>SUMIF(LoansC!$B$12:$B$187,Loans!$B166,LoansC!J$12:J$187)+SUMIF(LoansR!$B$12:$B$187,Loans!$B166,LoansR!J$12:J$187)</f>
        <v>0</v>
      </c>
      <c r="K166" s="37">
        <f>SUMIF(LoansC!$B$12:$B$187,Loans!$B166,LoansC!K$12:K$187)+SUMIF(LoansR!$B$12:$B$187,Loans!$B166,LoansR!K$12:K$187)</f>
        <v>0</v>
      </c>
      <c r="L166" s="37">
        <f>SUMIF(LoansC!$B$12:$B$187,Loans!$B166,LoansC!L$12:L$187)+SUMIF(LoansR!$B$12:$B$187,Loans!$B166,LoansR!L$12:L$187)</f>
        <v>0</v>
      </c>
      <c r="M166" s="37">
        <f>SUMIF(LoansC!$B$12:$B$187,Loans!$B166,LoansC!M$12:M$187)+SUMIF(LoansR!$B$12:$B$187,Loans!$B166,LoansR!M$12:M$187)</f>
        <v>0</v>
      </c>
      <c r="N166" s="37">
        <f>SUMIF(LoansC!$B$12:$B$187,Loans!$B166,LoansC!N$12:N$187)+SUMIF(LoansR!$B$12:$B$187,Loans!$B166,LoansR!N$12:N$187)</f>
        <v>0</v>
      </c>
      <c r="O166" s="37">
        <f>SUMIF(LoansC!$B$12:$B$187,Loans!$B166,LoansC!O$12:O$187)+SUMIF(LoansR!$B$12:$B$187,Loans!$B166,LoansR!O$12:O$187)</f>
        <v>0</v>
      </c>
      <c r="P166" s="37">
        <f>SUMIF(LoansC!$B$12:$B$187,Loans!$B166,LoansC!P$12:P$187)+SUMIF(LoansR!$B$12:$B$187,Loans!$B166,LoansR!P$12:P$187)</f>
        <v>0</v>
      </c>
      <c r="Q166" s="37">
        <f>SUMIF(LoansC!$B$12:$B$187,Loans!$B166,LoansC!Q$12:Q$187)+SUMIF(LoansR!$B$12:$B$187,Loans!$B166,LoansR!Q$12:Q$187)</f>
        <v>0</v>
      </c>
      <c r="R166" s="37">
        <f>SUMIF(LoansC!$B$12:$B$187,Loans!$B166,LoansC!R$12:R$187)+SUMIF(LoansR!$B$12:$B$187,Loans!$B166,LoansR!R$12:R$187)</f>
        <v>0</v>
      </c>
      <c r="S166" s="37">
        <f>SUMIF(LoansC!$B$12:$B$187,Loans!$B166,LoansC!S$12:S$187)+SUMIF(LoansR!$B$12:$B$187,Loans!$B166,LoansR!S$12:S$187)</f>
        <v>0</v>
      </c>
      <c r="T166" s="37">
        <f>SUMIF(LoansC!$B$12:$B$187,Loans!$B166,LoansC!T$12:T$187)+SUMIF(LoansR!$B$12:$B$187,Loans!$B166,LoansR!T$12:T$187)</f>
        <v>0</v>
      </c>
      <c r="U166" s="37">
        <f>(SUMIF(LoansC!$B$12:$B$187,Loans!$B166,LoansC!U$12:U$187)+SUMIF(LoansR!$B$12:$B$187,Loans!$B166,LoansR!U$12:U$187))/2</f>
        <v>1</v>
      </c>
      <c r="V166" s="37">
        <f>SUMIF(LoansC!$B$12:$B$187,Loans!$B166,LoansC!V$12:V$187)+SUMIF(LoansR!$B$12:$B$187,Loans!$B166,LoansR!V$12:V$187)</f>
        <v>0</v>
      </c>
      <c r="W166" s="37">
        <f>SUMIF(LoansC!$B$12:$B$187,Loans!$B166,LoansC!W$12:W$187)+SUMIF(LoansR!$B$12:$B$187,Loans!$B166,LoansR!W$12:W$187)</f>
        <v>0</v>
      </c>
      <c r="X166" s="50" t="e">
        <f>IF(MONTH($B166)&gt;=6,VLOOKUP(YEAR($B166)+1,SRECPrice!$B$5:$C$29,2,FALSE),VLOOKUP(YEAR($B166),SRECPrice!$B$5:$C$29,2,FALSE))</f>
        <v>#N/A</v>
      </c>
      <c r="Y166" s="37">
        <f>SUMIF(LoansC!$B$12:$B$187,Loans!$B166,LoansC!Y$12:Y$187)+SUMIF(LoansR!$B$12:$B$187,Loans!$B166,LoansR!Y$12:Y$187)</f>
        <v>0</v>
      </c>
      <c r="Z166" s="37">
        <f>SUMIF(LoansC!$B$12:$B$187,Loans!$B166,LoansC!Z$12:Z$187)+SUMIF(LoansR!$B$12:$B$187,Loans!$B166,LoansR!Z$12:Z$187)</f>
        <v>0</v>
      </c>
      <c r="AA166" s="37">
        <f>SUMIF(LoansC!$B$12:$B$187,Loans!$B166,LoansC!AA$12:AA$187)+SUMIF(LoansR!$B$12:$B$187,Loans!$B166,LoansR!AA$12:AA$187)</f>
        <v>0</v>
      </c>
      <c r="AB166" s="37">
        <f>SUMIF(LoansC!$B$12:$B$187,Loans!$B166,LoansC!AB$12:AB$187)+SUMIF(LoansR!$B$12:$B$187,Loans!$B166,LoansR!AB$12:AB$187)</f>
        <v>0</v>
      </c>
      <c r="AC166" s="37">
        <f>SUMIF(LoansC!$B$12:$B$187,Loans!$B166,LoansC!AC$12:AC$187)+SUMIF(LoansR!$B$12:$B$187,Loans!$B166,LoansR!AC$12:AC$187)</f>
        <v>0</v>
      </c>
      <c r="AD166" s="37">
        <f>SUMIF(LoansC!$B$12:$B$187,Loans!$B166,LoansC!AD$12:AD$187)+SUMIF(LoansR!$B$12:$B$187,Loans!$B166,LoansR!AD$12:AD$187)</f>
        <v>0</v>
      </c>
      <c r="AE166" s="56">
        <f>SUMIF(LoansC!$B$12:$B$187,Loans!$B166,LoansC!AE$12:AE$187)</f>
        <v>9.6699999999999994E-2</v>
      </c>
      <c r="AF166" s="37">
        <f>SUMIF(LoansC!$B$12:$B$187,Loans!$B166,LoansC!AF$12:AF$187)+SUMIF(LoansR!$B$12:$B$187,Loans!$B166,LoansR!AF$12:AF$187)</f>
        <v>0</v>
      </c>
      <c r="AG166" s="37">
        <f>SUMIF(LoansC!$B$12:$B$187,Loans!$B166,LoansC!AG$12:AG$187)+SUMIF(LoansR!$B$12:$B$187,Loans!$B166,LoansR!AG$12:AG$187)</f>
        <v>0</v>
      </c>
      <c r="AH166" s="37">
        <f>SUMIF(LoansC!$B$12:$B$187,Loans!$B166,LoansC!AH$12:AH$187)+SUMIF(LoansR!$B$12:$B$187,Loans!$B166,LoansR!AH$12:AH$187)</f>
        <v>0</v>
      </c>
      <c r="AI166" s="37">
        <f>SUMIF(LoansC!$B$12:$B$187,Loans!$B166,LoansC!AI$12:AI$187)+SUMIF(LoansR!$B$12:$B$187,Loans!$B166,LoansR!AI$12:AI$187)</f>
        <v>0</v>
      </c>
      <c r="AJ166" s="37">
        <f>SUMIF(LoansC!$B$12:$B$187,Loans!$B166,LoansC!AJ$12:AJ$187)+SUMIF(LoansR!$B$12:$B$187,Loans!$B166,LoansR!AJ$12:AJ$187)</f>
        <v>0</v>
      </c>
      <c r="AK166" s="37">
        <f>SUMIF(LoansC!$B$12:$B$187,Loans!$B166,LoansC!AK$12:AK$187)+SUMIF(LoansR!$B$12:$B$187,Loans!$B166,LoansR!AK$12:AK$187)</f>
        <v>0</v>
      </c>
      <c r="AL166" s="37">
        <f>SUMIF(LoansC!$B$12:$B$187,Loans!$B166,LoansC!AL$12:AL$187)+SUMIF(LoansR!$B$12:$B$187,Loans!$B166,LoansR!AL$12:AL$187)</f>
        <v>0</v>
      </c>
      <c r="AM166" s="37">
        <f>SUMIF(LoansC!$B$12:$B$187,Loans!$B166,LoansC!AM$12:AM$187)+SUMIF(LoansR!$B$12:$B$187,Loans!$B166,LoansR!AM$12:AM$187)</f>
        <v>0</v>
      </c>
      <c r="AN166" s="37">
        <f>SUMIF(LoansC!$B$12:$B$187,Loans!$B166,LoansC!AN$12:AN$187)+SUMIF(LoansR!$B$12:$B$187,Loans!$B166,LoansR!AN$12:AN$187)</f>
        <v>0</v>
      </c>
      <c r="AP166" s="57"/>
    </row>
    <row r="167" spans="1:42" x14ac:dyDescent="0.2">
      <c r="A167" s="1">
        <f t="shared" si="8"/>
        <v>3</v>
      </c>
      <c r="B167" s="101">
        <f t="shared" si="9"/>
        <v>49399</v>
      </c>
      <c r="C167" s="37">
        <f>SUMIF(LoansC!$B$12:$B$187,Loans!$B167,LoansC!C$12:C$187)+SUMIF(LoansR!$B$12:$B$187,Loans!$B167,LoansR!C$12:C$187)</f>
        <v>0</v>
      </c>
      <c r="D167" s="37">
        <f>SUMIF(LoansC!$B$12:$B$187,Loans!$B167,LoansC!D$12:D$187)+SUMIF(LoansR!$B$12:$B$187,Loans!$B167,LoansR!D$12:D$187)</f>
        <v>56138240.700000025</v>
      </c>
      <c r="E167" s="37">
        <f>SUMIF(LoansC!$B$12:$B$187,Loans!$B167,LoansC!E$12:E$187)+SUMIF(LoansR!$B$12:$B$187,Loans!$B167,LoansR!E$12:E$187)</f>
        <v>0</v>
      </c>
      <c r="F167" s="37">
        <f>SUMIF(LoansC!$B$12:$B$187,Loans!$B167,LoansC!F$12:F$187)+SUMIF(LoansR!$B$12:$B$187,Loans!$B167,LoansR!F$12:F$187)</f>
        <v>0</v>
      </c>
      <c r="G167" s="37">
        <f>SUMIF(LoansC!$B$12:$B$187,Loans!$B167,LoansC!G$12:G$187)+SUMIF(LoansR!$B$12:$B$187,Loans!$B167,LoansR!G$12:G$187)</f>
        <v>0</v>
      </c>
      <c r="H167" s="37">
        <f>SUMIF(LoansC!$B$12:$B$187,Loans!$B167,LoansC!H$12:H$187)+SUMIF(LoansR!$B$12:$B$187,Loans!$B167,LoansR!H$12:H$187)</f>
        <v>0</v>
      </c>
      <c r="I167" s="37">
        <f>SUMIF(LoansC!$B$12:$B$187,Loans!$B167,LoansC!I$12:I$187)+SUMIF(LoansR!$B$12:$B$187,Loans!$B167,LoansR!I$12:I$187)</f>
        <v>0</v>
      </c>
      <c r="J167" s="37">
        <f>SUMIF(LoansC!$B$12:$B$187,Loans!$B167,LoansC!J$12:J$187)+SUMIF(LoansR!$B$12:$B$187,Loans!$B167,LoansR!J$12:J$187)</f>
        <v>0</v>
      </c>
      <c r="K167" s="37">
        <f>SUMIF(LoansC!$B$12:$B$187,Loans!$B167,LoansC!K$12:K$187)+SUMIF(LoansR!$B$12:$B$187,Loans!$B167,LoansR!K$12:K$187)</f>
        <v>0</v>
      </c>
      <c r="L167" s="37">
        <f>SUMIF(LoansC!$B$12:$B$187,Loans!$B167,LoansC!L$12:L$187)+SUMIF(LoansR!$B$12:$B$187,Loans!$B167,LoansR!L$12:L$187)</f>
        <v>0</v>
      </c>
      <c r="M167" s="37">
        <f>SUMIF(LoansC!$B$12:$B$187,Loans!$B167,LoansC!M$12:M$187)+SUMIF(LoansR!$B$12:$B$187,Loans!$B167,LoansR!M$12:M$187)</f>
        <v>0</v>
      </c>
      <c r="N167" s="37">
        <f>SUMIF(LoansC!$B$12:$B$187,Loans!$B167,LoansC!N$12:N$187)+SUMIF(LoansR!$B$12:$B$187,Loans!$B167,LoansR!N$12:N$187)</f>
        <v>0</v>
      </c>
      <c r="O167" s="37">
        <f>SUMIF(LoansC!$B$12:$B$187,Loans!$B167,LoansC!O$12:O$187)+SUMIF(LoansR!$B$12:$B$187,Loans!$B167,LoansR!O$12:O$187)</f>
        <v>0</v>
      </c>
      <c r="P167" s="37">
        <f>SUMIF(LoansC!$B$12:$B$187,Loans!$B167,LoansC!P$12:P$187)+SUMIF(LoansR!$B$12:$B$187,Loans!$B167,LoansR!P$12:P$187)</f>
        <v>0</v>
      </c>
      <c r="Q167" s="37">
        <f>SUMIF(LoansC!$B$12:$B$187,Loans!$B167,LoansC!Q$12:Q$187)+SUMIF(LoansR!$B$12:$B$187,Loans!$B167,LoansR!Q$12:Q$187)</f>
        <v>0</v>
      </c>
      <c r="R167" s="37">
        <f>SUMIF(LoansC!$B$12:$B$187,Loans!$B167,LoansC!R$12:R$187)+SUMIF(LoansR!$B$12:$B$187,Loans!$B167,LoansR!R$12:R$187)</f>
        <v>0</v>
      </c>
      <c r="S167" s="37">
        <f>SUMIF(LoansC!$B$12:$B$187,Loans!$B167,LoansC!S$12:S$187)+SUMIF(LoansR!$B$12:$B$187,Loans!$B167,LoansR!S$12:S$187)</f>
        <v>0</v>
      </c>
      <c r="T167" s="37">
        <f>SUMIF(LoansC!$B$12:$B$187,Loans!$B167,LoansC!T$12:T$187)+SUMIF(LoansR!$B$12:$B$187,Loans!$B167,LoansR!T$12:T$187)</f>
        <v>0</v>
      </c>
      <c r="U167" s="37">
        <f>(SUMIF(LoansC!$B$12:$B$187,Loans!$B167,LoansC!U$12:U$187)+SUMIF(LoansR!$B$12:$B$187,Loans!$B167,LoansR!U$12:U$187))/2</f>
        <v>1</v>
      </c>
      <c r="V167" s="37">
        <f>SUMIF(LoansC!$B$12:$B$187,Loans!$B167,LoansC!V$12:V$187)+SUMIF(LoansR!$B$12:$B$187,Loans!$B167,LoansR!V$12:V$187)</f>
        <v>0</v>
      </c>
      <c r="W167" s="37">
        <f>SUMIF(LoansC!$B$12:$B$187,Loans!$B167,LoansC!W$12:W$187)+SUMIF(LoansR!$B$12:$B$187,Loans!$B167,LoansR!W$12:W$187)</f>
        <v>0</v>
      </c>
      <c r="X167" s="50" t="e">
        <f>IF(MONTH($B167)&gt;=6,VLOOKUP(YEAR($B167)+1,SRECPrice!$B$5:$C$29,2,FALSE),VLOOKUP(YEAR($B167),SRECPrice!$B$5:$C$29,2,FALSE))</f>
        <v>#N/A</v>
      </c>
      <c r="Y167" s="37">
        <f>SUMIF(LoansC!$B$12:$B$187,Loans!$B167,LoansC!Y$12:Y$187)+SUMIF(LoansR!$B$12:$B$187,Loans!$B167,LoansR!Y$12:Y$187)</f>
        <v>0</v>
      </c>
      <c r="Z167" s="37">
        <f>SUMIF(LoansC!$B$12:$B$187,Loans!$B167,LoansC!Z$12:Z$187)+SUMIF(LoansR!$B$12:$B$187,Loans!$B167,LoansR!Z$12:Z$187)</f>
        <v>0</v>
      </c>
      <c r="AA167" s="37">
        <f>SUMIF(LoansC!$B$12:$B$187,Loans!$B167,LoansC!AA$12:AA$187)+SUMIF(LoansR!$B$12:$B$187,Loans!$B167,LoansR!AA$12:AA$187)</f>
        <v>0</v>
      </c>
      <c r="AB167" s="37">
        <f>SUMIF(LoansC!$B$12:$B$187,Loans!$B167,LoansC!AB$12:AB$187)+SUMIF(LoansR!$B$12:$B$187,Loans!$B167,LoansR!AB$12:AB$187)</f>
        <v>0</v>
      </c>
      <c r="AC167" s="37">
        <f>SUMIF(LoansC!$B$12:$B$187,Loans!$B167,LoansC!AC$12:AC$187)+SUMIF(LoansR!$B$12:$B$187,Loans!$B167,LoansR!AC$12:AC$187)</f>
        <v>0</v>
      </c>
      <c r="AD167" s="37">
        <f>SUMIF(LoansC!$B$12:$B$187,Loans!$B167,LoansC!AD$12:AD$187)+SUMIF(LoansR!$B$12:$B$187,Loans!$B167,LoansR!AD$12:AD$187)</f>
        <v>0</v>
      </c>
      <c r="AE167" s="56">
        <f>SUMIF(LoansC!$B$12:$B$187,Loans!$B167,LoansC!AE$12:AE$187)</f>
        <v>9.6699999999999994E-2</v>
      </c>
      <c r="AF167" s="37">
        <f>SUMIF(LoansC!$B$12:$B$187,Loans!$B167,LoansC!AF$12:AF$187)+SUMIF(LoansR!$B$12:$B$187,Loans!$B167,LoansR!AF$12:AF$187)</f>
        <v>0</v>
      </c>
      <c r="AG167" s="37">
        <f>SUMIF(LoansC!$B$12:$B$187,Loans!$B167,LoansC!AG$12:AG$187)+SUMIF(LoansR!$B$12:$B$187,Loans!$B167,LoansR!AG$12:AG$187)</f>
        <v>0</v>
      </c>
      <c r="AH167" s="37">
        <f>SUMIF(LoansC!$B$12:$B$187,Loans!$B167,LoansC!AH$12:AH$187)+SUMIF(LoansR!$B$12:$B$187,Loans!$B167,LoansR!AH$12:AH$187)</f>
        <v>0</v>
      </c>
      <c r="AI167" s="37">
        <f>SUMIF(LoansC!$B$12:$B$187,Loans!$B167,LoansC!AI$12:AI$187)+SUMIF(LoansR!$B$12:$B$187,Loans!$B167,LoansR!AI$12:AI$187)</f>
        <v>0</v>
      </c>
      <c r="AJ167" s="37">
        <f>SUMIF(LoansC!$B$12:$B$187,Loans!$B167,LoansC!AJ$12:AJ$187)+SUMIF(LoansR!$B$12:$B$187,Loans!$B167,LoansR!AJ$12:AJ$187)</f>
        <v>0</v>
      </c>
      <c r="AK167" s="37">
        <f>SUMIF(LoansC!$B$12:$B$187,Loans!$B167,LoansC!AK$12:AK$187)+SUMIF(LoansR!$B$12:$B$187,Loans!$B167,LoansR!AK$12:AK$187)</f>
        <v>0</v>
      </c>
      <c r="AL167" s="37">
        <f>SUMIF(LoansC!$B$12:$B$187,Loans!$B167,LoansC!AL$12:AL$187)+SUMIF(LoansR!$B$12:$B$187,Loans!$B167,LoansR!AL$12:AL$187)</f>
        <v>0</v>
      </c>
      <c r="AM167" s="37">
        <f>SUMIF(LoansC!$B$12:$B$187,Loans!$B167,LoansC!AM$12:AM$187)+SUMIF(LoansR!$B$12:$B$187,Loans!$B167,LoansR!AM$12:AM$187)</f>
        <v>0</v>
      </c>
      <c r="AN167" s="37">
        <f>SUMIF(LoansC!$B$12:$B$187,Loans!$B167,LoansC!AN$12:AN$187)+SUMIF(LoansR!$B$12:$B$187,Loans!$B167,LoansR!AN$12:AN$187)</f>
        <v>0</v>
      </c>
      <c r="AP167" s="57"/>
    </row>
    <row r="168" spans="1:42" x14ac:dyDescent="0.2">
      <c r="A168" s="1">
        <f t="shared" si="8"/>
        <v>4</v>
      </c>
      <c r="B168" s="101">
        <f t="shared" si="9"/>
        <v>49429</v>
      </c>
      <c r="C168" s="37">
        <f>SUMIF(LoansC!$B$12:$B$187,Loans!$B168,LoansC!C$12:C$187)+SUMIF(LoansR!$B$12:$B$187,Loans!$B168,LoansR!C$12:C$187)</f>
        <v>0</v>
      </c>
      <c r="D168" s="37">
        <f>SUMIF(LoansC!$B$12:$B$187,Loans!$B168,LoansC!D$12:D$187)+SUMIF(LoansR!$B$12:$B$187,Loans!$B168,LoansR!D$12:D$187)</f>
        <v>56138240.700000025</v>
      </c>
      <c r="E168" s="37">
        <f>SUMIF(LoansC!$B$12:$B$187,Loans!$B168,LoansC!E$12:E$187)+SUMIF(LoansR!$B$12:$B$187,Loans!$B168,LoansR!E$12:E$187)</f>
        <v>0</v>
      </c>
      <c r="F168" s="37">
        <f>SUMIF(LoansC!$B$12:$B$187,Loans!$B168,LoansC!F$12:F$187)+SUMIF(LoansR!$B$12:$B$187,Loans!$B168,LoansR!F$12:F$187)</f>
        <v>0</v>
      </c>
      <c r="G168" s="37">
        <f>SUMIF(LoansC!$B$12:$B$187,Loans!$B168,LoansC!G$12:G$187)+SUMIF(LoansR!$B$12:$B$187,Loans!$B168,LoansR!G$12:G$187)</f>
        <v>0</v>
      </c>
      <c r="H168" s="37">
        <f>SUMIF(LoansC!$B$12:$B$187,Loans!$B168,LoansC!H$12:H$187)+SUMIF(LoansR!$B$12:$B$187,Loans!$B168,LoansR!H$12:H$187)</f>
        <v>0</v>
      </c>
      <c r="I168" s="37">
        <f>SUMIF(LoansC!$B$12:$B$187,Loans!$B168,LoansC!I$12:I$187)+SUMIF(LoansR!$B$12:$B$187,Loans!$B168,LoansR!I$12:I$187)</f>
        <v>0</v>
      </c>
      <c r="J168" s="37">
        <f>SUMIF(LoansC!$B$12:$B$187,Loans!$B168,LoansC!J$12:J$187)+SUMIF(LoansR!$B$12:$B$187,Loans!$B168,LoansR!J$12:J$187)</f>
        <v>0</v>
      </c>
      <c r="K168" s="37">
        <f>SUMIF(LoansC!$B$12:$B$187,Loans!$B168,LoansC!K$12:K$187)+SUMIF(LoansR!$B$12:$B$187,Loans!$B168,LoansR!K$12:K$187)</f>
        <v>0</v>
      </c>
      <c r="L168" s="37">
        <f>SUMIF(LoansC!$B$12:$B$187,Loans!$B168,LoansC!L$12:L$187)+SUMIF(LoansR!$B$12:$B$187,Loans!$B168,LoansR!L$12:L$187)</f>
        <v>0</v>
      </c>
      <c r="M168" s="37">
        <f>SUMIF(LoansC!$B$12:$B$187,Loans!$B168,LoansC!M$12:M$187)+SUMIF(LoansR!$B$12:$B$187,Loans!$B168,LoansR!M$12:M$187)</f>
        <v>0</v>
      </c>
      <c r="N168" s="37">
        <f>SUMIF(LoansC!$B$12:$B$187,Loans!$B168,LoansC!N$12:N$187)+SUMIF(LoansR!$B$12:$B$187,Loans!$B168,LoansR!N$12:N$187)</f>
        <v>0</v>
      </c>
      <c r="O168" s="37">
        <f>SUMIF(LoansC!$B$12:$B$187,Loans!$B168,LoansC!O$12:O$187)+SUMIF(LoansR!$B$12:$B$187,Loans!$B168,LoansR!O$12:O$187)</f>
        <v>0</v>
      </c>
      <c r="P168" s="37">
        <f>SUMIF(LoansC!$B$12:$B$187,Loans!$B168,LoansC!P$12:P$187)+SUMIF(LoansR!$B$12:$B$187,Loans!$B168,LoansR!P$12:P$187)</f>
        <v>0</v>
      </c>
      <c r="Q168" s="37">
        <f>SUMIF(LoansC!$B$12:$B$187,Loans!$B168,LoansC!Q$12:Q$187)+SUMIF(LoansR!$B$12:$B$187,Loans!$B168,LoansR!Q$12:Q$187)</f>
        <v>0</v>
      </c>
      <c r="R168" s="37">
        <f>SUMIF(LoansC!$B$12:$B$187,Loans!$B168,LoansC!R$12:R$187)+SUMIF(LoansR!$B$12:$B$187,Loans!$B168,LoansR!R$12:R$187)</f>
        <v>0</v>
      </c>
      <c r="S168" s="37">
        <f>SUMIF(LoansC!$B$12:$B$187,Loans!$B168,LoansC!S$12:S$187)+SUMIF(LoansR!$B$12:$B$187,Loans!$B168,LoansR!S$12:S$187)</f>
        <v>0</v>
      </c>
      <c r="T168" s="37">
        <f>SUMIF(LoansC!$B$12:$B$187,Loans!$B168,LoansC!T$12:T$187)+SUMIF(LoansR!$B$12:$B$187,Loans!$B168,LoansR!T$12:T$187)</f>
        <v>0</v>
      </c>
      <c r="U168" s="37">
        <f>(SUMIF(LoansC!$B$12:$B$187,Loans!$B168,LoansC!U$12:U$187)+SUMIF(LoansR!$B$12:$B$187,Loans!$B168,LoansR!U$12:U$187))/2</f>
        <v>1</v>
      </c>
      <c r="V168" s="37">
        <f>SUMIF(LoansC!$B$12:$B$187,Loans!$B168,LoansC!V$12:V$187)+SUMIF(LoansR!$B$12:$B$187,Loans!$B168,LoansR!V$12:V$187)</f>
        <v>0</v>
      </c>
      <c r="W168" s="37">
        <f>SUMIF(LoansC!$B$12:$B$187,Loans!$B168,LoansC!W$12:W$187)+SUMIF(LoansR!$B$12:$B$187,Loans!$B168,LoansR!W$12:W$187)</f>
        <v>0</v>
      </c>
      <c r="X168" s="50" t="e">
        <f>IF(MONTH($B168)&gt;=6,VLOOKUP(YEAR($B168)+1,SRECPrice!$B$5:$C$29,2,FALSE),VLOOKUP(YEAR($B168),SRECPrice!$B$5:$C$29,2,FALSE))</f>
        <v>#N/A</v>
      </c>
      <c r="Y168" s="37">
        <f>SUMIF(LoansC!$B$12:$B$187,Loans!$B168,LoansC!Y$12:Y$187)+SUMIF(LoansR!$B$12:$B$187,Loans!$B168,LoansR!Y$12:Y$187)</f>
        <v>0</v>
      </c>
      <c r="Z168" s="37">
        <f>SUMIF(LoansC!$B$12:$B$187,Loans!$B168,LoansC!Z$12:Z$187)+SUMIF(LoansR!$B$12:$B$187,Loans!$B168,LoansR!Z$12:Z$187)</f>
        <v>0</v>
      </c>
      <c r="AA168" s="37">
        <f>SUMIF(LoansC!$B$12:$B$187,Loans!$B168,LoansC!AA$12:AA$187)+SUMIF(LoansR!$B$12:$B$187,Loans!$B168,LoansR!AA$12:AA$187)</f>
        <v>0</v>
      </c>
      <c r="AB168" s="37">
        <f>SUMIF(LoansC!$B$12:$B$187,Loans!$B168,LoansC!AB$12:AB$187)+SUMIF(LoansR!$B$12:$B$187,Loans!$B168,LoansR!AB$12:AB$187)</f>
        <v>0</v>
      </c>
      <c r="AC168" s="37">
        <f>SUMIF(LoansC!$B$12:$B$187,Loans!$B168,LoansC!AC$12:AC$187)+SUMIF(LoansR!$B$12:$B$187,Loans!$B168,LoansR!AC$12:AC$187)</f>
        <v>0</v>
      </c>
      <c r="AD168" s="37">
        <f>SUMIF(LoansC!$B$12:$B$187,Loans!$B168,LoansC!AD$12:AD$187)+SUMIF(LoansR!$B$12:$B$187,Loans!$B168,LoansR!AD$12:AD$187)</f>
        <v>0</v>
      </c>
      <c r="AE168" s="56">
        <f>SUMIF(LoansC!$B$12:$B$187,Loans!$B168,LoansC!AE$12:AE$187)</f>
        <v>9.6699999999999994E-2</v>
      </c>
      <c r="AF168" s="37">
        <f>SUMIF(LoansC!$B$12:$B$187,Loans!$B168,LoansC!AF$12:AF$187)+SUMIF(LoansR!$B$12:$B$187,Loans!$B168,LoansR!AF$12:AF$187)</f>
        <v>0</v>
      </c>
      <c r="AG168" s="37">
        <f>SUMIF(LoansC!$B$12:$B$187,Loans!$B168,LoansC!AG$12:AG$187)+SUMIF(LoansR!$B$12:$B$187,Loans!$B168,LoansR!AG$12:AG$187)</f>
        <v>0</v>
      </c>
      <c r="AH168" s="37">
        <f>SUMIF(LoansC!$B$12:$B$187,Loans!$B168,LoansC!AH$12:AH$187)+SUMIF(LoansR!$B$12:$B$187,Loans!$B168,LoansR!AH$12:AH$187)</f>
        <v>0</v>
      </c>
      <c r="AI168" s="37">
        <f>SUMIF(LoansC!$B$12:$B$187,Loans!$B168,LoansC!AI$12:AI$187)+SUMIF(LoansR!$B$12:$B$187,Loans!$B168,LoansR!AI$12:AI$187)</f>
        <v>0</v>
      </c>
      <c r="AJ168" s="37">
        <f>SUMIF(LoansC!$B$12:$B$187,Loans!$B168,LoansC!AJ$12:AJ$187)+SUMIF(LoansR!$B$12:$B$187,Loans!$B168,LoansR!AJ$12:AJ$187)</f>
        <v>0</v>
      </c>
      <c r="AK168" s="37">
        <f>SUMIF(LoansC!$B$12:$B$187,Loans!$B168,LoansC!AK$12:AK$187)+SUMIF(LoansR!$B$12:$B$187,Loans!$B168,LoansR!AK$12:AK$187)</f>
        <v>0</v>
      </c>
      <c r="AL168" s="37">
        <f>SUMIF(LoansC!$B$12:$B$187,Loans!$B168,LoansC!AL$12:AL$187)+SUMIF(LoansR!$B$12:$B$187,Loans!$B168,LoansR!AL$12:AL$187)</f>
        <v>0</v>
      </c>
      <c r="AM168" s="37">
        <f>SUMIF(LoansC!$B$12:$B$187,Loans!$B168,LoansC!AM$12:AM$187)+SUMIF(LoansR!$B$12:$B$187,Loans!$B168,LoansR!AM$12:AM$187)</f>
        <v>0</v>
      </c>
      <c r="AN168" s="37">
        <f>SUMIF(LoansC!$B$12:$B$187,Loans!$B168,LoansC!AN$12:AN$187)+SUMIF(LoansR!$B$12:$B$187,Loans!$B168,LoansR!AN$12:AN$187)</f>
        <v>0</v>
      </c>
      <c r="AP168" s="57"/>
    </row>
    <row r="169" spans="1:42" x14ac:dyDescent="0.2">
      <c r="A169" s="1">
        <f t="shared" si="8"/>
        <v>5</v>
      </c>
      <c r="B169" s="101">
        <f t="shared" si="9"/>
        <v>49460</v>
      </c>
      <c r="C169" s="37">
        <f>SUMIF(LoansC!$B$12:$B$187,Loans!$B169,LoansC!C$12:C$187)+SUMIF(LoansR!$B$12:$B$187,Loans!$B169,LoansR!C$12:C$187)</f>
        <v>0</v>
      </c>
      <c r="D169" s="37">
        <f>SUMIF(LoansC!$B$12:$B$187,Loans!$B169,LoansC!D$12:D$187)+SUMIF(LoansR!$B$12:$B$187,Loans!$B169,LoansR!D$12:D$187)</f>
        <v>56138240.700000025</v>
      </c>
      <c r="E169" s="37">
        <f>SUMIF(LoansC!$B$12:$B$187,Loans!$B169,LoansC!E$12:E$187)+SUMIF(LoansR!$B$12:$B$187,Loans!$B169,LoansR!E$12:E$187)</f>
        <v>0</v>
      </c>
      <c r="F169" s="37">
        <f>SUMIF(LoansC!$B$12:$B$187,Loans!$B169,LoansC!F$12:F$187)+SUMIF(LoansR!$B$12:$B$187,Loans!$B169,LoansR!F$12:F$187)</f>
        <v>0</v>
      </c>
      <c r="G169" s="37">
        <f>SUMIF(LoansC!$B$12:$B$187,Loans!$B169,LoansC!G$12:G$187)+SUMIF(LoansR!$B$12:$B$187,Loans!$B169,LoansR!G$12:G$187)</f>
        <v>0</v>
      </c>
      <c r="H169" s="37">
        <f>SUMIF(LoansC!$B$12:$B$187,Loans!$B169,LoansC!H$12:H$187)+SUMIF(LoansR!$B$12:$B$187,Loans!$B169,LoansR!H$12:H$187)</f>
        <v>0</v>
      </c>
      <c r="I169" s="37">
        <f>SUMIF(LoansC!$B$12:$B$187,Loans!$B169,LoansC!I$12:I$187)+SUMIF(LoansR!$B$12:$B$187,Loans!$B169,LoansR!I$12:I$187)</f>
        <v>0</v>
      </c>
      <c r="J169" s="37">
        <f>SUMIF(LoansC!$B$12:$B$187,Loans!$B169,LoansC!J$12:J$187)+SUMIF(LoansR!$B$12:$B$187,Loans!$B169,LoansR!J$12:J$187)</f>
        <v>0</v>
      </c>
      <c r="K169" s="37">
        <f>SUMIF(LoansC!$B$12:$B$187,Loans!$B169,LoansC!K$12:K$187)+SUMIF(LoansR!$B$12:$B$187,Loans!$B169,LoansR!K$12:K$187)</f>
        <v>0</v>
      </c>
      <c r="L169" s="37">
        <f>SUMIF(LoansC!$B$12:$B$187,Loans!$B169,LoansC!L$12:L$187)+SUMIF(LoansR!$B$12:$B$187,Loans!$B169,LoansR!L$12:L$187)</f>
        <v>0</v>
      </c>
      <c r="M169" s="37">
        <f>SUMIF(LoansC!$B$12:$B$187,Loans!$B169,LoansC!M$12:M$187)+SUMIF(LoansR!$B$12:$B$187,Loans!$B169,LoansR!M$12:M$187)</f>
        <v>0</v>
      </c>
      <c r="N169" s="37">
        <f>SUMIF(LoansC!$B$12:$B$187,Loans!$B169,LoansC!N$12:N$187)+SUMIF(LoansR!$B$12:$B$187,Loans!$B169,LoansR!N$12:N$187)</f>
        <v>0</v>
      </c>
      <c r="O169" s="37">
        <f>SUMIF(LoansC!$B$12:$B$187,Loans!$B169,LoansC!O$12:O$187)+SUMIF(LoansR!$B$12:$B$187,Loans!$B169,LoansR!O$12:O$187)</f>
        <v>0</v>
      </c>
      <c r="P169" s="37">
        <f>SUMIF(LoansC!$B$12:$B$187,Loans!$B169,LoansC!P$12:P$187)+SUMIF(LoansR!$B$12:$B$187,Loans!$B169,LoansR!P$12:P$187)</f>
        <v>0</v>
      </c>
      <c r="Q169" s="37">
        <f>SUMIF(LoansC!$B$12:$B$187,Loans!$B169,LoansC!Q$12:Q$187)+SUMIF(LoansR!$B$12:$B$187,Loans!$B169,LoansR!Q$12:Q$187)</f>
        <v>0</v>
      </c>
      <c r="R169" s="37">
        <f>SUMIF(LoansC!$B$12:$B$187,Loans!$B169,LoansC!R$12:R$187)+SUMIF(LoansR!$B$12:$B$187,Loans!$B169,LoansR!R$12:R$187)</f>
        <v>0</v>
      </c>
      <c r="S169" s="37">
        <f>SUMIF(LoansC!$B$12:$B$187,Loans!$B169,LoansC!S$12:S$187)+SUMIF(LoansR!$B$12:$B$187,Loans!$B169,LoansR!S$12:S$187)</f>
        <v>0</v>
      </c>
      <c r="T169" s="37">
        <f>SUMIF(LoansC!$B$12:$B$187,Loans!$B169,LoansC!T$12:T$187)+SUMIF(LoansR!$B$12:$B$187,Loans!$B169,LoansR!T$12:T$187)</f>
        <v>0</v>
      </c>
      <c r="U169" s="37">
        <f>(SUMIF(LoansC!$B$12:$B$187,Loans!$B169,LoansC!U$12:U$187)+SUMIF(LoansR!$B$12:$B$187,Loans!$B169,LoansR!U$12:U$187))/2</f>
        <v>1</v>
      </c>
      <c r="V169" s="37">
        <f>SUMIF(LoansC!$B$12:$B$187,Loans!$B169,LoansC!V$12:V$187)+SUMIF(LoansR!$B$12:$B$187,Loans!$B169,LoansR!V$12:V$187)</f>
        <v>0</v>
      </c>
      <c r="W169" s="37">
        <f>SUMIF(LoansC!$B$12:$B$187,Loans!$B169,LoansC!W$12:W$187)+SUMIF(LoansR!$B$12:$B$187,Loans!$B169,LoansR!W$12:W$187)</f>
        <v>0</v>
      </c>
      <c r="X169" s="50" t="e">
        <f>IF(MONTH($B169)&gt;=6,VLOOKUP(YEAR($B169)+1,SRECPrice!$B$5:$C$29,2,FALSE),VLOOKUP(YEAR($B169),SRECPrice!$B$5:$C$29,2,FALSE))</f>
        <v>#N/A</v>
      </c>
      <c r="Y169" s="37">
        <f>SUMIF(LoansC!$B$12:$B$187,Loans!$B169,LoansC!Y$12:Y$187)+SUMIF(LoansR!$B$12:$B$187,Loans!$B169,LoansR!Y$12:Y$187)</f>
        <v>0</v>
      </c>
      <c r="Z169" s="37">
        <f>SUMIF(LoansC!$B$12:$B$187,Loans!$B169,LoansC!Z$12:Z$187)+SUMIF(LoansR!$B$12:$B$187,Loans!$B169,LoansR!Z$12:Z$187)</f>
        <v>0</v>
      </c>
      <c r="AA169" s="37">
        <f>SUMIF(LoansC!$B$12:$B$187,Loans!$B169,LoansC!AA$12:AA$187)+SUMIF(LoansR!$B$12:$B$187,Loans!$B169,LoansR!AA$12:AA$187)</f>
        <v>0</v>
      </c>
      <c r="AB169" s="37">
        <f>SUMIF(LoansC!$B$12:$B$187,Loans!$B169,LoansC!AB$12:AB$187)+SUMIF(LoansR!$B$12:$B$187,Loans!$B169,LoansR!AB$12:AB$187)</f>
        <v>0</v>
      </c>
      <c r="AC169" s="37">
        <f>SUMIF(LoansC!$B$12:$B$187,Loans!$B169,LoansC!AC$12:AC$187)+SUMIF(LoansR!$B$12:$B$187,Loans!$B169,LoansR!AC$12:AC$187)</f>
        <v>0</v>
      </c>
      <c r="AD169" s="37">
        <f>SUMIF(LoansC!$B$12:$B$187,Loans!$B169,LoansC!AD$12:AD$187)+SUMIF(LoansR!$B$12:$B$187,Loans!$B169,LoansR!AD$12:AD$187)</f>
        <v>0</v>
      </c>
      <c r="AE169" s="56">
        <f>SUMIF(LoansC!$B$12:$B$187,Loans!$B169,LoansC!AE$12:AE$187)</f>
        <v>9.6699999999999994E-2</v>
      </c>
      <c r="AF169" s="37">
        <f>SUMIF(LoansC!$B$12:$B$187,Loans!$B169,LoansC!AF$12:AF$187)+SUMIF(LoansR!$B$12:$B$187,Loans!$B169,LoansR!AF$12:AF$187)</f>
        <v>0</v>
      </c>
      <c r="AG169" s="37">
        <f>SUMIF(LoansC!$B$12:$B$187,Loans!$B169,LoansC!AG$12:AG$187)+SUMIF(LoansR!$B$12:$B$187,Loans!$B169,LoansR!AG$12:AG$187)</f>
        <v>0</v>
      </c>
      <c r="AH169" s="37">
        <f>SUMIF(LoansC!$B$12:$B$187,Loans!$B169,LoansC!AH$12:AH$187)+SUMIF(LoansR!$B$12:$B$187,Loans!$B169,LoansR!AH$12:AH$187)</f>
        <v>0</v>
      </c>
      <c r="AI169" s="37">
        <f>SUMIF(LoansC!$B$12:$B$187,Loans!$B169,LoansC!AI$12:AI$187)+SUMIF(LoansR!$B$12:$B$187,Loans!$B169,LoansR!AI$12:AI$187)</f>
        <v>0</v>
      </c>
      <c r="AJ169" s="37">
        <f>SUMIF(LoansC!$B$12:$B$187,Loans!$B169,LoansC!AJ$12:AJ$187)+SUMIF(LoansR!$B$12:$B$187,Loans!$B169,LoansR!AJ$12:AJ$187)</f>
        <v>0</v>
      </c>
      <c r="AK169" s="37">
        <f>SUMIF(LoansC!$B$12:$B$187,Loans!$B169,LoansC!AK$12:AK$187)+SUMIF(LoansR!$B$12:$B$187,Loans!$B169,LoansR!AK$12:AK$187)</f>
        <v>0</v>
      </c>
      <c r="AL169" s="37">
        <f>SUMIF(LoansC!$B$12:$B$187,Loans!$B169,LoansC!AL$12:AL$187)+SUMIF(LoansR!$B$12:$B$187,Loans!$B169,LoansR!AL$12:AL$187)</f>
        <v>0</v>
      </c>
      <c r="AM169" s="37">
        <f>SUMIF(LoansC!$B$12:$B$187,Loans!$B169,LoansC!AM$12:AM$187)+SUMIF(LoansR!$B$12:$B$187,Loans!$B169,LoansR!AM$12:AM$187)</f>
        <v>0</v>
      </c>
      <c r="AN169" s="37">
        <f>SUMIF(LoansC!$B$12:$B$187,Loans!$B169,LoansC!AN$12:AN$187)+SUMIF(LoansR!$B$12:$B$187,Loans!$B169,LoansR!AN$12:AN$187)</f>
        <v>0</v>
      </c>
      <c r="AP169" s="57"/>
    </row>
    <row r="170" spans="1:42" x14ac:dyDescent="0.2">
      <c r="A170" s="1">
        <f t="shared" si="8"/>
        <v>6</v>
      </c>
      <c r="B170" s="101">
        <f t="shared" si="9"/>
        <v>49490</v>
      </c>
      <c r="C170" s="37">
        <f>SUMIF(LoansC!$B$12:$B$187,Loans!$B170,LoansC!C$12:C$187)+SUMIF(LoansR!$B$12:$B$187,Loans!$B170,LoansR!C$12:C$187)</f>
        <v>0</v>
      </c>
      <c r="D170" s="37">
        <f>SUMIF(LoansC!$B$12:$B$187,Loans!$B170,LoansC!D$12:D$187)+SUMIF(LoansR!$B$12:$B$187,Loans!$B170,LoansR!D$12:D$187)</f>
        <v>56138240.700000025</v>
      </c>
      <c r="E170" s="37">
        <f>SUMIF(LoansC!$B$12:$B$187,Loans!$B170,LoansC!E$12:E$187)+SUMIF(LoansR!$B$12:$B$187,Loans!$B170,LoansR!E$12:E$187)</f>
        <v>0</v>
      </c>
      <c r="F170" s="37">
        <f>SUMIF(LoansC!$B$12:$B$187,Loans!$B170,LoansC!F$12:F$187)+SUMIF(LoansR!$B$12:$B$187,Loans!$B170,LoansR!F$12:F$187)</f>
        <v>0</v>
      </c>
      <c r="G170" s="37">
        <f>SUMIF(LoansC!$B$12:$B$187,Loans!$B170,LoansC!G$12:G$187)+SUMIF(LoansR!$B$12:$B$187,Loans!$B170,LoansR!G$12:G$187)</f>
        <v>0</v>
      </c>
      <c r="H170" s="37">
        <f>SUMIF(LoansC!$B$12:$B$187,Loans!$B170,LoansC!H$12:H$187)+SUMIF(LoansR!$B$12:$B$187,Loans!$B170,LoansR!H$12:H$187)</f>
        <v>0</v>
      </c>
      <c r="I170" s="37">
        <f>SUMIF(LoansC!$B$12:$B$187,Loans!$B170,LoansC!I$12:I$187)+SUMIF(LoansR!$B$12:$B$187,Loans!$B170,LoansR!I$12:I$187)</f>
        <v>0</v>
      </c>
      <c r="J170" s="37">
        <f>SUMIF(LoansC!$B$12:$B$187,Loans!$B170,LoansC!J$12:J$187)+SUMIF(LoansR!$B$12:$B$187,Loans!$B170,LoansR!J$12:J$187)</f>
        <v>0</v>
      </c>
      <c r="K170" s="37">
        <f>SUMIF(LoansC!$B$12:$B$187,Loans!$B170,LoansC!K$12:K$187)+SUMIF(LoansR!$B$12:$B$187,Loans!$B170,LoansR!K$12:K$187)</f>
        <v>0</v>
      </c>
      <c r="L170" s="37">
        <f>SUMIF(LoansC!$B$12:$B$187,Loans!$B170,LoansC!L$12:L$187)+SUMIF(LoansR!$B$12:$B$187,Loans!$B170,LoansR!L$12:L$187)</f>
        <v>0</v>
      </c>
      <c r="M170" s="37">
        <f>SUMIF(LoansC!$B$12:$B$187,Loans!$B170,LoansC!M$12:M$187)+SUMIF(LoansR!$B$12:$B$187,Loans!$B170,LoansR!M$12:M$187)</f>
        <v>0</v>
      </c>
      <c r="N170" s="37">
        <f>SUMIF(LoansC!$B$12:$B$187,Loans!$B170,LoansC!N$12:N$187)+SUMIF(LoansR!$B$12:$B$187,Loans!$B170,LoansR!N$12:N$187)</f>
        <v>0</v>
      </c>
      <c r="O170" s="37">
        <f>SUMIF(LoansC!$B$12:$B$187,Loans!$B170,LoansC!O$12:O$187)+SUMIF(LoansR!$B$12:$B$187,Loans!$B170,LoansR!O$12:O$187)</f>
        <v>0</v>
      </c>
      <c r="P170" s="37">
        <f>SUMIF(LoansC!$B$12:$B$187,Loans!$B170,LoansC!P$12:P$187)+SUMIF(LoansR!$B$12:$B$187,Loans!$B170,LoansR!P$12:P$187)</f>
        <v>0</v>
      </c>
      <c r="Q170" s="37">
        <f>SUMIF(LoansC!$B$12:$B$187,Loans!$B170,LoansC!Q$12:Q$187)+SUMIF(LoansR!$B$12:$B$187,Loans!$B170,LoansR!Q$12:Q$187)</f>
        <v>0</v>
      </c>
      <c r="R170" s="37">
        <f>SUMIF(LoansC!$B$12:$B$187,Loans!$B170,LoansC!R$12:R$187)+SUMIF(LoansR!$B$12:$B$187,Loans!$B170,LoansR!R$12:R$187)</f>
        <v>0</v>
      </c>
      <c r="S170" s="37">
        <f>SUMIF(LoansC!$B$12:$B$187,Loans!$B170,LoansC!S$12:S$187)+SUMIF(LoansR!$B$12:$B$187,Loans!$B170,LoansR!S$12:S$187)</f>
        <v>0</v>
      </c>
      <c r="T170" s="37">
        <f>SUMIF(LoansC!$B$12:$B$187,Loans!$B170,LoansC!T$12:T$187)+SUMIF(LoansR!$B$12:$B$187,Loans!$B170,LoansR!T$12:T$187)</f>
        <v>0</v>
      </c>
      <c r="U170" s="37">
        <f>(SUMIF(LoansC!$B$12:$B$187,Loans!$B170,LoansC!U$12:U$187)+SUMIF(LoansR!$B$12:$B$187,Loans!$B170,LoansR!U$12:U$187))/2</f>
        <v>1</v>
      </c>
      <c r="V170" s="37">
        <f>SUMIF(LoansC!$B$12:$B$187,Loans!$B170,LoansC!V$12:V$187)+SUMIF(LoansR!$B$12:$B$187,Loans!$B170,LoansR!V$12:V$187)</f>
        <v>0</v>
      </c>
      <c r="W170" s="37">
        <f>SUMIF(LoansC!$B$12:$B$187,Loans!$B170,LoansC!W$12:W$187)+SUMIF(LoansR!$B$12:$B$187,Loans!$B170,LoansR!W$12:W$187)</f>
        <v>0</v>
      </c>
      <c r="X170" s="50" t="e">
        <f>IF(MONTH($B170)&gt;=6,VLOOKUP(YEAR($B170)+1,SRECPrice!$B$5:$C$29,2,FALSE),VLOOKUP(YEAR($B170),SRECPrice!$B$5:$C$29,2,FALSE))</f>
        <v>#N/A</v>
      </c>
      <c r="Y170" s="37">
        <f>SUMIF(LoansC!$B$12:$B$187,Loans!$B170,LoansC!Y$12:Y$187)+SUMIF(LoansR!$B$12:$B$187,Loans!$B170,LoansR!Y$12:Y$187)</f>
        <v>0</v>
      </c>
      <c r="Z170" s="37">
        <f>SUMIF(LoansC!$B$12:$B$187,Loans!$B170,LoansC!Z$12:Z$187)+SUMIF(LoansR!$B$12:$B$187,Loans!$B170,LoansR!Z$12:Z$187)</f>
        <v>0</v>
      </c>
      <c r="AA170" s="37">
        <f>SUMIF(LoansC!$B$12:$B$187,Loans!$B170,LoansC!AA$12:AA$187)+SUMIF(LoansR!$B$12:$B$187,Loans!$B170,LoansR!AA$12:AA$187)</f>
        <v>0</v>
      </c>
      <c r="AB170" s="37">
        <f>SUMIF(LoansC!$B$12:$B$187,Loans!$B170,LoansC!AB$12:AB$187)+SUMIF(LoansR!$B$12:$B$187,Loans!$B170,LoansR!AB$12:AB$187)</f>
        <v>0</v>
      </c>
      <c r="AC170" s="37">
        <f>SUMIF(LoansC!$B$12:$B$187,Loans!$B170,LoansC!AC$12:AC$187)+SUMIF(LoansR!$B$12:$B$187,Loans!$B170,LoansR!AC$12:AC$187)</f>
        <v>0</v>
      </c>
      <c r="AD170" s="37">
        <f>SUMIF(LoansC!$B$12:$B$187,Loans!$B170,LoansC!AD$12:AD$187)+SUMIF(LoansR!$B$12:$B$187,Loans!$B170,LoansR!AD$12:AD$187)</f>
        <v>0</v>
      </c>
      <c r="AE170" s="56">
        <f>SUMIF(LoansC!$B$12:$B$187,Loans!$B170,LoansC!AE$12:AE$187)</f>
        <v>9.6699999999999994E-2</v>
      </c>
      <c r="AF170" s="37">
        <f>SUMIF(LoansC!$B$12:$B$187,Loans!$B170,LoansC!AF$12:AF$187)+SUMIF(LoansR!$B$12:$B$187,Loans!$B170,LoansR!AF$12:AF$187)</f>
        <v>0</v>
      </c>
      <c r="AG170" s="37">
        <f>SUMIF(LoansC!$B$12:$B$187,Loans!$B170,LoansC!AG$12:AG$187)+SUMIF(LoansR!$B$12:$B$187,Loans!$B170,LoansR!AG$12:AG$187)</f>
        <v>0</v>
      </c>
      <c r="AH170" s="37">
        <f>SUMIF(LoansC!$B$12:$B$187,Loans!$B170,LoansC!AH$12:AH$187)+SUMIF(LoansR!$B$12:$B$187,Loans!$B170,LoansR!AH$12:AH$187)</f>
        <v>0</v>
      </c>
      <c r="AI170" s="37">
        <f>SUMIF(LoansC!$B$12:$B$187,Loans!$B170,LoansC!AI$12:AI$187)+SUMIF(LoansR!$B$12:$B$187,Loans!$B170,LoansR!AI$12:AI$187)</f>
        <v>0</v>
      </c>
      <c r="AJ170" s="37">
        <f>SUMIF(LoansC!$B$12:$B$187,Loans!$B170,LoansC!AJ$12:AJ$187)+SUMIF(LoansR!$B$12:$B$187,Loans!$B170,LoansR!AJ$12:AJ$187)</f>
        <v>0</v>
      </c>
      <c r="AK170" s="37">
        <f>SUMIF(LoansC!$B$12:$B$187,Loans!$B170,LoansC!AK$12:AK$187)+SUMIF(LoansR!$B$12:$B$187,Loans!$B170,LoansR!AK$12:AK$187)</f>
        <v>0</v>
      </c>
      <c r="AL170" s="37">
        <f>SUMIF(LoansC!$B$12:$B$187,Loans!$B170,LoansC!AL$12:AL$187)+SUMIF(LoansR!$B$12:$B$187,Loans!$B170,LoansR!AL$12:AL$187)</f>
        <v>0</v>
      </c>
      <c r="AM170" s="37">
        <f>SUMIF(LoansC!$B$12:$B$187,Loans!$B170,LoansC!AM$12:AM$187)+SUMIF(LoansR!$B$12:$B$187,Loans!$B170,LoansR!AM$12:AM$187)</f>
        <v>0</v>
      </c>
      <c r="AN170" s="37">
        <f>SUMIF(LoansC!$B$12:$B$187,Loans!$B170,LoansC!AN$12:AN$187)+SUMIF(LoansR!$B$12:$B$187,Loans!$B170,LoansR!AN$12:AN$187)</f>
        <v>0</v>
      </c>
      <c r="AP170" s="57"/>
    </row>
    <row r="171" spans="1:42" x14ac:dyDescent="0.2">
      <c r="A171" s="1">
        <f t="shared" si="8"/>
        <v>7</v>
      </c>
      <c r="B171" s="101">
        <f t="shared" si="9"/>
        <v>49521</v>
      </c>
      <c r="C171" s="37">
        <f>SUMIF(LoansC!$B$12:$B$187,Loans!$B171,LoansC!C$12:C$187)+SUMIF(LoansR!$B$12:$B$187,Loans!$B171,LoansR!C$12:C$187)</f>
        <v>0</v>
      </c>
      <c r="D171" s="37">
        <f>SUMIF(LoansC!$B$12:$B$187,Loans!$B171,LoansC!D$12:D$187)+SUMIF(LoansR!$B$12:$B$187,Loans!$B171,LoansR!D$12:D$187)</f>
        <v>56138240.700000025</v>
      </c>
      <c r="E171" s="37">
        <f>SUMIF(LoansC!$B$12:$B$187,Loans!$B171,LoansC!E$12:E$187)+SUMIF(LoansR!$B$12:$B$187,Loans!$B171,LoansR!E$12:E$187)</f>
        <v>0</v>
      </c>
      <c r="F171" s="37">
        <f>SUMIF(LoansC!$B$12:$B$187,Loans!$B171,LoansC!F$12:F$187)+SUMIF(LoansR!$B$12:$B$187,Loans!$B171,LoansR!F$12:F$187)</f>
        <v>0</v>
      </c>
      <c r="G171" s="37">
        <f>SUMIF(LoansC!$B$12:$B$187,Loans!$B171,LoansC!G$12:G$187)+SUMIF(LoansR!$B$12:$B$187,Loans!$B171,LoansR!G$12:G$187)</f>
        <v>0</v>
      </c>
      <c r="H171" s="37">
        <f>SUMIF(LoansC!$B$12:$B$187,Loans!$B171,LoansC!H$12:H$187)+SUMIF(LoansR!$B$12:$B$187,Loans!$B171,LoansR!H$12:H$187)</f>
        <v>0</v>
      </c>
      <c r="I171" s="37">
        <f>SUMIF(LoansC!$B$12:$B$187,Loans!$B171,LoansC!I$12:I$187)+SUMIF(LoansR!$B$12:$B$187,Loans!$B171,LoansR!I$12:I$187)</f>
        <v>0</v>
      </c>
      <c r="J171" s="37">
        <f>SUMIF(LoansC!$B$12:$B$187,Loans!$B171,LoansC!J$12:J$187)+SUMIF(LoansR!$B$12:$B$187,Loans!$B171,LoansR!J$12:J$187)</f>
        <v>0</v>
      </c>
      <c r="K171" s="37">
        <f>SUMIF(LoansC!$B$12:$B$187,Loans!$B171,LoansC!K$12:K$187)+SUMIF(LoansR!$B$12:$B$187,Loans!$B171,LoansR!K$12:K$187)</f>
        <v>0</v>
      </c>
      <c r="L171" s="37">
        <f>SUMIF(LoansC!$B$12:$B$187,Loans!$B171,LoansC!L$12:L$187)+SUMIF(LoansR!$B$12:$B$187,Loans!$B171,LoansR!L$12:L$187)</f>
        <v>0</v>
      </c>
      <c r="M171" s="37">
        <f>SUMIF(LoansC!$B$12:$B$187,Loans!$B171,LoansC!M$12:M$187)+SUMIF(LoansR!$B$12:$B$187,Loans!$B171,LoansR!M$12:M$187)</f>
        <v>0</v>
      </c>
      <c r="N171" s="37">
        <f>SUMIF(LoansC!$B$12:$B$187,Loans!$B171,LoansC!N$12:N$187)+SUMIF(LoansR!$B$12:$B$187,Loans!$B171,LoansR!N$12:N$187)</f>
        <v>0</v>
      </c>
      <c r="O171" s="37">
        <f>SUMIF(LoansC!$B$12:$B$187,Loans!$B171,LoansC!O$12:O$187)+SUMIF(LoansR!$B$12:$B$187,Loans!$B171,LoansR!O$12:O$187)</f>
        <v>0</v>
      </c>
      <c r="P171" s="37">
        <f>SUMIF(LoansC!$B$12:$B$187,Loans!$B171,LoansC!P$12:P$187)+SUMIF(LoansR!$B$12:$B$187,Loans!$B171,LoansR!P$12:P$187)</f>
        <v>0</v>
      </c>
      <c r="Q171" s="37">
        <f>SUMIF(LoansC!$B$12:$B$187,Loans!$B171,LoansC!Q$12:Q$187)+SUMIF(LoansR!$B$12:$B$187,Loans!$B171,LoansR!Q$12:Q$187)</f>
        <v>0</v>
      </c>
      <c r="R171" s="37">
        <f>SUMIF(LoansC!$B$12:$B$187,Loans!$B171,LoansC!R$12:R$187)+SUMIF(LoansR!$B$12:$B$187,Loans!$B171,LoansR!R$12:R$187)</f>
        <v>0</v>
      </c>
      <c r="S171" s="37">
        <f>SUMIF(LoansC!$B$12:$B$187,Loans!$B171,LoansC!S$12:S$187)+SUMIF(LoansR!$B$12:$B$187,Loans!$B171,LoansR!S$12:S$187)</f>
        <v>0</v>
      </c>
      <c r="T171" s="37">
        <f>SUMIF(LoansC!$B$12:$B$187,Loans!$B171,LoansC!T$12:T$187)+SUMIF(LoansR!$B$12:$B$187,Loans!$B171,LoansR!T$12:T$187)</f>
        <v>0</v>
      </c>
      <c r="U171" s="37">
        <f>(SUMIF(LoansC!$B$12:$B$187,Loans!$B171,LoansC!U$12:U$187)+SUMIF(LoansR!$B$12:$B$187,Loans!$B171,LoansR!U$12:U$187))/2</f>
        <v>1</v>
      </c>
      <c r="V171" s="37">
        <f>SUMIF(LoansC!$B$12:$B$187,Loans!$B171,LoansC!V$12:V$187)+SUMIF(LoansR!$B$12:$B$187,Loans!$B171,LoansR!V$12:V$187)</f>
        <v>0</v>
      </c>
      <c r="W171" s="37">
        <f>SUMIF(LoansC!$B$12:$B$187,Loans!$B171,LoansC!W$12:W$187)+SUMIF(LoansR!$B$12:$B$187,Loans!$B171,LoansR!W$12:W$187)</f>
        <v>0</v>
      </c>
      <c r="X171" s="50" t="e">
        <f>IF(MONTH($B171)&gt;=6,VLOOKUP(YEAR($B171)+1,SRECPrice!$B$5:$C$29,2,FALSE),VLOOKUP(YEAR($B171),SRECPrice!$B$5:$C$29,2,FALSE))</f>
        <v>#N/A</v>
      </c>
      <c r="Y171" s="37">
        <f>SUMIF(LoansC!$B$12:$B$187,Loans!$B171,LoansC!Y$12:Y$187)+SUMIF(LoansR!$B$12:$B$187,Loans!$B171,LoansR!Y$12:Y$187)</f>
        <v>0</v>
      </c>
      <c r="Z171" s="37">
        <f>SUMIF(LoansC!$B$12:$B$187,Loans!$B171,LoansC!Z$12:Z$187)+SUMIF(LoansR!$B$12:$B$187,Loans!$B171,LoansR!Z$12:Z$187)</f>
        <v>0</v>
      </c>
      <c r="AA171" s="37">
        <f>SUMIF(LoansC!$B$12:$B$187,Loans!$B171,LoansC!AA$12:AA$187)+SUMIF(LoansR!$B$12:$B$187,Loans!$B171,LoansR!AA$12:AA$187)</f>
        <v>0</v>
      </c>
      <c r="AB171" s="37">
        <f>SUMIF(LoansC!$B$12:$B$187,Loans!$B171,LoansC!AB$12:AB$187)+SUMIF(LoansR!$B$12:$B$187,Loans!$B171,LoansR!AB$12:AB$187)</f>
        <v>0</v>
      </c>
      <c r="AC171" s="37">
        <f>SUMIF(LoansC!$B$12:$B$187,Loans!$B171,LoansC!AC$12:AC$187)+SUMIF(LoansR!$B$12:$B$187,Loans!$B171,LoansR!AC$12:AC$187)</f>
        <v>0</v>
      </c>
      <c r="AD171" s="37">
        <f>SUMIF(LoansC!$B$12:$B$187,Loans!$B171,LoansC!AD$12:AD$187)+SUMIF(LoansR!$B$12:$B$187,Loans!$B171,LoansR!AD$12:AD$187)</f>
        <v>0</v>
      </c>
      <c r="AE171" s="56">
        <f>SUMIF(LoansC!$B$12:$B$187,Loans!$B171,LoansC!AE$12:AE$187)</f>
        <v>9.6699999999999994E-2</v>
      </c>
      <c r="AF171" s="37">
        <f>SUMIF(LoansC!$B$12:$B$187,Loans!$B171,LoansC!AF$12:AF$187)+SUMIF(LoansR!$B$12:$B$187,Loans!$B171,LoansR!AF$12:AF$187)</f>
        <v>0</v>
      </c>
      <c r="AG171" s="37">
        <f>SUMIF(LoansC!$B$12:$B$187,Loans!$B171,LoansC!AG$12:AG$187)+SUMIF(LoansR!$B$12:$B$187,Loans!$B171,LoansR!AG$12:AG$187)</f>
        <v>0</v>
      </c>
      <c r="AH171" s="37">
        <f>SUMIF(LoansC!$B$12:$B$187,Loans!$B171,LoansC!AH$12:AH$187)+SUMIF(LoansR!$B$12:$B$187,Loans!$B171,LoansR!AH$12:AH$187)</f>
        <v>0</v>
      </c>
      <c r="AI171" s="37">
        <f>SUMIF(LoansC!$B$12:$B$187,Loans!$B171,LoansC!AI$12:AI$187)+SUMIF(LoansR!$B$12:$B$187,Loans!$B171,LoansR!AI$12:AI$187)</f>
        <v>0</v>
      </c>
      <c r="AJ171" s="37">
        <f>SUMIF(LoansC!$B$12:$B$187,Loans!$B171,LoansC!AJ$12:AJ$187)+SUMIF(LoansR!$B$12:$B$187,Loans!$B171,LoansR!AJ$12:AJ$187)</f>
        <v>0</v>
      </c>
      <c r="AK171" s="37">
        <f>SUMIF(LoansC!$B$12:$B$187,Loans!$B171,LoansC!AK$12:AK$187)+SUMIF(LoansR!$B$12:$B$187,Loans!$B171,LoansR!AK$12:AK$187)</f>
        <v>0</v>
      </c>
      <c r="AL171" s="37">
        <f>SUMIF(LoansC!$B$12:$B$187,Loans!$B171,LoansC!AL$12:AL$187)+SUMIF(LoansR!$B$12:$B$187,Loans!$B171,LoansR!AL$12:AL$187)</f>
        <v>0</v>
      </c>
      <c r="AM171" s="37">
        <f>SUMIF(LoansC!$B$12:$B$187,Loans!$B171,LoansC!AM$12:AM$187)+SUMIF(LoansR!$B$12:$B$187,Loans!$B171,LoansR!AM$12:AM$187)</f>
        <v>0</v>
      </c>
      <c r="AN171" s="37">
        <f>SUMIF(LoansC!$B$12:$B$187,Loans!$B171,LoansC!AN$12:AN$187)+SUMIF(LoansR!$B$12:$B$187,Loans!$B171,LoansR!AN$12:AN$187)</f>
        <v>0</v>
      </c>
      <c r="AP171" s="57"/>
    </row>
    <row r="172" spans="1:42" x14ac:dyDescent="0.2">
      <c r="A172" s="1">
        <f t="shared" si="8"/>
        <v>8</v>
      </c>
      <c r="B172" s="101">
        <f t="shared" si="9"/>
        <v>49552</v>
      </c>
      <c r="C172" s="37">
        <f>SUMIF(LoansC!$B$12:$B$187,Loans!$B172,LoansC!C$12:C$187)+SUMIF(LoansR!$B$12:$B$187,Loans!$B172,LoansR!C$12:C$187)</f>
        <v>0</v>
      </c>
      <c r="D172" s="37">
        <f>SUMIF(LoansC!$B$12:$B$187,Loans!$B172,LoansC!D$12:D$187)+SUMIF(LoansR!$B$12:$B$187,Loans!$B172,LoansR!D$12:D$187)</f>
        <v>56138240.700000025</v>
      </c>
      <c r="E172" s="37">
        <f>SUMIF(LoansC!$B$12:$B$187,Loans!$B172,LoansC!E$12:E$187)+SUMIF(LoansR!$B$12:$B$187,Loans!$B172,LoansR!E$12:E$187)</f>
        <v>0</v>
      </c>
      <c r="F172" s="37">
        <f>SUMIF(LoansC!$B$12:$B$187,Loans!$B172,LoansC!F$12:F$187)+SUMIF(LoansR!$B$12:$B$187,Loans!$B172,LoansR!F$12:F$187)</f>
        <v>0</v>
      </c>
      <c r="G172" s="37">
        <f>SUMIF(LoansC!$B$12:$B$187,Loans!$B172,LoansC!G$12:G$187)+SUMIF(LoansR!$B$12:$B$187,Loans!$B172,LoansR!G$12:G$187)</f>
        <v>0</v>
      </c>
      <c r="H172" s="37">
        <f>SUMIF(LoansC!$B$12:$B$187,Loans!$B172,LoansC!H$12:H$187)+SUMIF(LoansR!$B$12:$B$187,Loans!$B172,LoansR!H$12:H$187)</f>
        <v>0</v>
      </c>
      <c r="I172" s="37">
        <f>SUMIF(LoansC!$B$12:$B$187,Loans!$B172,LoansC!I$12:I$187)+SUMIF(LoansR!$B$12:$B$187,Loans!$B172,LoansR!I$12:I$187)</f>
        <v>0</v>
      </c>
      <c r="J172" s="37">
        <f>SUMIF(LoansC!$B$12:$B$187,Loans!$B172,LoansC!J$12:J$187)+SUMIF(LoansR!$B$12:$B$187,Loans!$B172,LoansR!J$12:J$187)</f>
        <v>0</v>
      </c>
      <c r="K172" s="37">
        <f>SUMIF(LoansC!$B$12:$B$187,Loans!$B172,LoansC!K$12:K$187)+SUMIF(LoansR!$B$12:$B$187,Loans!$B172,LoansR!K$12:K$187)</f>
        <v>0</v>
      </c>
      <c r="L172" s="37">
        <f>SUMIF(LoansC!$B$12:$B$187,Loans!$B172,LoansC!L$12:L$187)+SUMIF(LoansR!$B$12:$B$187,Loans!$B172,LoansR!L$12:L$187)</f>
        <v>0</v>
      </c>
      <c r="M172" s="37">
        <f>SUMIF(LoansC!$B$12:$B$187,Loans!$B172,LoansC!M$12:M$187)+SUMIF(LoansR!$B$12:$B$187,Loans!$B172,LoansR!M$12:M$187)</f>
        <v>0</v>
      </c>
      <c r="N172" s="37">
        <f>SUMIF(LoansC!$B$12:$B$187,Loans!$B172,LoansC!N$12:N$187)+SUMIF(LoansR!$B$12:$B$187,Loans!$B172,LoansR!N$12:N$187)</f>
        <v>0</v>
      </c>
      <c r="O172" s="37">
        <f>SUMIF(LoansC!$B$12:$B$187,Loans!$B172,LoansC!O$12:O$187)+SUMIF(LoansR!$B$12:$B$187,Loans!$B172,LoansR!O$12:O$187)</f>
        <v>0</v>
      </c>
      <c r="P172" s="37">
        <f>SUMIF(LoansC!$B$12:$B$187,Loans!$B172,LoansC!P$12:P$187)+SUMIF(LoansR!$B$12:$B$187,Loans!$B172,LoansR!P$12:P$187)</f>
        <v>0</v>
      </c>
      <c r="Q172" s="37">
        <f>SUMIF(LoansC!$B$12:$B$187,Loans!$B172,LoansC!Q$12:Q$187)+SUMIF(LoansR!$B$12:$B$187,Loans!$B172,LoansR!Q$12:Q$187)</f>
        <v>0</v>
      </c>
      <c r="R172" s="37">
        <f>SUMIF(LoansC!$B$12:$B$187,Loans!$B172,LoansC!R$12:R$187)+SUMIF(LoansR!$B$12:$B$187,Loans!$B172,LoansR!R$12:R$187)</f>
        <v>0</v>
      </c>
      <c r="S172" s="37">
        <f>SUMIF(LoansC!$B$12:$B$187,Loans!$B172,LoansC!S$12:S$187)+SUMIF(LoansR!$B$12:$B$187,Loans!$B172,LoansR!S$12:S$187)</f>
        <v>0</v>
      </c>
      <c r="T172" s="37">
        <f>SUMIF(LoansC!$B$12:$B$187,Loans!$B172,LoansC!T$12:T$187)+SUMIF(LoansR!$B$12:$B$187,Loans!$B172,LoansR!T$12:T$187)</f>
        <v>0</v>
      </c>
      <c r="U172" s="37">
        <f>(SUMIF(LoansC!$B$12:$B$187,Loans!$B172,LoansC!U$12:U$187)+SUMIF(LoansR!$B$12:$B$187,Loans!$B172,LoansR!U$12:U$187))/2</f>
        <v>1</v>
      </c>
      <c r="V172" s="37">
        <f>SUMIF(LoansC!$B$12:$B$187,Loans!$B172,LoansC!V$12:V$187)+SUMIF(LoansR!$B$12:$B$187,Loans!$B172,LoansR!V$12:V$187)</f>
        <v>0</v>
      </c>
      <c r="W172" s="37">
        <f>SUMIF(LoansC!$B$12:$B$187,Loans!$B172,LoansC!W$12:W$187)+SUMIF(LoansR!$B$12:$B$187,Loans!$B172,LoansR!W$12:W$187)</f>
        <v>0</v>
      </c>
      <c r="X172" s="50" t="e">
        <f>IF(MONTH($B172)&gt;=6,VLOOKUP(YEAR($B172)+1,SRECPrice!$B$5:$C$29,2,FALSE),VLOOKUP(YEAR($B172),SRECPrice!$B$5:$C$29,2,FALSE))</f>
        <v>#N/A</v>
      </c>
      <c r="Y172" s="37">
        <f>SUMIF(LoansC!$B$12:$B$187,Loans!$B172,LoansC!Y$12:Y$187)+SUMIF(LoansR!$B$12:$B$187,Loans!$B172,LoansR!Y$12:Y$187)</f>
        <v>0</v>
      </c>
      <c r="Z172" s="37">
        <f>SUMIF(LoansC!$B$12:$B$187,Loans!$B172,LoansC!Z$12:Z$187)+SUMIF(LoansR!$B$12:$B$187,Loans!$B172,LoansR!Z$12:Z$187)</f>
        <v>0</v>
      </c>
      <c r="AA172" s="37">
        <f>SUMIF(LoansC!$B$12:$B$187,Loans!$B172,LoansC!AA$12:AA$187)+SUMIF(LoansR!$B$12:$B$187,Loans!$B172,LoansR!AA$12:AA$187)</f>
        <v>0</v>
      </c>
      <c r="AB172" s="37">
        <f>SUMIF(LoansC!$B$12:$B$187,Loans!$B172,LoansC!AB$12:AB$187)+SUMIF(LoansR!$B$12:$B$187,Loans!$B172,LoansR!AB$12:AB$187)</f>
        <v>0</v>
      </c>
      <c r="AC172" s="37">
        <f>SUMIF(LoansC!$B$12:$B$187,Loans!$B172,LoansC!AC$12:AC$187)+SUMIF(LoansR!$B$12:$B$187,Loans!$B172,LoansR!AC$12:AC$187)</f>
        <v>0</v>
      </c>
      <c r="AD172" s="37">
        <f>SUMIF(LoansC!$B$12:$B$187,Loans!$B172,LoansC!AD$12:AD$187)+SUMIF(LoansR!$B$12:$B$187,Loans!$B172,LoansR!AD$12:AD$187)</f>
        <v>0</v>
      </c>
      <c r="AE172" s="56">
        <f>SUMIF(LoansC!$B$12:$B$187,Loans!$B172,LoansC!AE$12:AE$187)</f>
        <v>9.6699999999999994E-2</v>
      </c>
      <c r="AF172" s="37">
        <f>SUMIF(LoansC!$B$12:$B$187,Loans!$B172,LoansC!AF$12:AF$187)+SUMIF(LoansR!$B$12:$B$187,Loans!$B172,LoansR!AF$12:AF$187)</f>
        <v>0</v>
      </c>
      <c r="AG172" s="37">
        <f>SUMIF(LoansC!$B$12:$B$187,Loans!$B172,LoansC!AG$12:AG$187)+SUMIF(LoansR!$B$12:$B$187,Loans!$B172,LoansR!AG$12:AG$187)</f>
        <v>0</v>
      </c>
      <c r="AH172" s="37">
        <f>SUMIF(LoansC!$B$12:$B$187,Loans!$B172,LoansC!AH$12:AH$187)+SUMIF(LoansR!$B$12:$B$187,Loans!$B172,LoansR!AH$12:AH$187)</f>
        <v>0</v>
      </c>
      <c r="AI172" s="37">
        <f>SUMIF(LoansC!$B$12:$B$187,Loans!$B172,LoansC!AI$12:AI$187)+SUMIF(LoansR!$B$12:$B$187,Loans!$B172,LoansR!AI$12:AI$187)</f>
        <v>0</v>
      </c>
      <c r="AJ172" s="37">
        <f>SUMIF(LoansC!$B$12:$B$187,Loans!$B172,LoansC!AJ$12:AJ$187)+SUMIF(LoansR!$B$12:$B$187,Loans!$B172,LoansR!AJ$12:AJ$187)</f>
        <v>0</v>
      </c>
      <c r="AK172" s="37">
        <f>SUMIF(LoansC!$B$12:$B$187,Loans!$B172,LoansC!AK$12:AK$187)+SUMIF(LoansR!$B$12:$B$187,Loans!$B172,LoansR!AK$12:AK$187)</f>
        <v>0</v>
      </c>
      <c r="AL172" s="37">
        <f>SUMIF(LoansC!$B$12:$B$187,Loans!$B172,LoansC!AL$12:AL$187)+SUMIF(LoansR!$B$12:$B$187,Loans!$B172,LoansR!AL$12:AL$187)</f>
        <v>0</v>
      </c>
      <c r="AM172" s="37">
        <f>SUMIF(LoansC!$B$12:$B$187,Loans!$B172,LoansC!AM$12:AM$187)+SUMIF(LoansR!$B$12:$B$187,Loans!$B172,LoansR!AM$12:AM$187)</f>
        <v>0</v>
      </c>
      <c r="AN172" s="37">
        <f>SUMIF(LoansC!$B$12:$B$187,Loans!$B172,LoansC!AN$12:AN$187)+SUMIF(LoansR!$B$12:$B$187,Loans!$B172,LoansR!AN$12:AN$187)</f>
        <v>0</v>
      </c>
      <c r="AP172" s="57"/>
    </row>
    <row r="173" spans="1:42" x14ac:dyDescent="0.2">
      <c r="A173" s="1">
        <f t="shared" si="8"/>
        <v>9</v>
      </c>
      <c r="B173" s="101">
        <f t="shared" ref="B173:B187" si="10">EOMONTH(B172,1)</f>
        <v>49582</v>
      </c>
      <c r="C173" s="37">
        <f>SUMIF(LoansC!$B$12:$B$187,Loans!$B173,LoansC!C$12:C$187)+SUMIF(LoansR!$B$12:$B$187,Loans!$B173,LoansR!C$12:C$187)</f>
        <v>0</v>
      </c>
      <c r="D173" s="37">
        <f>SUMIF(LoansC!$B$12:$B$187,Loans!$B173,LoansC!D$12:D$187)+SUMIF(LoansR!$B$12:$B$187,Loans!$B173,LoansR!D$12:D$187)</f>
        <v>56138240.700000025</v>
      </c>
      <c r="E173" s="37">
        <f>SUMIF(LoansC!$B$12:$B$187,Loans!$B173,LoansC!E$12:E$187)+SUMIF(LoansR!$B$12:$B$187,Loans!$B173,LoansR!E$12:E$187)</f>
        <v>0</v>
      </c>
      <c r="F173" s="37">
        <f>SUMIF(LoansC!$B$12:$B$187,Loans!$B173,LoansC!F$12:F$187)+SUMIF(LoansR!$B$12:$B$187,Loans!$B173,LoansR!F$12:F$187)</f>
        <v>0</v>
      </c>
      <c r="G173" s="37">
        <f>SUMIF(LoansC!$B$12:$B$187,Loans!$B173,LoansC!G$12:G$187)+SUMIF(LoansR!$B$12:$B$187,Loans!$B173,LoansR!G$12:G$187)</f>
        <v>0</v>
      </c>
      <c r="H173" s="37">
        <f>SUMIF(LoansC!$B$12:$B$187,Loans!$B173,LoansC!H$12:H$187)+SUMIF(LoansR!$B$12:$B$187,Loans!$B173,LoansR!H$12:H$187)</f>
        <v>0</v>
      </c>
      <c r="I173" s="37">
        <f>SUMIF(LoansC!$B$12:$B$187,Loans!$B173,LoansC!I$12:I$187)+SUMIF(LoansR!$B$12:$B$187,Loans!$B173,LoansR!I$12:I$187)</f>
        <v>0</v>
      </c>
      <c r="J173" s="37">
        <f>SUMIF(LoansC!$B$12:$B$187,Loans!$B173,LoansC!J$12:J$187)+SUMIF(LoansR!$B$12:$B$187,Loans!$B173,LoansR!J$12:J$187)</f>
        <v>0</v>
      </c>
      <c r="K173" s="37">
        <f>SUMIF(LoansC!$B$12:$B$187,Loans!$B173,LoansC!K$12:K$187)+SUMIF(LoansR!$B$12:$B$187,Loans!$B173,LoansR!K$12:K$187)</f>
        <v>0</v>
      </c>
      <c r="L173" s="37">
        <f>SUMIF(LoansC!$B$12:$B$187,Loans!$B173,LoansC!L$12:L$187)+SUMIF(LoansR!$B$12:$B$187,Loans!$B173,LoansR!L$12:L$187)</f>
        <v>0</v>
      </c>
      <c r="M173" s="37">
        <f>SUMIF(LoansC!$B$12:$B$187,Loans!$B173,LoansC!M$12:M$187)+SUMIF(LoansR!$B$12:$B$187,Loans!$B173,LoansR!M$12:M$187)</f>
        <v>0</v>
      </c>
      <c r="N173" s="37">
        <f>SUMIF(LoansC!$B$12:$B$187,Loans!$B173,LoansC!N$12:N$187)+SUMIF(LoansR!$B$12:$B$187,Loans!$B173,LoansR!N$12:N$187)</f>
        <v>0</v>
      </c>
      <c r="O173" s="37">
        <f>SUMIF(LoansC!$B$12:$B$187,Loans!$B173,LoansC!O$12:O$187)+SUMIF(LoansR!$B$12:$B$187,Loans!$B173,LoansR!O$12:O$187)</f>
        <v>0</v>
      </c>
      <c r="P173" s="37">
        <f>SUMIF(LoansC!$B$12:$B$187,Loans!$B173,LoansC!P$12:P$187)+SUMIF(LoansR!$B$12:$B$187,Loans!$B173,LoansR!P$12:P$187)</f>
        <v>0</v>
      </c>
      <c r="Q173" s="37">
        <f>SUMIF(LoansC!$B$12:$B$187,Loans!$B173,LoansC!Q$12:Q$187)+SUMIF(LoansR!$B$12:$B$187,Loans!$B173,LoansR!Q$12:Q$187)</f>
        <v>0</v>
      </c>
      <c r="R173" s="37">
        <f>SUMIF(LoansC!$B$12:$B$187,Loans!$B173,LoansC!R$12:R$187)+SUMIF(LoansR!$B$12:$B$187,Loans!$B173,LoansR!R$12:R$187)</f>
        <v>0</v>
      </c>
      <c r="S173" s="37">
        <f>SUMIF(LoansC!$B$12:$B$187,Loans!$B173,LoansC!S$12:S$187)+SUMIF(LoansR!$B$12:$B$187,Loans!$B173,LoansR!S$12:S$187)</f>
        <v>0</v>
      </c>
      <c r="T173" s="37">
        <f>SUMIF(LoansC!$B$12:$B$187,Loans!$B173,LoansC!T$12:T$187)+SUMIF(LoansR!$B$12:$B$187,Loans!$B173,LoansR!T$12:T$187)</f>
        <v>0</v>
      </c>
      <c r="U173" s="37">
        <f>(SUMIF(LoansC!$B$12:$B$187,Loans!$B173,LoansC!U$12:U$187)+SUMIF(LoansR!$B$12:$B$187,Loans!$B173,LoansR!U$12:U$187))/2</f>
        <v>1</v>
      </c>
      <c r="V173" s="37">
        <f>SUMIF(LoansC!$B$12:$B$187,Loans!$B173,LoansC!V$12:V$187)+SUMIF(LoansR!$B$12:$B$187,Loans!$B173,LoansR!V$12:V$187)</f>
        <v>0</v>
      </c>
      <c r="W173" s="37">
        <f>SUMIF(LoansC!$B$12:$B$187,Loans!$B173,LoansC!W$12:W$187)+SUMIF(LoansR!$B$12:$B$187,Loans!$B173,LoansR!W$12:W$187)</f>
        <v>0</v>
      </c>
      <c r="X173" s="50" t="e">
        <f>IF(MONTH($B173)&gt;=6,VLOOKUP(YEAR($B173)+1,SRECPrice!$B$5:$C$29,2,FALSE),VLOOKUP(YEAR($B173),SRECPrice!$B$5:$C$29,2,FALSE))</f>
        <v>#N/A</v>
      </c>
      <c r="Y173" s="37">
        <f>SUMIF(LoansC!$B$12:$B$187,Loans!$B173,LoansC!Y$12:Y$187)+SUMIF(LoansR!$B$12:$B$187,Loans!$B173,LoansR!Y$12:Y$187)</f>
        <v>0</v>
      </c>
      <c r="Z173" s="37">
        <f>SUMIF(LoansC!$B$12:$B$187,Loans!$B173,LoansC!Z$12:Z$187)+SUMIF(LoansR!$B$12:$B$187,Loans!$B173,LoansR!Z$12:Z$187)</f>
        <v>0</v>
      </c>
      <c r="AA173" s="37">
        <f>SUMIF(LoansC!$B$12:$B$187,Loans!$B173,LoansC!AA$12:AA$187)+SUMIF(LoansR!$B$12:$B$187,Loans!$B173,LoansR!AA$12:AA$187)</f>
        <v>0</v>
      </c>
      <c r="AB173" s="37">
        <f>SUMIF(LoansC!$B$12:$B$187,Loans!$B173,LoansC!AB$12:AB$187)+SUMIF(LoansR!$B$12:$B$187,Loans!$B173,LoansR!AB$12:AB$187)</f>
        <v>0</v>
      </c>
      <c r="AC173" s="37">
        <f>SUMIF(LoansC!$B$12:$B$187,Loans!$B173,LoansC!AC$12:AC$187)+SUMIF(LoansR!$B$12:$B$187,Loans!$B173,LoansR!AC$12:AC$187)</f>
        <v>0</v>
      </c>
      <c r="AD173" s="37">
        <f>SUMIF(LoansC!$B$12:$B$187,Loans!$B173,LoansC!AD$12:AD$187)+SUMIF(LoansR!$B$12:$B$187,Loans!$B173,LoansR!AD$12:AD$187)</f>
        <v>0</v>
      </c>
      <c r="AE173" s="56">
        <f>SUMIF(LoansC!$B$12:$B$187,Loans!$B173,LoansC!AE$12:AE$187)</f>
        <v>9.6699999999999994E-2</v>
      </c>
      <c r="AF173" s="37">
        <f>SUMIF(LoansC!$B$12:$B$187,Loans!$B173,LoansC!AF$12:AF$187)+SUMIF(LoansR!$B$12:$B$187,Loans!$B173,LoansR!AF$12:AF$187)</f>
        <v>0</v>
      </c>
      <c r="AG173" s="37">
        <f>SUMIF(LoansC!$B$12:$B$187,Loans!$B173,LoansC!AG$12:AG$187)+SUMIF(LoansR!$B$12:$B$187,Loans!$B173,LoansR!AG$12:AG$187)</f>
        <v>0</v>
      </c>
      <c r="AH173" s="37">
        <f>SUMIF(LoansC!$B$12:$B$187,Loans!$B173,LoansC!AH$12:AH$187)+SUMIF(LoansR!$B$12:$B$187,Loans!$B173,LoansR!AH$12:AH$187)</f>
        <v>0</v>
      </c>
      <c r="AI173" s="37">
        <f>SUMIF(LoansC!$B$12:$B$187,Loans!$B173,LoansC!AI$12:AI$187)+SUMIF(LoansR!$B$12:$B$187,Loans!$B173,LoansR!AI$12:AI$187)</f>
        <v>0</v>
      </c>
      <c r="AJ173" s="37">
        <f>SUMIF(LoansC!$B$12:$B$187,Loans!$B173,LoansC!AJ$12:AJ$187)+SUMIF(LoansR!$B$12:$B$187,Loans!$B173,LoansR!AJ$12:AJ$187)</f>
        <v>0</v>
      </c>
      <c r="AK173" s="37">
        <f>SUMIF(LoansC!$B$12:$B$187,Loans!$B173,LoansC!AK$12:AK$187)+SUMIF(LoansR!$B$12:$B$187,Loans!$B173,LoansR!AK$12:AK$187)</f>
        <v>0</v>
      </c>
      <c r="AL173" s="37">
        <f>SUMIF(LoansC!$B$12:$B$187,Loans!$B173,LoansC!AL$12:AL$187)+SUMIF(LoansR!$B$12:$B$187,Loans!$B173,LoansR!AL$12:AL$187)</f>
        <v>0</v>
      </c>
      <c r="AM173" s="37">
        <f>SUMIF(LoansC!$B$12:$B$187,Loans!$B173,LoansC!AM$12:AM$187)+SUMIF(LoansR!$B$12:$B$187,Loans!$B173,LoansR!AM$12:AM$187)</f>
        <v>0</v>
      </c>
      <c r="AN173" s="37">
        <f>SUMIF(LoansC!$B$12:$B$187,Loans!$B173,LoansC!AN$12:AN$187)+SUMIF(LoansR!$B$12:$B$187,Loans!$B173,LoansR!AN$12:AN$187)</f>
        <v>0</v>
      </c>
      <c r="AP173" s="57"/>
    </row>
    <row r="174" spans="1:42" x14ac:dyDescent="0.2">
      <c r="A174" s="1">
        <f t="shared" si="8"/>
        <v>10</v>
      </c>
      <c r="B174" s="101">
        <f t="shared" si="10"/>
        <v>49613</v>
      </c>
      <c r="C174" s="37">
        <f>SUMIF(LoansC!$B$12:$B$187,Loans!$B174,LoansC!C$12:C$187)+SUMIF(LoansR!$B$12:$B$187,Loans!$B174,LoansR!C$12:C$187)</f>
        <v>0</v>
      </c>
      <c r="D174" s="37">
        <f>SUMIF(LoansC!$B$12:$B$187,Loans!$B174,LoansC!D$12:D$187)+SUMIF(LoansR!$B$12:$B$187,Loans!$B174,LoansR!D$12:D$187)</f>
        <v>56138240.700000025</v>
      </c>
      <c r="E174" s="37">
        <f>SUMIF(LoansC!$B$12:$B$187,Loans!$B174,LoansC!E$12:E$187)+SUMIF(LoansR!$B$12:$B$187,Loans!$B174,LoansR!E$12:E$187)</f>
        <v>0</v>
      </c>
      <c r="F174" s="37">
        <f>SUMIF(LoansC!$B$12:$B$187,Loans!$B174,LoansC!F$12:F$187)+SUMIF(LoansR!$B$12:$B$187,Loans!$B174,LoansR!F$12:F$187)</f>
        <v>0</v>
      </c>
      <c r="G174" s="37">
        <f>SUMIF(LoansC!$B$12:$B$187,Loans!$B174,LoansC!G$12:G$187)+SUMIF(LoansR!$B$12:$B$187,Loans!$B174,LoansR!G$12:G$187)</f>
        <v>0</v>
      </c>
      <c r="H174" s="37">
        <f>SUMIF(LoansC!$B$12:$B$187,Loans!$B174,LoansC!H$12:H$187)+SUMIF(LoansR!$B$12:$B$187,Loans!$B174,LoansR!H$12:H$187)</f>
        <v>0</v>
      </c>
      <c r="I174" s="37">
        <f>SUMIF(LoansC!$B$12:$B$187,Loans!$B174,LoansC!I$12:I$187)+SUMIF(LoansR!$B$12:$B$187,Loans!$B174,LoansR!I$12:I$187)</f>
        <v>0</v>
      </c>
      <c r="J174" s="37">
        <f>SUMIF(LoansC!$B$12:$B$187,Loans!$B174,LoansC!J$12:J$187)+SUMIF(LoansR!$B$12:$B$187,Loans!$B174,LoansR!J$12:J$187)</f>
        <v>0</v>
      </c>
      <c r="K174" s="37">
        <f>SUMIF(LoansC!$B$12:$B$187,Loans!$B174,LoansC!K$12:K$187)+SUMIF(LoansR!$B$12:$B$187,Loans!$B174,LoansR!K$12:K$187)</f>
        <v>0</v>
      </c>
      <c r="L174" s="37">
        <f>SUMIF(LoansC!$B$12:$B$187,Loans!$B174,LoansC!L$12:L$187)+SUMIF(LoansR!$B$12:$B$187,Loans!$B174,LoansR!L$12:L$187)</f>
        <v>0</v>
      </c>
      <c r="M174" s="37">
        <f>SUMIF(LoansC!$B$12:$B$187,Loans!$B174,LoansC!M$12:M$187)+SUMIF(LoansR!$B$12:$B$187,Loans!$B174,LoansR!M$12:M$187)</f>
        <v>0</v>
      </c>
      <c r="N174" s="37">
        <f>SUMIF(LoansC!$B$12:$B$187,Loans!$B174,LoansC!N$12:N$187)+SUMIF(LoansR!$B$12:$B$187,Loans!$B174,LoansR!N$12:N$187)</f>
        <v>0</v>
      </c>
      <c r="O174" s="37">
        <f>SUMIF(LoansC!$B$12:$B$187,Loans!$B174,LoansC!O$12:O$187)+SUMIF(LoansR!$B$12:$B$187,Loans!$B174,LoansR!O$12:O$187)</f>
        <v>0</v>
      </c>
      <c r="P174" s="37">
        <f>SUMIF(LoansC!$B$12:$B$187,Loans!$B174,LoansC!P$12:P$187)+SUMIF(LoansR!$B$12:$B$187,Loans!$B174,LoansR!P$12:P$187)</f>
        <v>0</v>
      </c>
      <c r="Q174" s="37">
        <f>SUMIF(LoansC!$B$12:$B$187,Loans!$B174,LoansC!Q$12:Q$187)+SUMIF(LoansR!$B$12:$B$187,Loans!$B174,LoansR!Q$12:Q$187)</f>
        <v>0</v>
      </c>
      <c r="R174" s="37">
        <f>SUMIF(LoansC!$B$12:$B$187,Loans!$B174,LoansC!R$12:R$187)+SUMIF(LoansR!$B$12:$B$187,Loans!$B174,LoansR!R$12:R$187)</f>
        <v>0</v>
      </c>
      <c r="S174" s="37">
        <f>SUMIF(LoansC!$B$12:$B$187,Loans!$B174,LoansC!S$12:S$187)+SUMIF(LoansR!$B$12:$B$187,Loans!$B174,LoansR!S$12:S$187)</f>
        <v>0</v>
      </c>
      <c r="T174" s="37">
        <f>SUMIF(LoansC!$B$12:$B$187,Loans!$B174,LoansC!T$12:T$187)+SUMIF(LoansR!$B$12:$B$187,Loans!$B174,LoansR!T$12:T$187)</f>
        <v>0</v>
      </c>
      <c r="U174" s="37">
        <f>(SUMIF(LoansC!$B$12:$B$187,Loans!$B174,LoansC!U$12:U$187)+SUMIF(LoansR!$B$12:$B$187,Loans!$B174,LoansR!U$12:U$187))/2</f>
        <v>1</v>
      </c>
      <c r="V174" s="37">
        <f>SUMIF(LoansC!$B$12:$B$187,Loans!$B174,LoansC!V$12:V$187)+SUMIF(LoansR!$B$12:$B$187,Loans!$B174,LoansR!V$12:V$187)</f>
        <v>0</v>
      </c>
      <c r="W174" s="37">
        <f>SUMIF(LoansC!$B$12:$B$187,Loans!$B174,LoansC!W$12:W$187)+SUMIF(LoansR!$B$12:$B$187,Loans!$B174,LoansR!W$12:W$187)</f>
        <v>0</v>
      </c>
      <c r="X174" s="50" t="e">
        <f>IF(MONTH($B174)&gt;=6,VLOOKUP(YEAR($B174)+1,SRECPrice!$B$5:$C$29,2,FALSE),VLOOKUP(YEAR($B174),SRECPrice!$B$5:$C$29,2,FALSE))</f>
        <v>#N/A</v>
      </c>
      <c r="Y174" s="37">
        <f>SUMIF(LoansC!$B$12:$B$187,Loans!$B174,LoansC!Y$12:Y$187)+SUMIF(LoansR!$B$12:$B$187,Loans!$B174,LoansR!Y$12:Y$187)</f>
        <v>0</v>
      </c>
      <c r="Z174" s="37">
        <f>SUMIF(LoansC!$B$12:$B$187,Loans!$B174,LoansC!Z$12:Z$187)+SUMIF(LoansR!$B$12:$B$187,Loans!$B174,LoansR!Z$12:Z$187)</f>
        <v>0</v>
      </c>
      <c r="AA174" s="37">
        <f>SUMIF(LoansC!$B$12:$B$187,Loans!$B174,LoansC!AA$12:AA$187)+SUMIF(LoansR!$B$12:$B$187,Loans!$B174,LoansR!AA$12:AA$187)</f>
        <v>0</v>
      </c>
      <c r="AB174" s="37">
        <f>SUMIF(LoansC!$B$12:$B$187,Loans!$B174,LoansC!AB$12:AB$187)+SUMIF(LoansR!$B$12:$B$187,Loans!$B174,LoansR!AB$12:AB$187)</f>
        <v>0</v>
      </c>
      <c r="AC174" s="37">
        <f>SUMIF(LoansC!$B$12:$B$187,Loans!$B174,LoansC!AC$12:AC$187)+SUMIF(LoansR!$B$12:$B$187,Loans!$B174,LoansR!AC$12:AC$187)</f>
        <v>0</v>
      </c>
      <c r="AD174" s="37">
        <f>SUMIF(LoansC!$B$12:$B$187,Loans!$B174,LoansC!AD$12:AD$187)+SUMIF(LoansR!$B$12:$B$187,Loans!$B174,LoansR!AD$12:AD$187)</f>
        <v>0</v>
      </c>
      <c r="AE174" s="56">
        <f>SUMIF(LoansC!$B$12:$B$187,Loans!$B174,LoansC!AE$12:AE$187)</f>
        <v>9.6699999999999994E-2</v>
      </c>
      <c r="AF174" s="37">
        <f>SUMIF(LoansC!$B$12:$B$187,Loans!$B174,LoansC!AF$12:AF$187)+SUMIF(LoansR!$B$12:$B$187,Loans!$B174,LoansR!AF$12:AF$187)</f>
        <v>0</v>
      </c>
      <c r="AG174" s="37">
        <f>SUMIF(LoansC!$B$12:$B$187,Loans!$B174,LoansC!AG$12:AG$187)+SUMIF(LoansR!$B$12:$B$187,Loans!$B174,LoansR!AG$12:AG$187)</f>
        <v>0</v>
      </c>
      <c r="AH174" s="37">
        <f>SUMIF(LoansC!$B$12:$B$187,Loans!$B174,LoansC!AH$12:AH$187)+SUMIF(LoansR!$B$12:$B$187,Loans!$B174,LoansR!AH$12:AH$187)</f>
        <v>0</v>
      </c>
      <c r="AI174" s="37">
        <f>SUMIF(LoansC!$B$12:$B$187,Loans!$B174,LoansC!AI$12:AI$187)+SUMIF(LoansR!$B$12:$B$187,Loans!$B174,LoansR!AI$12:AI$187)</f>
        <v>0</v>
      </c>
      <c r="AJ174" s="37">
        <f>SUMIF(LoansC!$B$12:$B$187,Loans!$B174,LoansC!AJ$12:AJ$187)+SUMIF(LoansR!$B$12:$B$187,Loans!$B174,LoansR!AJ$12:AJ$187)</f>
        <v>0</v>
      </c>
      <c r="AK174" s="37">
        <f>SUMIF(LoansC!$B$12:$B$187,Loans!$B174,LoansC!AK$12:AK$187)+SUMIF(LoansR!$B$12:$B$187,Loans!$B174,LoansR!AK$12:AK$187)</f>
        <v>0</v>
      </c>
      <c r="AL174" s="37">
        <f>SUMIF(LoansC!$B$12:$B$187,Loans!$B174,LoansC!AL$12:AL$187)+SUMIF(LoansR!$B$12:$B$187,Loans!$B174,LoansR!AL$12:AL$187)</f>
        <v>0</v>
      </c>
      <c r="AM174" s="37">
        <f>SUMIF(LoansC!$B$12:$B$187,Loans!$B174,LoansC!AM$12:AM$187)+SUMIF(LoansR!$B$12:$B$187,Loans!$B174,LoansR!AM$12:AM$187)</f>
        <v>0</v>
      </c>
      <c r="AN174" s="37">
        <f>SUMIF(LoansC!$B$12:$B$187,Loans!$B174,LoansC!AN$12:AN$187)+SUMIF(LoansR!$B$12:$B$187,Loans!$B174,LoansR!AN$12:AN$187)</f>
        <v>0</v>
      </c>
      <c r="AP174" s="57"/>
    </row>
    <row r="175" spans="1:42" x14ac:dyDescent="0.2">
      <c r="A175" s="1">
        <f t="shared" si="8"/>
        <v>11</v>
      </c>
      <c r="B175" s="101">
        <f t="shared" si="10"/>
        <v>49643</v>
      </c>
      <c r="C175" s="37">
        <f>SUMIF(LoansC!$B$12:$B$187,Loans!$B175,LoansC!C$12:C$187)+SUMIF(LoansR!$B$12:$B$187,Loans!$B175,LoansR!C$12:C$187)</f>
        <v>0</v>
      </c>
      <c r="D175" s="37">
        <f>SUMIF(LoansC!$B$12:$B$187,Loans!$B175,LoansC!D$12:D$187)+SUMIF(LoansR!$B$12:$B$187,Loans!$B175,LoansR!D$12:D$187)</f>
        <v>56138240.700000025</v>
      </c>
      <c r="E175" s="37">
        <f>SUMIF(LoansC!$B$12:$B$187,Loans!$B175,LoansC!E$12:E$187)+SUMIF(LoansR!$B$12:$B$187,Loans!$B175,LoansR!E$12:E$187)</f>
        <v>0</v>
      </c>
      <c r="F175" s="37">
        <f>SUMIF(LoansC!$B$12:$B$187,Loans!$B175,LoansC!F$12:F$187)+SUMIF(LoansR!$B$12:$B$187,Loans!$B175,LoansR!F$12:F$187)</f>
        <v>0</v>
      </c>
      <c r="G175" s="37">
        <f>SUMIF(LoansC!$B$12:$B$187,Loans!$B175,LoansC!G$12:G$187)+SUMIF(LoansR!$B$12:$B$187,Loans!$B175,LoansR!G$12:G$187)</f>
        <v>0</v>
      </c>
      <c r="H175" s="37">
        <f>SUMIF(LoansC!$B$12:$B$187,Loans!$B175,LoansC!H$12:H$187)+SUMIF(LoansR!$B$12:$B$187,Loans!$B175,LoansR!H$12:H$187)</f>
        <v>0</v>
      </c>
      <c r="I175" s="37">
        <f>SUMIF(LoansC!$B$12:$B$187,Loans!$B175,LoansC!I$12:I$187)+SUMIF(LoansR!$B$12:$B$187,Loans!$B175,LoansR!I$12:I$187)</f>
        <v>0</v>
      </c>
      <c r="J175" s="37">
        <f>SUMIF(LoansC!$B$12:$B$187,Loans!$B175,LoansC!J$12:J$187)+SUMIF(LoansR!$B$12:$B$187,Loans!$B175,LoansR!J$12:J$187)</f>
        <v>0</v>
      </c>
      <c r="K175" s="37">
        <f>SUMIF(LoansC!$B$12:$B$187,Loans!$B175,LoansC!K$12:K$187)+SUMIF(LoansR!$B$12:$B$187,Loans!$B175,LoansR!K$12:K$187)</f>
        <v>0</v>
      </c>
      <c r="L175" s="37">
        <f>SUMIF(LoansC!$B$12:$B$187,Loans!$B175,LoansC!L$12:L$187)+SUMIF(LoansR!$B$12:$B$187,Loans!$B175,LoansR!L$12:L$187)</f>
        <v>0</v>
      </c>
      <c r="M175" s="37">
        <f>SUMIF(LoansC!$B$12:$B$187,Loans!$B175,LoansC!M$12:M$187)+SUMIF(LoansR!$B$12:$B$187,Loans!$B175,LoansR!M$12:M$187)</f>
        <v>0</v>
      </c>
      <c r="N175" s="37">
        <f>SUMIF(LoansC!$B$12:$B$187,Loans!$B175,LoansC!N$12:N$187)+SUMIF(LoansR!$B$12:$B$187,Loans!$B175,LoansR!N$12:N$187)</f>
        <v>0</v>
      </c>
      <c r="O175" s="37">
        <f>SUMIF(LoansC!$B$12:$B$187,Loans!$B175,LoansC!O$12:O$187)+SUMIF(LoansR!$B$12:$B$187,Loans!$B175,LoansR!O$12:O$187)</f>
        <v>0</v>
      </c>
      <c r="P175" s="37">
        <f>SUMIF(LoansC!$B$12:$B$187,Loans!$B175,LoansC!P$12:P$187)+SUMIF(LoansR!$B$12:$B$187,Loans!$B175,LoansR!P$12:P$187)</f>
        <v>0</v>
      </c>
      <c r="Q175" s="37">
        <f>SUMIF(LoansC!$B$12:$B$187,Loans!$B175,LoansC!Q$12:Q$187)+SUMIF(LoansR!$B$12:$B$187,Loans!$B175,LoansR!Q$12:Q$187)</f>
        <v>0</v>
      </c>
      <c r="R175" s="37">
        <f>SUMIF(LoansC!$B$12:$B$187,Loans!$B175,LoansC!R$12:R$187)+SUMIF(LoansR!$B$12:$B$187,Loans!$B175,LoansR!R$12:R$187)</f>
        <v>0</v>
      </c>
      <c r="S175" s="37">
        <f>SUMIF(LoansC!$B$12:$B$187,Loans!$B175,LoansC!S$12:S$187)+SUMIF(LoansR!$B$12:$B$187,Loans!$B175,LoansR!S$12:S$187)</f>
        <v>0</v>
      </c>
      <c r="T175" s="37">
        <f>SUMIF(LoansC!$B$12:$B$187,Loans!$B175,LoansC!T$12:T$187)+SUMIF(LoansR!$B$12:$B$187,Loans!$B175,LoansR!T$12:T$187)</f>
        <v>0</v>
      </c>
      <c r="U175" s="37">
        <f>(SUMIF(LoansC!$B$12:$B$187,Loans!$B175,LoansC!U$12:U$187)+SUMIF(LoansR!$B$12:$B$187,Loans!$B175,LoansR!U$12:U$187))/2</f>
        <v>1</v>
      </c>
      <c r="V175" s="37">
        <f>SUMIF(LoansC!$B$12:$B$187,Loans!$B175,LoansC!V$12:V$187)+SUMIF(LoansR!$B$12:$B$187,Loans!$B175,LoansR!V$12:V$187)</f>
        <v>0</v>
      </c>
      <c r="W175" s="37">
        <f>SUMIF(LoansC!$B$12:$B$187,Loans!$B175,LoansC!W$12:W$187)+SUMIF(LoansR!$B$12:$B$187,Loans!$B175,LoansR!W$12:W$187)</f>
        <v>0</v>
      </c>
      <c r="X175" s="50" t="e">
        <f>IF(MONTH($B175)&gt;=6,VLOOKUP(YEAR($B175)+1,SRECPrice!$B$5:$C$29,2,FALSE),VLOOKUP(YEAR($B175),SRECPrice!$B$5:$C$29,2,FALSE))</f>
        <v>#N/A</v>
      </c>
      <c r="Y175" s="37">
        <f>SUMIF(LoansC!$B$12:$B$187,Loans!$B175,LoansC!Y$12:Y$187)+SUMIF(LoansR!$B$12:$B$187,Loans!$B175,LoansR!Y$12:Y$187)</f>
        <v>0</v>
      </c>
      <c r="Z175" s="37">
        <f>SUMIF(LoansC!$B$12:$B$187,Loans!$B175,LoansC!Z$12:Z$187)+SUMIF(LoansR!$B$12:$B$187,Loans!$B175,LoansR!Z$12:Z$187)</f>
        <v>0</v>
      </c>
      <c r="AA175" s="37">
        <f>SUMIF(LoansC!$B$12:$B$187,Loans!$B175,LoansC!AA$12:AA$187)+SUMIF(LoansR!$B$12:$B$187,Loans!$B175,LoansR!AA$12:AA$187)</f>
        <v>0</v>
      </c>
      <c r="AB175" s="37">
        <f>SUMIF(LoansC!$B$12:$B$187,Loans!$B175,LoansC!AB$12:AB$187)+SUMIF(LoansR!$B$12:$B$187,Loans!$B175,LoansR!AB$12:AB$187)</f>
        <v>0</v>
      </c>
      <c r="AC175" s="37">
        <f>SUMIF(LoansC!$B$12:$B$187,Loans!$B175,LoansC!AC$12:AC$187)+SUMIF(LoansR!$B$12:$B$187,Loans!$B175,LoansR!AC$12:AC$187)</f>
        <v>0</v>
      </c>
      <c r="AD175" s="37">
        <f>SUMIF(LoansC!$B$12:$B$187,Loans!$B175,LoansC!AD$12:AD$187)+SUMIF(LoansR!$B$12:$B$187,Loans!$B175,LoansR!AD$12:AD$187)</f>
        <v>0</v>
      </c>
      <c r="AE175" s="56">
        <f>SUMIF(LoansC!$B$12:$B$187,Loans!$B175,LoansC!AE$12:AE$187)</f>
        <v>9.6699999999999994E-2</v>
      </c>
      <c r="AF175" s="37">
        <f>SUMIF(LoansC!$B$12:$B$187,Loans!$B175,LoansC!AF$12:AF$187)+SUMIF(LoansR!$B$12:$B$187,Loans!$B175,LoansR!AF$12:AF$187)</f>
        <v>0</v>
      </c>
      <c r="AG175" s="37">
        <f>SUMIF(LoansC!$B$12:$B$187,Loans!$B175,LoansC!AG$12:AG$187)+SUMIF(LoansR!$B$12:$B$187,Loans!$B175,LoansR!AG$12:AG$187)</f>
        <v>0</v>
      </c>
      <c r="AH175" s="37">
        <f>SUMIF(LoansC!$B$12:$B$187,Loans!$B175,LoansC!AH$12:AH$187)+SUMIF(LoansR!$B$12:$B$187,Loans!$B175,LoansR!AH$12:AH$187)</f>
        <v>0</v>
      </c>
      <c r="AI175" s="37">
        <f>SUMIF(LoansC!$B$12:$B$187,Loans!$B175,LoansC!AI$12:AI$187)+SUMIF(LoansR!$B$12:$B$187,Loans!$B175,LoansR!AI$12:AI$187)</f>
        <v>0</v>
      </c>
      <c r="AJ175" s="37">
        <f>SUMIF(LoansC!$B$12:$B$187,Loans!$B175,LoansC!AJ$12:AJ$187)+SUMIF(LoansR!$B$12:$B$187,Loans!$B175,LoansR!AJ$12:AJ$187)</f>
        <v>0</v>
      </c>
      <c r="AK175" s="37">
        <f>SUMIF(LoansC!$B$12:$B$187,Loans!$B175,LoansC!AK$12:AK$187)+SUMIF(LoansR!$B$12:$B$187,Loans!$B175,LoansR!AK$12:AK$187)</f>
        <v>0</v>
      </c>
      <c r="AL175" s="37">
        <f>SUMIF(LoansC!$B$12:$B$187,Loans!$B175,LoansC!AL$12:AL$187)+SUMIF(LoansR!$B$12:$B$187,Loans!$B175,LoansR!AL$12:AL$187)</f>
        <v>0</v>
      </c>
      <c r="AM175" s="37">
        <f>SUMIF(LoansC!$B$12:$B$187,Loans!$B175,LoansC!AM$12:AM$187)+SUMIF(LoansR!$B$12:$B$187,Loans!$B175,LoansR!AM$12:AM$187)</f>
        <v>0</v>
      </c>
      <c r="AN175" s="37">
        <f>SUMIF(LoansC!$B$12:$B$187,Loans!$B175,LoansC!AN$12:AN$187)+SUMIF(LoansR!$B$12:$B$187,Loans!$B175,LoansR!AN$12:AN$187)</f>
        <v>0</v>
      </c>
      <c r="AP175" s="57"/>
    </row>
    <row r="176" spans="1:42" x14ac:dyDescent="0.2">
      <c r="A176" s="1">
        <f t="shared" si="8"/>
        <v>12</v>
      </c>
      <c r="B176" s="101">
        <f t="shared" si="10"/>
        <v>49674</v>
      </c>
      <c r="C176" s="37">
        <f>SUMIF(LoansC!$B$12:$B$187,Loans!$B176,LoansC!C$12:C$187)+SUMIF(LoansR!$B$12:$B$187,Loans!$B176,LoansR!C$12:C$187)</f>
        <v>0</v>
      </c>
      <c r="D176" s="37">
        <f>SUMIF(LoansC!$B$12:$B$187,Loans!$B176,LoansC!D$12:D$187)+SUMIF(LoansR!$B$12:$B$187,Loans!$B176,LoansR!D$12:D$187)</f>
        <v>56138240.700000025</v>
      </c>
      <c r="E176" s="37">
        <f>SUMIF(LoansC!$B$12:$B$187,Loans!$B176,LoansC!E$12:E$187)+SUMIF(LoansR!$B$12:$B$187,Loans!$B176,LoansR!E$12:E$187)</f>
        <v>0</v>
      </c>
      <c r="F176" s="37">
        <f>SUMIF(LoansC!$B$12:$B$187,Loans!$B176,LoansC!F$12:F$187)+SUMIF(LoansR!$B$12:$B$187,Loans!$B176,LoansR!F$12:F$187)</f>
        <v>0</v>
      </c>
      <c r="G176" s="37">
        <f>SUMIF(LoansC!$B$12:$B$187,Loans!$B176,LoansC!G$12:G$187)+SUMIF(LoansR!$B$12:$B$187,Loans!$B176,LoansR!G$12:G$187)</f>
        <v>0</v>
      </c>
      <c r="H176" s="37">
        <f>SUMIF(LoansC!$B$12:$B$187,Loans!$B176,LoansC!H$12:H$187)+SUMIF(LoansR!$B$12:$B$187,Loans!$B176,LoansR!H$12:H$187)</f>
        <v>0</v>
      </c>
      <c r="I176" s="37">
        <f>SUMIF(LoansC!$B$12:$B$187,Loans!$B176,LoansC!I$12:I$187)+SUMIF(LoansR!$B$12:$B$187,Loans!$B176,LoansR!I$12:I$187)</f>
        <v>0</v>
      </c>
      <c r="J176" s="37">
        <f>SUMIF(LoansC!$B$12:$B$187,Loans!$B176,LoansC!J$12:J$187)+SUMIF(LoansR!$B$12:$B$187,Loans!$B176,LoansR!J$12:J$187)</f>
        <v>0</v>
      </c>
      <c r="K176" s="37">
        <f>SUMIF(LoansC!$B$12:$B$187,Loans!$B176,LoansC!K$12:K$187)+SUMIF(LoansR!$B$12:$B$187,Loans!$B176,LoansR!K$12:K$187)</f>
        <v>0</v>
      </c>
      <c r="L176" s="37">
        <f>SUMIF(LoansC!$B$12:$B$187,Loans!$B176,LoansC!L$12:L$187)+SUMIF(LoansR!$B$12:$B$187,Loans!$B176,LoansR!L$12:L$187)</f>
        <v>0</v>
      </c>
      <c r="M176" s="37">
        <f>SUMIF(LoansC!$B$12:$B$187,Loans!$B176,LoansC!M$12:M$187)+SUMIF(LoansR!$B$12:$B$187,Loans!$B176,LoansR!M$12:M$187)</f>
        <v>0</v>
      </c>
      <c r="N176" s="37">
        <f>SUMIF(LoansC!$B$12:$B$187,Loans!$B176,LoansC!N$12:N$187)+SUMIF(LoansR!$B$12:$B$187,Loans!$B176,LoansR!N$12:N$187)</f>
        <v>0</v>
      </c>
      <c r="O176" s="37">
        <f>SUMIF(LoansC!$B$12:$B$187,Loans!$B176,LoansC!O$12:O$187)+SUMIF(LoansR!$B$12:$B$187,Loans!$B176,LoansR!O$12:O$187)</f>
        <v>0</v>
      </c>
      <c r="P176" s="37">
        <f>SUMIF(LoansC!$B$12:$B$187,Loans!$B176,LoansC!P$12:P$187)+SUMIF(LoansR!$B$12:$B$187,Loans!$B176,LoansR!P$12:P$187)</f>
        <v>0</v>
      </c>
      <c r="Q176" s="37">
        <f>SUMIF(LoansC!$B$12:$B$187,Loans!$B176,LoansC!Q$12:Q$187)+SUMIF(LoansR!$B$12:$B$187,Loans!$B176,LoansR!Q$12:Q$187)</f>
        <v>0</v>
      </c>
      <c r="R176" s="37">
        <f>SUMIF(LoansC!$B$12:$B$187,Loans!$B176,LoansC!R$12:R$187)+SUMIF(LoansR!$B$12:$B$187,Loans!$B176,LoansR!R$12:R$187)</f>
        <v>0</v>
      </c>
      <c r="S176" s="37">
        <f>SUMIF(LoansC!$B$12:$B$187,Loans!$B176,LoansC!S$12:S$187)+SUMIF(LoansR!$B$12:$B$187,Loans!$B176,LoansR!S$12:S$187)</f>
        <v>0</v>
      </c>
      <c r="T176" s="37">
        <f>SUMIF(LoansC!$B$12:$B$187,Loans!$B176,LoansC!T$12:T$187)+SUMIF(LoansR!$B$12:$B$187,Loans!$B176,LoansR!T$12:T$187)</f>
        <v>0</v>
      </c>
      <c r="U176" s="37">
        <f>(SUMIF(LoansC!$B$12:$B$187,Loans!$B176,LoansC!U$12:U$187)+SUMIF(LoansR!$B$12:$B$187,Loans!$B176,LoansR!U$12:U$187))/2</f>
        <v>1</v>
      </c>
      <c r="V176" s="37">
        <f>SUMIF(LoansC!$B$12:$B$187,Loans!$B176,LoansC!V$12:V$187)+SUMIF(LoansR!$B$12:$B$187,Loans!$B176,LoansR!V$12:V$187)</f>
        <v>0</v>
      </c>
      <c r="W176" s="37">
        <f>SUMIF(LoansC!$B$12:$B$187,Loans!$B176,LoansC!W$12:W$187)+SUMIF(LoansR!$B$12:$B$187,Loans!$B176,LoansR!W$12:W$187)</f>
        <v>0</v>
      </c>
      <c r="X176" s="50" t="e">
        <f>IF(MONTH($B176)&gt;=6,VLOOKUP(YEAR($B176)+1,SRECPrice!$B$5:$C$29,2,FALSE),VLOOKUP(YEAR($B176),SRECPrice!$B$5:$C$29,2,FALSE))</f>
        <v>#N/A</v>
      </c>
      <c r="Y176" s="37">
        <f>SUMIF(LoansC!$B$12:$B$187,Loans!$B176,LoansC!Y$12:Y$187)+SUMIF(LoansR!$B$12:$B$187,Loans!$B176,LoansR!Y$12:Y$187)</f>
        <v>0</v>
      </c>
      <c r="Z176" s="37">
        <f>SUMIF(LoansC!$B$12:$B$187,Loans!$B176,LoansC!Z$12:Z$187)+SUMIF(LoansR!$B$12:$B$187,Loans!$B176,LoansR!Z$12:Z$187)</f>
        <v>0</v>
      </c>
      <c r="AA176" s="37">
        <f>SUMIF(LoansC!$B$12:$B$187,Loans!$B176,LoansC!AA$12:AA$187)+SUMIF(LoansR!$B$12:$B$187,Loans!$B176,LoansR!AA$12:AA$187)</f>
        <v>0</v>
      </c>
      <c r="AB176" s="37">
        <f>SUMIF(LoansC!$B$12:$B$187,Loans!$B176,LoansC!AB$12:AB$187)+SUMIF(LoansR!$B$12:$B$187,Loans!$B176,LoansR!AB$12:AB$187)</f>
        <v>0</v>
      </c>
      <c r="AC176" s="37">
        <f>SUMIF(LoansC!$B$12:$B$187,Loans!$B176,LoansC!AC$12:AC$187)+SUMIF(LoansR!$B$12:$B$187,Loans!$B176,LoansR!AC$12:AC$187)</f>
        <v>0</v>
      </c>
      <c r="AD176" s="37">
        <f>SUMIF(LoansC!$B$12:$B$187,Loans!$B176,LoansC!AD$12:AD$187)+SUMIF(LoansR!$B$12:$B$187,Loans!$B176,LoansR!AD$12:AD$187)</f>
        <v>0</v>
      </c>
      <c r="AE176" s="56">
        <f>SUMIF(LoansC!$B$12:$B$187,Loans!$B176,LoansC!AE$12:AE$187)</f>
        <v>9.6699999999999994E-2</v>
      </c>
      <c r="AF176" s="37">
        <f>SUMIF(LoansC!$B$12:$B$187,Loans!$B176,LoansC!AF$12:AF$187)+SUMIF(LoansR!$B$12:$B$187,Loans!$B176,LoansR!AF$12:AF$187)</f>
        <v>0</v>
      </c>
      <c r="AG176" s="37">
        <f>SUMIF(LoansC!$B$12:$B$187,Loans!$B176,LoansC!AG$12:AG$187)+SUMIF(LoansR!$B$12:$B$187,Loans!$B176,LoansR!AG$12:AG$187)</f>
        <v>0</v>
      </c>
      <c r="AH176" s="37">
        <f>SUMIF(LoansC!$B$12:$B$187,Loans!$B176,LoansC!AH$12:AH$187)+SUMIF(LoansR!$B$12:$B$187,Loans!$B176,LoansR!AH$12:AH$187)</f>
        <v>0</v>
      </c>
      <c r="AI176" s="37">
        <f>SUMIF(LoansC!$B$12:$B$187,Loans!$B176,LoansC!AI$12:AI$187)+SUMIF(LoansR!$B$12:$B$187,Loans!$B176,LoansR!AI$12:AI$187)</f>
        <v>0</v>
      </c>
      <c r="AJ176" s="37">
        <f>SUMIF(LoansC!$B$12:$B$187,Loans!$B176,LoansC!AJ$12:AJ$187)+SUMIF(LoansR!$B$12:$B$187,Loans!$B176,LoansR!AJ$12:AJ$187)</f>
        <v>0</v>
      </c>
      <c r="AK176" s="37">
        <f>SUMIF(LoansC!$B$12:$B$187,Loans!$B176,LoansC!AK$12:AK$187)+SUMIF(LoansR!$B$12:$B$187,Loans!$B176,LoansR!AK$12:AK$187)</f>
        <v>0</v>
      </c>
      <c r="AL176" s="37">
        <f>SUMIF(LoansC!$B$12:$B$187,Loans!$B176,LoansC!AL$12:AL$187)+SUMIF(LoansR!$B$12:$B$187,Loans!$B176,LoansR!AL$12:AL$187)</f>
        <v>0</v>
      </c>
      <c r="AM176" s="37">
        <f>SUMIF(LoansC!$B$12:$B$187,Loans!$B176,LoansC!AM$12:AM$187)+SUMIF(LoansR!$B$12:$B$187,Loans!$B176,LoansR!AM$12:AM$187)</f>
        <v>0</v>
      </c>
      <c r="AN176" s="37">
        <f>SUMIF(LoansC!$B$12:$B$187,Loans!$B176,LoansC!AN$12:AN$187)+SUMIF(LoansR!$B$12:$B$187,Loans!$B176,LoansR!AN$12:AN$187)</f>
        <v>0</v>
      </c>
      <c r="AP176" s="57"/>
    </row>
    <row r="177" spans="1:42" x14ac:dyDescent="0.2">
      <c r="A177" s="1">
        <f t="shared" si="8"/>
        <v>1</v>
      </c>
      <c r="B177" s="101">
        <f t="shared" si="10"/>
        <v>49705</v>
      </c>
      <c r="C177" s="37">
        <f>SUMIF(LoansC!$B$12:$B$187,Loans!$B177,LoansC!C$12:C$187)+SUMIF(LoansR!$B$12:$B$187,Loans!$B177,LoansR!C$12:C$187)</f>
        <v>0</v>
      </c>
      <c r="D177" s="37">
        <f>SUMIF(LoansC!$B$12:$B$187,Loans!$B177,LoansC!D$12:D$187)+SUMIF(LoansR!$B$12:$B$187,Loans!$B177,LoansR!D$12:D$187)</f>
        <v>56138240.700000025</v>
      </c>
      <c r="E177" s="37">
        <f>SUMIF(LoansC!$B$12:$B$187,Loans!$B177,LoansC!E$12:E$187)+SUMIF(LoansR!$B$12:$B$187,Loans!$B177,LoansR!E$12:E$187)</f>
        <v>0</v>
      </c>
      <c r="F177" s="37">
        <f>SUMIF(LoansC!$B$12:$B$187,Loans!$B177,LoansC!F$12:F$187)+SUMIF(LoansR!$B$12:$B$187,Loans!$B177,LoansR!F$12:F$187)</f>
        <v>0</v>
      </c>
      <c r="G177" s="37">
        <f>SUMIF(LoansC!$B$12:$B$187,Loans!$B177,LoansC!G$12:G$187)+SUMIF(LoansR!$B$12:$B$187,Loans!$B177,LoansR!G$12:G$187)</f>
        <v>0</v>
      </c>
      <c r="H177" s="37">
        <f>SUMIF(LoansC!$B$12:$B$187,Loans!$B177,LoansC!H$12:H$187)+SUMIF(LoansR!$B$12:$B$187,Loans!$B177,LoansR!H$12:H$187)</f>
        <v>0</v>
      </c>
      <c r="I177" s="37">
        <f>SUMIF(LoansC!$B$12:$B$187,Loans!$B177,LoansC!I$12:I$187)+SUMIF(LoansR!$B$12:$B$187,Loans!$B177,LoansR!I$12:I$187)</f>
        <v>0</v>
      </c>
      <c r="J177" s="37">
        <f>SUMIF(LoansC!$B$12:$B$187,Loans!$B177,LoansC!J$12:J$187)+SUMIF(LoansR!$B$12:$B$187,Loans!$B177,LoansR!J$12:J$187)</f>
        <v>0</v>
      </c>
      <c r="K177" s="37">
        <f>SUMIF(LoansC!$B$12:$B$187,Loans!$B177,LoansC!K$12:K$187)+SUMIF(LoansR!$B$12:$B$187,Loans!$B177,LoansR!K$12:K$187)</f>
        <v>0</v>
      </c>
      <c r="L177" s="37">
        <f>SUMIF(LoansC!$B$12:$B$187,Loans!$B177,LoansC!L$12:L$187)+SUMIF(LoansR!$B$12:$B$187,Loans!$B177,LoansR!L$12:L$187)</f>
        <v>0</v>
      </c>
      <c r="M177" s="37">
        <f>SUMIF(LoansC!$B$12:$B$187,Loans!$B177,LoansC!M$12:M$187)+SUMIF(LoansR!$B$12:$B$187,Loans!$B177,LoansR!M$12:M$187)</f>
        <v>0</v>
      </c>
      <c r="N177" s="37">
        <f>SUMIF(LoansC!$B$12:$B$187,Loans!$B177,LoansC!N$12:N$187)+SUMIF(LoansR!$B$12:$B$187,Loans!$B177,LoansR!N$12:N$187)</f>
        <v>0</v>
      </c>
      <c r="O177" s="37">
        <f>SUMIF(LoansC!$B$12:$B$187,Loans!$B177,LoansC!O$12:O$187)+SUMIF(LoansR!$B$12:$B$187,Loans!$B177,LoansR!O$12:O$187)</f>
        <v>0</v>
      </c>
      <c r="P177" s="37">
        <f>SUMIF(LoansC!$B$12:$B$187,Loans!$B177,LoansC!P$12:P$187)+SUMIF(LoansR!$B$12:$B$187,Loans!$B177,LoansR!P$12:P$187)</f>
        <v>0</v>
      </c>
      <c r="Q177" s="37">
        <f>SUMIF(LoansC!$B$12:$B$187,Loans!$B177,LoansC!Q$12:Q$187)+SUMIF(LoansR!$B$12:$B$187,Loans!$B177,LoansR!Q$12:Q$187)</f>
        <v>0</v>
      </c>
      <c r="R177" s="37">
        <f>SUMIF(LoansC!$B$12:$B$187,Loans!$B177,LoansC!R$12:R$187)+SUMIF(LoansR!$B$12:$B$187,Loans!$B177,LoansR!R$12:R$187)</f>
        <v>0</v>
      </c>
      <c r="S177" s="37">
        <f>SUMIF(LoansC!$B$12:$B$187,Loans!$B177,LoansC!S$12:S$187)+SUMIF(LoansR!$B$12:$B$187,Loans!$B177,LoansR!S$12:S$187)</f>
        <v>0</v>
      </c>
      <c r="T177" s="37">
        <f>SUMIF(LoansC!$B$12:$B$187,Loans!$B177,LoansC!T$12:T$187)+SUMIF(LoansR!$B$12:$B$187,Loans!$B177,LoansR!T$12:T$187)</f>
        <v>0</v>
      </c>
      <c r="U177" s="37">
        <f>(SUMIF(LoansC!$B$12:$B$187,Loans!$B177,LoansC!U$12:U$187)+SUMIF(LoansR!$B$12:$B$187,Loans!$B177,LoansR!U$12:U$187))/2</f>
        <v>1</v>
      </c>
      <c r="V177" s="37">
        <f>SUMIF(LoansC!$B$12:$B$187,Loans!$B177,LoansC!V$12:V$187)+SUMIF(LoansR!$B$12:$B$187,Loans!$B177,LoansR!V$12:V$187)</f>
        <v>0</v>
      </c>
      <c r="W177" s="37">
        <f>SUMIF(LoansC!$B$12:$B$187,Loans!$B177,LoansC!W$12:W$187)+SUMIF(LoansR!$B$12:$B$187,Loans!$B177,LoansR!W$12:W$187)</f>
        <v>0</v>
      </c>
      <c r="X177" s="50" t="e">
        <f>IF(MONTH($B177)&gt;=6,VLOOKUP(YEAR($B177)+1,SRECPrice!$B$5:$C$29,2,FALSE),VLOOKUP(YEAR($B177),SRECPrice!$B$5:$C$29,2,FALSE))</f>
        <v>#N/A</v>
      </c>
      <c r="Y177" s="37">
        <f>SUMIF(LoansC!$B$12:$B$187,Loans!$B177,LoansC!Y$12:Y$187)+SUMIF(LoansR!$B$12:$B$187,Loans!$B177,LoansR!Y$12:Y$187)</f>
        <v>0</v>
      </c>
      <c r="Z177" s="37">
        <f>SUMIF(LoansC!$B$12:$B$187,Loans!$B177,LoansC!Z$12:Z$187)+SUMIF(LoansR!$B$12:$B$187,Loans!$B177,LoansR!Z$12:Z$187)</f>
        <v>0</v>
      </c>
      <c r="AA177" s="37">
        <f>SUMIF(LoansC!$B$12:$B$187,Loans!$B177,LoansC!AA$12:AA$187)+SUMIF(LoansR!$B$12:$B$187,Loans!$B177,LoansR!AA$12:AA$187)</f>
        <v>0</v>
      </c>
      <c r="AB177" s="37">
        <f>SUMIF(LoansC!$B$12:$B$187,Loans!$B177,LoansC!AB$12:AB$187)+SUMIF(LoansR!$B$12:$B$187,Loans!$B177,LoansR!AB$12:AB$187)</f>
        <v>0</v>
      </c>
      <c r="AC177" s="37">
        <f>SUMIF(LoansC!$B$12:$B$187,Loans!$B177,LoansC!AC$12:AC$187)+SUMIF(LoansR!$B$12:$B$187,Loans!$B177,LoansR!AC$12:AC$187)</f>
        <v>0</v>
      </c>
      <c r="AD177" s="37">
        <f>SUMIF(LoansC!$B$12:$B$187,Loans!$B177,LoansC!AD$12:AD$187)+SUMIF(LoansR!$B$12:$B$187,Loans!$B177,LoansR!AD$12:AD$187)</f>
        <v>0</v>
      </c>
      <c r="AE177" s="56">
        <f>SUMIF(LoansC!$B$12:$B$187,Loans!$B177,LoansC!AE$12:AE$187)</f>
        <v>9.6699999999999994E-2</v>
      </c>
      <c r="AF177" s="37">
        <f>SUMIF(LoansC!$B$12:$B$187,Loans!$B177,LoansC!AF$12:AF$187)+SUMIF(LoansR!$B$12:$B$187,Loans!$B177,LoansR!AF$12:AF$187)</f>
        <v>0</v>
      </c>
      <c r="AG177" s="37">
        <f>SUMIF(LoansC!$B$12:$B$187,Loans!$B177,LoansC!AG$12:AG$187)+SUMIF(LoansR!$B$12:$B$187,Loans!$B177,LoansR!AG$12:AG$187)</f>
        <v>0</v>
      </c>
      <c r="AH177" s="37">
        <f>SUMIF(LoansC!$B$12:$B$187,Loans!$B177,LoansC!AH$12:AH$187)+SUMIF(LoansR!$B$12:$B$187,Loans!$B177,LoansR!AH$12:AH$187)</f>
        <v>0</v>
      </c>
      <c r="AI177" s="37">
        <f>SUMIF(LoansC!$B$12:$B$187,Loans!$B177,LoansC!AI$12:AI$187)+SUMIF(LoansR!$B$12:$B$187,Loans!$B177,LoansR!AI$12:AI$187)</f>
        <v>0</v>
      </c>
      <c r="AJ177" s="37">
        <f>SUMIF(LoansC!$B$12:$B$187,Loans!$B177,LoansC!AJ$12:AJ$187)+SUMIF(LoansR!$B$12:$B$187,Loans!$B177,LoansR!AJ$12:AJ$187)</f>
        <v>0</v>
      </c>
      <c r="AK177" s="37">
        <f>SUMIF(LoansC!$B$12:$B$187,Loans!$B177,LoansC!AK$12:AK$187)+SUMIF(LoansR!$B$12:$B$187,Loans!$B177,LoansR!AK$12:AK$187)</f>
        <v>0</v>
      </c>
      <c r="AL177" s="37">
        <f>SUMIF(LoansC!$B$12:$B$187,Loans!$B177,LoansC!AL$12:AL$187)+SUMIF(LoansR!$B$12:$B$187,Loans!$B177,LoansR!AL$12:AL$187)</f>
        <v>0</v>
      </c>
      <c r="AM177" s="37">
        <f>SUMIF(LoansC!$B$12:$B$187,Loans!$B177,LoansC!AM$12:AM$187)+SUMIF(LoansR!$B$12:$B$187,Loans!$B177,LoansR!AM$12:AM$187)</f>
        <v>0</v>
      </c>
      <c r="AN177" s="37">
        <f>SUMIF(LoansC!$B$12:$B$187,Loans!$B177,LoansC!AN$12:AN$187)+SUMIF(LoansR!$B$12:$B$187,Loans!$B177,LoansR!AN$12:AN$187)</f>
        <v>0</v>
      </c>
      <c r="AP177" s="57"/>
    </row>
    <row r="178" spans="1:42" x14ac:dyDescent="0.2">
      <c r="A178" s="1">
        <f t="shared" si="8"/>
        <v>2</v>
      </c>
      <c r="B178" s="101">
        <f t="shared" si="10"/>
        <v>49734</v>
      </c>
      <c r="C178" s="37">
        <f>SUMIF(LoansC!$B$12:$B$187,Loans!$B178,LoansC!C$12:C$187)+SUMIF(LoansR!$B$12:$B$187,Loans!$B178,LoansR!C$12:C$187)</f>
        <v>0</v>
      </c>
      <c r="D178" s="37">
        <f>SUMIF(LoansC!$B$12:$B$187,Loans!$B178,LoansC!D$12:D$187)+SUMIF(LoansR!$B$12:$B$187,Loans!$B178,LoansR!D$12:D$187)</f>
        <v>56138240.700000025</v>
      </c>
      <c r="E178" s="37">
        <f>SUMIF(LoansC!$B$12:$B$187,Loans!$B178,LoansC!E$12:E$187)+SUMIF(LoansR!$B$12:$B$187,Loans!$B178,LoansR!E$12:E$187)</f>
        <v>0</v>
      </c>
      <c r="F178" s="37">
        <f>SUMIF(LoansC!$B$12:$B$187,Loans!$B178,LoansC!F$12:F$187)+SUMIF(LoansR!$B$12:$B$187,Loans!$B178,LoansR!F$12:F$187)</f>
        <v>0</v>
      </c>
      <c r="G178" s="37">
        <f>SUMIF(LoansC!$B$12:$B$187,Loans!$B178,LoansC!G$12:G$187)+SUMIF(LoansR!$B$12:$B$187,Loans!$B178,LoansR!G$12:G$187)</f>
        <v>0</v>
      </c>
      <c r="H178" s="37">
        <f>SUMIF(LoansC!$B$12:$B$187,Loans!$B178,LoansC!H$12:H$187)+SUMIF(LoansR!$B$12:$B$187,Loans!$B178,LoansR!H$12:H$187)</f>
        <v>0</v>
      </c>
      <c r="I178" s="37">
        <f>SUMIF(LoansC!$B$12:$B$187,Loans!$B178,LoansC!I$12:I$187)+SUMIF(LoansR!$B$12:$B$187,Loans!$B178,LoansR!I$12:I$187)</f>
        <v>0</v>
      </c>
      <c r="J178" s="37">
        <f>SUMIF(LoansC!$B$12:$B$187,Loans!$B178,LoansC!J$12:J$187)+SUMIF(LoansR!$B$12:$B$187,Loans!$B178,LoansR!J$12:J$187)</f>
        <v>0</v>
      </c>
      <c r="K178" s="37">
        <f>SUMIF(LoansC!$B$12:$B$187,Loans!$B178,LoansC!K$12:K$187)+SUMIF(LoansR!$B$12:$B$187,Loans!$B178,LoansR!K$12:K$187)</f>
        <v>0</v>
      </c>
      <c r="L178" s="37">
        <f>SUMIF(LoansC!$B$12:$B$187,Loans!$B178,LoansC!L$12:L$187)+SUMIF(LoansR!$B$12:$B$187,Loans!$B178,LoansR!L$12:L$187)</f>
        <v>0</v>
      </c>
      <c r="M178" s="37">
        <f>SUMIF(LoansC!$B$12:$B$187,Loans!$B178,LoansC!M$12:M$187)+SUMIF(LoansR!$B$12:$B$187,Loans!$B178,LoansR!M$12:M$187)</f>
        <v>0</v>
      </c>
      <c r="N178" s="37">
        <f>SUMIF(LoansC!$B$12:$B$187,Loans!$B178,LoansC!N$12:N$187)+SUMIF(LoansR!$B$12:$B$187,Loans!$B178,LoansR!N$12:N$187)</f>
        <v>0</v>
      </c>
      <c r="O178" s="37">
        <f>SUMIF(LoansC!$B$12:$B$187,Loans!$B178,LoansC!O$12:O$187)+SUMIF(LoansR!$B$12:$B$187,Loans!$B178,LoansR!O$12:O$187)</f>
        <v>0</v>
      </c>
      <c r="P178" s="37">
        <f>SUMIF(LoansC!$B$12:$B$187,Loans!$B178,LoansC!P$12:P$187)+SUMIF(LoansR!$B$12:$B$187,Loans!$B178,LoansR!P$12:P$187)</f>
        <v>0</v>
      </c>
      <c r="Q178" s="37">
        <f>SUMIF(LoansC!$B$12:$B$187,Loans!$B178,LoansC!Q$12:Q$187)+SUMIF(LoansR!$B$12:$B$187,Loans!$B178,LoansR!Q$12:Q$187)</f>
        <v>0</v>
      </c>
      <c r="R178" s="37">
        <f>SUMIF(LoansC!$B$12:$B$187,Loans!$B178,LoansC!R$12:R$187)+SUMIF(LoansR!$B$12:$B$187,Loans!$B178,LoansR!R$12:R$187)</f>
        <v>0</v>
      </c>
      <c r="S178" s="37">
        <f>SUMIF(LoansC!$B$12:$B$187,Loans!$B178,LoansC!S$12:S$187)+SUMIF(LoansR!$B$12:$B$187,Loans!$B178,LoansR!S$12:S$187)</f>
        <v>0</v>
      </c>
      <c r="T178" s="37">
        <f>SUMIF(LoansC!$B$12:$B$187,Loans!$B178,LoansC!T$12:T$187)+SUMIF(LoansR!$B$12:$B$187,Loans!$B178,LoansR!T$12:T$187)</f>
        <v>0</v>
      </c>
      <c r="U178" s="37">
        <f>(SUMIF(LoansC!$B$12:$B$187,Loans!$B178,LoansC!U$12:U$187)+SUMIF(LoansR!$B$12:$B$187,Loans!$B178,LoansR!U$12:U$187))/2</f>
        <v>1</v>
      </c>
      <c r="V178" s="37">
        <f>SUMIF(LoansC!$B$12:$B$187,Loans!$B178,LoansC!V$12:V$187)+SUMIF(LoansR!$B$12:$B$187,Loans!$B178,LoansR!V$12:V$187)</f>
        <v>0</v>
      </c>
      <c r="W178" s="37">
        <f>SUMIF(LoansC!$B$12:$B$187,Loans!$B178,LoansC!W$12:W$187)+SUMIF(LoansR!$B$12:$B$187,Loans!$B178,LoansR!W$12:W$187)</f>
        <v>0</v>
      </c>
      <c r="X178" s="50" t="e">
        <f>IF(MONTH($B178)&gt;=6,VLOOKUP(YEAR($B178)+1,SRECPrice!$B$5:$C$29,2,FALSE),VLOOKUP(YEAR($B178),SRECPrice!$B$5:$C$29,2,FALSE))</f>
        <v>#N/A</v>
      </c>
      <c r="Y178" s="37">
        <f>SUMIF(LoansC!$B$12:$B$187,Loans!$B178,LoansC!Y$12:Y$187)+SUMIF(LoansR!$B$12:$B$187,Loans!$B178,LoansR!Y$12:Y$187)</f>
        <v>0</v>
      </c>
      <c r="Z178" s="37">
        <f>SUMIF(LoansC!$B$12:$B$187,Loans!$B178,LoansC!Z$12:Z$187)+SUMIF(LoansR!$B$12:$B$187,Loans!$B178,LoansR!Z$12:Z$187)</f>
        <v>0</v>
      </c>
      <c r="AA178" s="37">
        <f>SUMIF(LoansC!$B$12:$B$187,Loans!$B178,LoansC!AA$12:AA$187)+SUMIF(LoansR!$B$12:$B$187,Loans!$B178,LoansR!AA$12:AA$187)</f>
        <v>0</v>
      </c>
      <c r="AB178" s="37">
        <f>SUMIF(LoansC!$B$12:$B$187,Loans!$B178,LoansC!AB$12:AB$187)+SUMIF(LoansR!$B$12:$B$187,Loans!$B178,LoansR!AB$12:AB$187)</f>
        <v>0</v>
      </c>
      <c r="AC178" s="37">
        <f>SUMIF(LoansC!$B$12:$B$187,Loans!$B178,LoansC!AC$12:AC$187)+SUMIF(LoansR!$B$12:$B$187,Loans!$B178,LoansR!AC$12:AC$187)</f>
        <v>0</v>
      </c>
      <c r="AD178" s="37">
        <f>SUMIF(LoansC!$B$12:$B$187,Loans!$B178,LoansC!AD$12:AD$187)+SUMIF(LoansR!$B$12:$B$187,Loans!$B178,LoansR!AD$12:AD$187)</f>
        <v>0</v>
      </c>
      <c r="AE178" s="56">
        <f>SUMIF(LoansC!$B$12:$B$187,Loans!$B178,LoansC!AE$12:AE$187)</f>
        <v>9.6699999999999994E-2</v>
      </c>
      <c r="AF178" s="37">
        <f>SUMIF(LoansC!$B$12:$B$187,Loans!$B178,LoansC!AF$12:AF$187)+SUMIF(LoansR!$B$12:$B$187,Loans!$B178,LoansR!AF$12:AF$187)</f>
        <v>0</v>
      </c>
      <c r="AG178" s="37">
        <f>SUMIF(LoansC!$B$12:$B$187,Loans!$B178,LoansC!AG$12:AG$187)+SUMIF(LoansR!$B$12:$B$187,Loans!$B178,LoansR!AG$12:AG$187)</f>
        <v>0</v>
      </c>
      <c r="AH178" s="37">
        <f>SUMIF(LoansC!$B$12:$B$187,Loans!$B178,LoansC!AH$12:AH$187)+SUMIF(LoansR!$B$12:$B$187,Loans!$B178,LoansR!AH$12:AH$187)</f>
        <v>0</v>
      </c>
      <c r="AI178" s="37">
        <f>SUMIF(LoansC!$B$12:$B$187,Loans!$B178,LoansC!AI$12:AI$187)+SUMIF(LoansR!$B$12:$B$187,Loans!$B178,LoansR!AI$12:AI$187)</f>
        <v>0</v>
      </c>
      <c r="AJ178" s="37">
        <f>SUMIF(LoansC!$B$12:$B$187,Loans!$B178,LoansC!AJ$12:AJ$187)+SUMIF(LoansR!$B$12:$B$187,Loans!$B178,LoansR!AJ$12:AJ$187)</f>
        <v>0</v>
      </c>
      <c r="AK178" s="37">
        <f>SUMIF(LoansC!$B$12:$B$187,Loans!$B178,LoansC!AK$12:AK$187)+SUMIF(LoansR!$B$12:$B$187,Loans!$B178,LoansR!AK$12:AK$187)</f>
        <v>0</v>
      </c>
      <c r="AL178" s="37">
        <f>SUMIF(LoansC!$B$12:$B$187,Loans!$B178,LoansC!AL$12:AL$187)+SUMIF(LoansR!$B$12:$B$187,Loans!$B178,LoansR!AL$12:AL$187)</f>
        <v>0</v>
      </c>
      <c r="AM178" s="37">
        <f>SUMIF(LoansC!$B$12:$B$187,Loans!$B178,LoansC!AM$12:AM$187)+SUMIF(LoansR!$B$12:$B$187,Loans!$B178,LoansR!AM$12:AM$187)</f>
        <v>0</v>
      </c>
      <c r="AN178" s="37">
        <f>SUMIF(LoansC!$B$12:$B$187,Loans!$B178,LoansC!AN$12:AN$187)+SUMIF(LoansR!$B$12:$B$187,Loans!$B178,LoansR!AN$12:AN$187)</f>
        <v>0</v>
      </c>
      <c r="AP178" s="57"/>
    </row>
    <row r="179" spans="1:42" x14ac:dyDescent="0.2">
      <c r="A179" s="1">
        <f t="shared" si="8"/>
        <v>3</v>
      </c>
      <c r="B179" s="101">
        <f t="shared" si="10"/>
        <v>49765</v>
      </c>
      <c r="C179" s="37">
        <f>SUMIF(LoansC!$B$12:$B$187,Loans!$B179,LoansC!C$12:C$187)+SUMIF(LoansR!$B$12:$B$187,Loans!$B179,LoansR!C$12:C$187)</f>
        <v>0</v>
      </c>
      <c r="D179" s="37">
        <f>SUMIF(LoansC!$B$12:$B$187,Loans!$B179,LoansC!D$12:D$187)+SUMIF(LoansR!$B$12:$B$187,Loans!$B179,LoansR!D$12:D$187)</f>
        <v>56138240.700000025</v>
      </c>
      <c r="E179" s="37">
        <f>SUMIF(LoansC!$B$12:$B$187,Loans!$B179,LoansC!E$12:E$187)+SUMIF(LoansR!$B$12:$B$187,Loans!$B179,LoansR!E$12:E$187)</f>
        <v>0</v>
      </c>
      <c r="F179" s="37">
        <f>SUMIF(LoansC!$B$12:$B$187,Loans!$B179,LoansC!F$12:F$187)+SUMIF(LoansR!$B$12:$B$187,Loans!$B179,LoansR!F$12:F$187)</f>
        <v>0</v>
      </c>
      <c r="G179" s="37">
        <f>SUMIF(LoansC!$B$12:$B$187,Loans!$B179,LoansC!G$12:G$187)+SUMIF(LoansR!$B$12:$B$187,Loans!$B179,LoansR!G$12:G$187)</f>
        <v>0</v>
      </c>
      <c r="H179" s="37">
        <f>SUMIF(LoansC!$B$12:$B$187,Loans!$B179,LoansC!H$12:H$187)+SUMIF(LoansR!$B$12:$B$187,Loans!$B179,LoansR!H$12:H$187)</f>
        <v>0</v>
      </c>
      <c r="I179" s="37">
        <f>SUMIF(LoansC!$B$12:$B$187,Loans!$B179,LoansC!I$12:I$187)+SUMIF(LoansR!$B$12:$B$187,Loans!$B179,LoansR!I$12:I$187)</f>
        <v>0</v>
      </c>
      <c r="J179" s="37">
        <f>SUMIF(LoansC!$B$12:$B$187,Loans!$B179,LoansC!J$12:J$187)+SUMIF(LoansR!$B$12:$B$187,Loans!$B179,LoansR!J$12:J$187)</f>
        <v>0</v>
      </c>
      <c r="K179" s="37">
        <f>SUMIF(LoansC!$B$12:$B$187,Loans!$B179,LoansC!K$12:K$187)+SUMIF(LoansR!$B$12:$B$187,Loans!$B179,LoansR!K$12:K$187)</f>
        <v>0</v>
      </c>
      <c r="L179" s="37">
        <f>SUMIF(LoansC!$B$12:$B$187,Loans!$B179,LoansC!L$12:L$187)+SUMIF(LoansR!$B$12:$B$187,Loans!$B179,LoansR!L$12:L$187)</f>
        <v>0</v>
      </c>
      <c r="M179" s="37">
        <f>SUMIF(LoansC!$B$12:$B$187,Loans!$B179,LoansC!M$12:M$187)+SUMIF(LoansR!$B$12:$B$187,Loans!$B179,LoansR!M$12:M$187)</f>
        <v>0</v>
      </c>
      <c r="N179" s="37">
        <f>SUMIF(LoansC!$B$12:$B$187,Loans!$B179,LoansC!N$12:N$187)+SUMIF(LoansR!$B$12:$B$187,Loans!$B179,LoansR!N$12:N$187)</f>
        <v>0</v>
      </c>
      <c r="O179" s="37">
        <f>SUMIF(LoansC!$B$12:$B$187,Loans!$B179,LoansC!O$12:O$187)+SUMIF(LoansR!$B$12:$B$187,Loans!$B179,LoansR!O$12:O$187)</f>
        <v>0</v>
      </c>
      <c r="P179" s="37">
        <f>SUMIF(LoansC!$B$12:$B$187,Loans!$B179,LoansC!P$12:P$187)+SUMIF(LoansR!$B$12:$B$187,Loans!$B179,LoansR!P$12:P$187)</f>
        <v>0</v>
      </c>
      <c r="Q179" s="37">
        <f>SUMIF(LoansC!$B$12:$B$187,Loans!$B179,LoansC!Q$12:Q$187)+SUMIF(LoansR!$B$12:$B$187,Loans!$B179,LoansR!Q$12:Q$187)</f>
        <v>0</v>
      </c>
      <c r="R179" s="37">
        <f>SUMIF(LoansC!$B$12:$B$187,Loans!$B179,LoansC!R$12:R$187)+SUMIF(LoansR!$B$12:$B$187,Loans!$B179,LoansR!R$12:R$187)</f>
        <v>0</v>
      </c>
      <c r="S179" s="37">
        <f>SUMIF(LoansC!$B$12:$B$187,Loans!$B179,LoansC!S$12:S$187)+SUMIF(LoansR!$B$12:$B$187,Loans!$B179,LoansR!S$12:S$187)</f>
        <v>0</v>
      </c>
      <c r="T179" s="37">
        <f>SUMIF(LoansC!$B$12:$B$187,Loans!$B179,LoansC!T$12:T$187)+SUMIF(LoansR!$B$12:$B$187,Loans!$B179,LoansR!T$12:T$187)</f>
        <v>0</v>
      </c>
      <c r="U179" s="37">
        <f>(SUMIF(LoansC!$B$12:$B$187,Loans!$B179,LoansC!U$12:U$187)+SUMIF(LoansR!$B$12:$B$187,Loans!$B179,LoansR!U$12:U$187))/2</f>
        <v>1</v>
      </c>
      <c r="V179" s="37">
        <f>SUMIF(LoansC!$B$12:$B$187,Loans!$B179,LoansC!V$12:V$187)+SUMIF(LoansR!$B$12:$B$187,Loans!$B179,LoansR!V$12:V$187)</f>
        <v>0</v>
      </c>
      <c r="W179" s="37">
        <f>SUMIF(LoansC!$B$12:$B$187,Loans!$B179,LoansC!W$12:W$187)+SUMIF(LoansR!$B$12:$B$187,Loans!$B179,LoansR!W$12:W$187)</f>
        <v>0</v>
      </c>
      <c r="X179" s="50" t="e">
        <f>IF(MONTH($B179)&gt;=6,VLOOKUP(YEAR($B179)+1,SRECPrice!$B$5:$C$29,2,FALSE),VLOOKUP(YEAR($B179),SRECPrice!$B$5:$C$29,2,FALSE))</f>
        <v>#N/A</v>
      </c>
      <c r="Y179" s="37">
        <f>SUMIF(LoansC!$B$12:$B$187,Loans!$B179,LoansC!Y$12:Y$187)+SUMIF(LoansR!$B$12:$B$187,Loans!$B179,LoansR!Y$12:Y$187)</f>
        <v>0</v>
      </c>
      <c r="Z179" s="37">
        <f>SUMIF(LoansC!$B$12:$B$187,Loans!$B179,LoansC!Z$12:Z$187)+SUMIF(LoansR!$B$12:$B$187,Loans!$B179,LoansR!Z$12:Z$187)</f>
        <v>0</v>
      </c>
      <c r="AA179" s="37">
        <f>SUMIF(LoansC!$B$12:$B$187,Loans!$B179,LoansC!AA$12:AA$187)+SUMIF(LoansR!$B$12:$B$187,Loans!$B179,LoansR!AA$12:AA$187)</f>
        <v>0</v>
      </c>
      <c r="AB179" s="37">
        <f>SUMIF(LoansC!$B$12:$B$187,Loans!$B179,LoansC!AB$12:AB$187)+SUMIF(LoansR!$B$12:$B$187,Loans!$B179,LoansR!AB$12:AB$187)</f>
        <v>0</v>
      </c>
      <c r="AC179" s="37">
        <f>SUMIF(LoansC!$B$12:$B$187,Loans!$B179,LoansC!AC$12:AC$187)+SUMIF(LoansR!$B$12:$B$187,Loans!$B179,LoansR!AC$12:AC$187)</f>
        <v>0</v>
      </c>
      <c r="AD179" s="37">
        <f>SUMIF(LoansC!$B$12:$B$187,Loans!$B179,LoansC!AD$12:AD$187)+SUMIF(LoansR!$B$12:$B$187,Loans!$B179,LoansR!AD$12:AD$187)</f>
        <v>0</v>
      </c>
      <c r="AE179" s="56">
        <f>SUMIF(LoansC!$B$12:$B$187,Loans!$B179,LoansC!AE$12:AE$187)</f>
        <v>9.6699999999999994E-2</v>
      </c>
      <c r="AF179" s="37">
        <f>SUMIF(LoansC!$B$12:$B$187,Loans!$B179,LoansC!AF$12:AF$187)+SUMIF(LoansR!$B$12:$B$187,Loans!$B179,LoansR!AF$12:AF$187)</f>
        <v>0</v>
      </c>
      <c r="AG179" s="37">
        <f>SUMIF(LoansC!$B$12:$B$187,Loans!$B179,LoansC!AG$12:AG$187)+SUMIF(LoansR!$B$12:$B$187,Loans!$B179,LoansR!AG$12:AG$187)</f>
        <v>0</v>
      </c>
      <c r="AH179" s="37">
        <f>SUMIF(LoansC!$B$12:$B$187,Loans!$B179,LoansC!AH$12:AH$187)+SUMIF(LoansR!$B$12:$B$187,Loans!$B179,LoansR!AH$12:AH$187)</f>
        <v>0</v>
      </c>
      <c r="AI179" s="37">
        <f>SUMIF(LoansC!$B$12:$B$187,Loans!$B179,LoansC!AI$12:AI$187)+SUMIF(LoansR!$B$12:$B$187,Loans!$B179,LoansR!AI$12:AI$187)</f>
        <v>0</v>
      </c>
      <c r="AJ179" s="37">
        <f>SUMIF(LoansC!$B$12:$B$187,Loans!$B179,LoansC!AJ$12:AJ$187)+SUMIF(LoansR!$B$12:$B$187,Loans!$B179,LoansR!AJ$12:AJ$187)</f>
        <v>0</v>
      </c>
      <c r="AK179" s="37">
        <f>SUMIF(LoansC!$B$12:$B$187,Loans!$B179,LoansC!AK$12:AK$187)+SUMIF(LoansR!$B$12:$B$187,Loans!$B179,LoansR!AK$12:AK$187)</f>
        <v>0</v>
      </c>
      <c r="AL179" s="37">
        <f>SUMIF(LoansC!$B$12:$B$187,Loans!$B179,LoansC!AL$12:AL$187)+SUMIF(LoansR!$B$12:$B$187,Loans!$B179,LoansR!AL$12:AL$187)</f>
        <v>0</v>
      </c>
      <c r="AM179" s="37">
        <f>SUMIF(LoansC!$B$12:$B$187,Loans!$B179,LoansC!AM$12:AM$187)+SUMIF(LoansR!$B$12:$B$187,Loans!$B179,LoansR!AM$12:AM$187)</f>
        <v>0</v>
      </c>
      <c r="AN179" s="37">
        <f>SUMIF(LoansC!$B$12:$B$187,Loans!$B179,LoansC!AN$12:AN$187)+SUMIF(LoansR!$B$12:$B$187,Loans!$B179,LoansR!AN$12:AN$187)</f>
        <v>0</v>
      </c>
      <c r="AP179" s="57"/>
    </row>
    <row r="180" spans="1:42" x14ac:dyDescent="0.2">
      <c r="A180" s="1">
        <f t="shared" si="8"/>
        <v>4</v>
      </c>
      <c r="B180" s="101">
        <f t="shared" si="10"/>
        <v>49795</v>
      </c>
      <c r="C180" s="37">
        <f>SUMIF(LoansC!$B$12:$B$187,Loans!$B180,LoansC!C$12:C$187)+SUMIF(LoansR!$B$12:$B$187,Loans!$B180,LoansR!C$12:C$187)</f>
        <v>0</v>
      </c>
      <c r="D180" s="37">
        <f>SUMIF(LoansC!$B$12:$B$187,Loans!$B180,LoansC!D$12:D$187)+SUMIF(LoansR!$B$12:$B$187,Loans!$B180,LoansR!D$12:D$187)</f>
        <v>56138240.700000025</v>
      </c>
      <c r="E180" s="37">
        <f>SUMIF(LoansC!$B$12:$B$187,Loans!$B180,LoansC!E$12:E$187)+SUMIF(LoansR!$B$12:$B$187,Loans!$B180,LoansR!E$12:E$187)</f>
        <v>0</v>
      </c>
      <c r="F180" s="37">
        <f>SUMIF(LoansC!$B$12:$B$187,Loans!$B180,LoansC!F$12:F$187)+SUMIF(LoansR!$B$12:$B$187,Loans!$B180,LoansR!F$12:F$187)</f>
        <v>0</v>
      </c>
      <c r="G180" s="37">
        <f>SUMIF(LoansC!$B$12:$B$187,Loans!$B180,LoansC!G$12:G$187)+SUMIF(LoansR!$B$12:$B$187,Loans!$B180,LoansR!G$12:G$187)</f>
        <v>0</v>
      </c>
      <c r="H180" s="37">
        <f>SUMIF(LoansC!$B$12:$B$187,Loans!$B180,LoansC!H$12:H$187)+SUMIF(LoansR!$B$12:$B$187,Loans!$B180,LoansR!H$12:H$187)</f>
        <v>0</v>
      </c>
      <c r="I180" s="37">
        <f>SUMIF(LoansC!$B$12:$B$187,Loans!$B180,LoansC!I$12:I$187)+SUMIF(LoansR!$B$12:$B$187,Loans!$B180,LoansR!I$12:I$187)</f>
        <v>0</v>
      </c>
      <c r="J180" s="37">
        <f>SUMIF(LoansC!$B$12:$B$187,Loans!$B180,LoansC!J$12:J$187)+SUMIF(LoansR!$B$12:$B$187,Loans!$B180,LoansR!J$12:J$187)</f>
        <v>0</v>
      </c>
      <c r="K180" s="37">
        <f>SUMIF(LoansC!$B$12:$B$187,Loans!$B180,LoansC!K$12:K$187)+SUMIF(LoansR!$B$12:$B$187,Loans!$B180,LoansR!K$12:K$187)</f>
        <v>0</v>
      </c>
      <c r="L180" s="37">
        <f>SUMIF(LoansC!$B$12:$B$187,Loans!$B180,LoansC!L$12:L$187)+SUMIF(LoansR!$B$12:$B$187,Loans!$B180,LoansR!L$12:L$187)</f>
        <v>0</v>
      </c>
      <c r="M180" s="37">
        <f>SUMIF(LoansC!$B$12:$B$187,Loans!$B180,LoansC!M$12:M$187)+SUMIF(LoansR!$B$12:$B$187,Loans!$B180,LoansR!M$12:M$187)</f>
        <v>0</v>
      </c>
      <c r="N180" s="37">
        <f>SUMIF(LoansC!$B$12:$B$187,Loans!$B180,LoansC!N$12:N$187)+SUMIF(LoansR!$B$12:$B$187,Loans!$B180,LoansR!N$12:N$187)</f>
        <v>0</v>
      </c>
      <c r="O180" s="37">
        <f>SUMIF(LoansC!$B$12:$B$187,Loans!$B180,LoansC!O$12:O$187)+SUMIF(LoansR!$B$12:$B$187,Loans!$B180,LoansR!O$12:O$187)</f>
        <v>0</v>
      </c>
      <c r="P180" s="37">
        <f>SUMIF(LoansC!$B$12:$B$187,Loans!$B180,LoansC!P$12:P$187)+SUMIF(LoansR!$B$12:$B$187,Loans!$B180,LoansR!P$12:P$187)</f>
        <v>0</v>
      </c>
      <c r="Q180" s="37">
        <f>SUMIF(LoansC!$B$12:$B$187,Loans!$B180,LoansC!Q$12:Q$187)+SUMIF(LoansR!$B$12:$B$187,Loans!$B180,LoansR!Q$12:Q$187)</f>
        <v>0</v>
      </c>
      <c r="R180" s="37">
        <f>SUMIF(LoansC!$B$12:$B$187,Loans!$B180,LoansC!R$12:R$187)+SUMIF(LoansR!$B$12:$B$187,Loans!$B180,LoansR!R$12:R$187)</f>
        <v>0</v>
      </c>
      <c r="S180" s="37">
        <f>SUMIF(LoansC!$B$12:$B$187,Loans!$B180,LoansC!S$12:S$187)+SUMIF(LoansR!$B$12:$B$187,Loans!$B180,LoansR!S$12:S$187)</f>
        <v>0</v>
      </c>
      <c r="T180" s="37">
        <f>SUMIF(LoansC!$B$12:$B$187,Loans!$B180,LoansC!T$12:T$187)+SUMIF(LoansR!$B$12:$B$187,Loans!$B180,LoansR!T$12:T$187)</f>
        <v>0</v>
      </c>
      <c r="U180" s="37">
        <f>(SUMIF(LoansC!$B$12:$B$187,Loans!$B180,LoansC!U$12:U$187)+SUMIF(LoansR!$B$12:$B$187,Loans!$B180,LoansR!U$12:U$187))/2</f>
        <v>1</v>
      </c>
      <c r="V180" s="37">
        <f>SUMIF(LoansC!$B$12:$B$187,Loans!$B180,LoansC!V$12:V$187)+SUMIF(LoansR!$B$12:$B$187,Loans!$B180,LoansR!V$12:V$187)</f>
        <v>0</v>
      </c>
      <c r="W180" s="37">
        <f>SUMIF(LoansC!$B$12:$B$187,Loans!$B180,LoansC!W$12:W$187)+SUMIF(LoansR!$B$12:$B$187,Loans!$B180,LoansR!W$12:W$187)</f>
        <v>0</v>
      </c>
      <c r="X180" s="50" t="e">
        <f>IF(MONTH($B180)&gt;=6,VLOOKUP(YEAR($B180)+1,SRECPrice!$B$5:$C$29,2,FALSE),VLOOKUP(YEAR($B180),SRECPrice!$B$5:$C$29,2,FALSE))</f>
        <v>#N/A</v>
      </c>
      <c r="Y180" s="37">
        <f>SUMIF(LoansC!$B$12:$B$187,Loans!$B180,LoansC!Y$12:Y$187)+SUMIF(LoansR!$B$12:$B$187,Loans!$B180,LoansR!Y$12:Y$187)</f>
        <v>0</v>
      </c>
      <c r="Z180" s="37">
        <f>SUMIF(LoansC!$B$12:$B$187,Loans!$B180,LoansC!Z$12:Z$187)+SUMIF(LoansR!$B$12:$B$187,Loans!$B180,LoansR!Z$12:Z$187)</f>
        <v>0</v>
      </c>
      <c r="AA180" s="37">
        <f>SUMIF(LoansC!$B$12:$B$187,Loans!$B180,LoansC!AA$12:AA$187)+SUMIF(LoansR!$B$12:$B$187,Loans!$B180,LoansR!AA$12:AA$187)</f>
        <v>0</v>
      </c>
      <c r="AB180" s="37">
        <f>SUMIF(LoansC!$B$12:$B$187,Loans!$B180,LoansC!AB$12:AB$187)+SUMIF(LoansR!$B$12:$B$187,Loans!$B180,LoansR!AB$12:AB$187)</f>
        <v>0</v>
      </c>
      <c r="AC180" s="37">
        <f>SUMIF(LoansC!$B$12:$B$187,Loans!$B180,LoansC!AC$12:AC$187)+SUMIF(LoansR!$B$12:$B$187,Loans!$B180,LoansR!AC$12:AC$187)</f>
        <v>0</v>
      </c>
      <c r="AD180" s="37">
        <f>SUMIF(LoansC!$B$12:$B$187,Loans!$B180,LoansC!AD$12:AD$187)+SUMIF(LoansR!$B$12:$B$187,Loans!$B180,LoansR!AD$12:AD$187)</f>
        <v>0</v>
      </c>
      <c r="AE180" s="56">
        <f>SUMIF(LoansC!$B$12:$B$187,Loans!$B180,LoansC!AE$12:AE$187)</f>
        <v>9.6699999999999994E-2</v>
      </c>
      <c r="AF180" s="37">
        <f>SUMIF(LoansC!$B$12:$B$187,Loans!$B180,LoansC!AF$12:AF$187)+SUMIF(LoansR!$B$12:$B$187,Loans!$B180,LoansR!AF$12:AF$187)</f>
        <v>0</v>
      </c>
      <c r="AG180" s="37">
        <f>SUMIF(LoansC!$B$12:$B$187,Loans!$B180,LoansC!AG$12:AG$187)+SUMIF(LoansR!$B$12:$B$187,Loans!$B180,LoansR!AG$12:AG$187)</f>
        <v>0</v>
      </c>
      <c r="AH180" s="37">
        <f>SUMIF(LoansC!$B$12:$B$187,Loans!$B180,LoansC!AH$12:AH$187)+SUMIF(LoansR!$B$12:$B$187,Loans!$B180,LoansR!AH$12:AH$187)</f>
        <v>0</v>
      </c>
      <c r="AI180" s="37">
        <f>SUMIF(LoansC!$B$12:$B$187,Loans!$B180,LoansC!AI$12:AI$187)+SUMIF(LoansR!$B$12:$B$187,Loans!$B180,LoansR!AI$12:AI$187)</f>
        <v>0</v>
      </c>
      <c r="AJ180" s="37">
        <f>SUMIF(LoansC!$B$12:$B$187,Loans!$B180,LoansC!AJ$12:AJ$187)+SUMIF(LoansR!$B$12:$B$187,Loans!$B180,LoansR!AJ$12:AJ$187)</f>
        <v>0</v>
      </c>
      <c r="AK180" s="37">
        <f>SUMIF(LoansC!$B$12:$B$187,Loans!$B180,LoansC!AK$12:AK$187)+SUMIF(LoansR!$B$12:$B$187,Loans!$B180,LoansR!AK$12:AK$187)</f>
        <v>0</v>
      </c>
      <c r="AL180" s="37">
        <f>SUMIF(LoansC!$B$12:$B$187,Loans!$B180,LoansC!AL$12:AL$187)+SUMIF(LoansR!$B$12:$B$187,Loans!$B180,LoansR!AL$12:AL$187)</f>
        <v>0</v>
      </c>
      <c r="AM180" s="37">
        <f>SUMIF(LoansC!$B$12:$B$187,Loans!$B180,LoansC!AM$12:AM$187)+SUMIF(LoansR!$B$12:$B$187,Loans!$B180,LoansR!AM$12:AM$187)</f>
        <v>0</v>
      </c>
      <c r="AN180" s="37">
        <f>SUMIF(LoansC!$B$12:$B$187,Loans!$B180,LoansC!AN$12:AN$187)+SUMIF(LoansR!$B$12:$B$187,Loans!$B180,LoansR!AN$12:AN$187)</f>
        <v>0</v>
      </c>
      <c r="AP180" s="57"/>
    </row>
    <row r="181" spans="1:42" x14ac:dyDescent="0.2">
      <c r="A181" s="1">
        <f t="shared" si="8"/>
        <v>5</v>
      </c>
      <c r="B181" s="101">
        <f t="shared" si="10"/>
        <v>49826</v>
      </c>
      <c r="C181" s="37">
        <f>SUMIF(LoansC!$B$12:$B$187,Loans!$B181,LoansC!C$12:C$187)+SUMIF(LoansR!$B$12:$B$187,Loans!$B181,LoansR!C$12:C$187)</f>
        <v>0</v>
      </c>
      <c r="D181" s="37">
        <f>SUMIF(LoansC!$B$12:$B$187,Loans!$B181,LoansC!D$12:D$187)+SUMIF(LoansR!$B$12:$B$187,Loans!$B181,LoansR!D$12:D$187)</f>
        <v>56138240.700000025</v>
      </c>
      <c r="E181" s="37">
        <f>SUMIF(LoansC!$B$12:$B$187,Loans!$B181,LoansC!E$12:E$187)+SUMIF(LoansR!$B$12:$B$187,Loans!$B181,LoansR!E$12:E$187)</f>
        <v>0</v>
      </c>
      <c r="F181" s="37">
        <f>SUMIF(LoansC!$B$12:$B$187,Loans!$B181,LoansC!F$12:F$187)+SUMIF(LoansR!$B$12:$B$187,Loans!$B181,LoansR!F$12:F$187)</f>
        <v>0</v>
      </c>
      <c r="G181" s="37">
        <f>SUMIF(LoansC!$B$12:$B$187,Loans!$B181,LoansC!G$12:G$187)+SUMIF(LoansR!$B$12:$B$187,Loans!$B181,LoansR!G$12:G$187)</f>
        <v>0</v>
      </c>
      <c r="H181" s="37">
        <f>SUMIF(LoansC!$B$12:$B$187,Loans!$B181,LoansC!H$12:H$187)+SUMIF(LoansR!$B$12:$B$187,Loans!$B181,LoansR!H$12:H$187)</f>
        <v>0</v>
      </c>
      <c r="I181" s="37">
        <f>SUMIF(LoansC!$B$12:$B$187,Loans!$B181,LoansC!I$12:I$187)+SUMIF(LoansR!$B$12:$B$187,Loans!$B181,LoansR!I$12:I$187)</f>
        <v>0</v>
      </c>
      <c r="J181" s="37">
        <f>SUMIF(LoansC!$B$12:$B$187,Loans!$B181,LoansC!J$12:J$187)+SUMIF(LoansR!$B$12:$B$187,Loans!$B181,LoansR!J$12:J$187)</f>
        <v>0</v>
      </c>
      <c r="K181" s="37">
        <f>SUMIF(LoansC!$B$12:$B$187,Loans!$B181,LoansC!K$12:K$187)+SUMIF(LoansR!$B$12:$B$187,Loans!$B181,LoansR!K$12:K$187)</f>
        <v>0</v>
      </c>
      <c r="L181" s="37">
        <f>SUMIF(LoansC!$B$12:$B$187,Loans!$B181,LoansC!L$12:L$187)+SUMIF(LoansR!$B$12:$B$187,Loans!$B181,LoansR!L$12:L$187)</f>
        <v>0</v>
      </c>
      <c r="M181" s="37">
        <f>SUMIF(LoansC!$B$12:$B$187,Loans!$B181,LoansC!M$12:M$187)+SUMIF(LoansR!$B$12:$B$187,Loans!$B181,LoansR!M$12:M$187)</f>
        <v>0</v>
      </c>
      <c r="N181" s="37">
        <f>SUMIF(LoansC!$B$12:$B$187,Loans!$B181,LoansC!N$12:N$187)+SUMIF(LoansR!$B$12:$B$187,Loans!$B181,LoansR!N$12:N$187)</f>
        <v>0</v>
      </c>
      <c r="O181" s="37">
        <f>SUMIF(LoansC!$B$12:$B$187,Loans!$B181,LoansC!O$12:O$187)+SUMIF(LoansR!$B$12:$B$187,Loans!$B181,LoansR!O$12:O$187)</f>
        <v>0</v>
      </c>
      <c r="P181" s="37">
        <f>SUMIF(LoansC!$B$12:$B$187,Loans!$B181,LoansC!P$12:P$187)+SUMIF(LoansR!$B$12:$B$187,Loans!$B181,LoansR!P$12:P$187)</f>
        <v>0</v>
      </c>
      <c r="Q181" s="37">
        <f>SUMIF(LoansC!$B$12:$B$187,Loans!$B181,LoansC!Q$12:Q$187)+SUMIF(LoansR!$B$12:$B$187,Loans!$B181,LoansR!Q$12:Q$187)</f>
        <v>0</v>
      </c>
      <c r="R181" s="37">
        <f>SUMIF(LoansC!$B$12:$B$187,Loans!$B181,LoansC!R$12:R$187)+SUMIF(LoansR!$B$12:$B$187,Loans!$B181,LoansR!R$12:R$187)</f>
        <v>0</v>
      </c>
      <c r="S181" s="37">
        <f>SUMIF(LoansC!$B$12:$B$187,Loans!$B181,LoansC!S$12:S$187)+SUMIF(LoansR!$B$12:$B$187,Loans!$B181,LoansR!S$12:S$187)</f>
        <v>0</v>
      </c>
      <c r="T181" s="37">
        <f>SUMIF(LoansC!$B$12:$B$187,Loans!$B181,LoansC!T$12:T$187)+SUMIF(LoansR!$B$12:$B$187,Loans!$B181,LoansR!T$12:T$187)</f>
        <v>0</v>
      </c>
      <c r="U181" s="37">
        <f>(SUMIF(LoansC!$B$12:$B$187,Loans!$B181,LoansC!U$12:U$187)+SUMIF(LoansR!$B$12:$B$187,Loans!$B181,LoansR!U$12:U$187))/2</f>
        <v>1</v>
      </c>
      <c r="V181" s="37">
        <f>SUMIF(LoansC!$B$12:$B$187,Loans!$B181,LoansC!V$12:V$187)+SUMIF(LoansR!$B$12:$B$187,Loans!$B181,LoansR!V$12:V$187)</f>
        <v>0</v>
      </c>
      <c r="W181" s="37">
        <f>SUMIF(LoansC!$B$12:$B$187,Loans!$B181,LoansC!W$12:W$187)+SUMIF(LoansR!$B$12:$B$187,Loans!$B181,LoansR!W$12:W$187)</f>
        <v>0</v>
      </c>
      <c r="X181" s="50" t="e">
        <f>IF(MONTH($B181)&gt;=6,VLOOKUP(YEAR($B181)+1,SRECPrice!$B$5:$C$29,2,FALSE),VLOOKUP(YEAR($B181),SRECPrice!$B$5:$C$29,2,FALSE))</f>
        <v>#N/A</v>
      </c>
      <c r="Y181" s="37">
        <f>SUMIF(LoansC!$B$12:$B$187,Loans!$B181,LoansC!Y$12:Y$187)+SUMIF(LoansR!$B$12:$B$187,Loans!$B181,LoansR!Y$12:Y$187)</f>
        <v>0</v>
      </c>
      <c r="Z181" s="37">
        <f>SUMIF(LoansC!$B$12:$B$187,Loans!$B181,LoansC!Z$12:Z$187)+SUMIF(LoansR!$B$12:$B$187,Loans!$B181,LoansR!Z$12:Z$187)</f>
        <v>0</v>
      </c>
      <c r="AA181" s="37">
        <f>SUMIF(LoansC!$B$12:$B$187,Loans!$B181,LoansC!AA$12:AA$187)+SUMIF(LoansR!$B$12:$B$187,Loans!$B181,LoansR!AA$12:AA$187)</f>
        <v>0</v>
      </c>
      <c r="AB181" s="37">
        <f>SUMIF(LoansC!$B$12:$B$187,Loans!$B181,LoansC!AB$12:AB$187)+SUMIF(LoansR!$B$12:$B$187,Loans!$B181,LoansR!AB$12:AB$187)</f>
        <v>0</v>
      </c>
      <c r="AC181" s="37">
        <f>SUMIF(LoansC!$B$12:$B$187,Loans!$B181,LoansC!AC$12:AC$187)+SUMIF(LoansR!$B$12:$B$187,Loans!$B181,LoansR!AC$12:AC$187)</f>
        <v>0</v>
      </c>
      <c r="AD181" s="37">
        <f>SUMIF(LoansC!$B$12:$B$187,Loans!$B181,LoansC!AD$12:AD$187)+SUMIF(LoansR!$B$12:$B$187,Loans!$B181,LoansR!AD$12:AD$187)</f>
        <v>0</v>
      </c>
      <c r="AE181" s="56">
        <f>SUMIF(LoansC!$B$12:$B$187,Loans!$B181,LoansC!AE$12:AE$187)</f>
        <v>9.6699999999999994E-2</v>
      </c>
      <c r="AF181" s="37">
        <f>SUMIF(LoansC!$B$12:$B$187,Loans!$B181,LoansC!AF$12:AF$187)+SUMIF(LoansR!$B$12:$B$187,Loans!$B181,LoansR!AF$12:AF$187)</f>
        <v>0</v>
      </c>
      <c r="AG181" s="37">
        <f>SUMIF(LoansC!$B$12:$B$187,Loans!$B181,LoansC!AG$12:AG$187)+SUMIF(LoansR!$B$12:$B$187,Loans!$B181,LoansR!AG$12:AG$187)</f>
        <v>0</v>
      </c>
      <c r="AH181" s="37">
        <f>SUMIF(LoansC!$B$12:$B$187,Loans!$B181,LoansC!AH$12:AH$187)+SUMIF(LoansR!$B$12:$B$187,Loans!$B181,LoansR!AH$12:AH$187)</f>
        <v>0</v>
      </c>
      <c r="AI181" s="37">
        <f>SUMIF(LoansC!$B$12:$B$187,Loans!$B181,LoansC!AI$12:AI$187)+SUMIF(LoansR!$B$12:$B$187,Loans!$B181,LoansR!AI$12:AI$187)</f>
        <v>0</v>
      </c>
      <c r="AJ181" s="37">
        <f>SUMIF(LoansC!$B$12:$B$187,Loans!$B181,LoansC!AJ$12:AJ$187)+SUMIF(LoansR!$B$12:$B$187,Loans!$B181,LoansR!AJ$12:AJ$187)</f>
        <v>0</v>
      </c>
      <c r="AK181" s="37">
        <f>SUMIF(LoansC!$B$12:$B$187,Loans!$B181,LoansC!AK$12:AK$187)+SUMIF(LoansR!$B$12:$B$187,Loans!$B181,LoansR!AK$12:AK$187)</f>
        <v>0</v>
      </c>
      <c r="AL181" s="37">
        <f>SUMIF(LoansC!$B$12:$B$187,Loans!$B181,LoansC!AL$12:AL$187)+SUMIF(LoansR!$B$12:$B$187,Loans!$B181,LoansR!AL$12:AL$187)</f>
        <v>0</v>
      </c>
      <c r="AM181" s="37">
        <f>SUMIF(LoansC!$B$12:$B$187,Loans!$B181,LoansC!AM$12:AM$187)+SUMIF(LoansR!$B$12:$B$187,Loans!$B181,LoansR!AM$12:AM$187)</f>
        <v>0</v>
      </c>
      <c r="AN181" s="37">
        <f>SUMIF(LoansC!$B$12:$B$187,Loans!$B181,LoansC!AN$12:AN$187)+SUMIF(LoansR!$B$12:$B$187,Loans!$B181,LoansR!AN$12:AN$187)</f>
        <v>0</v>
      </c>
      <c r="AP181" s="57"/>
    </row>
    <row r="182" spans="1:42" x14ac:dyDescent="0.2">
      <c r="A182" s="1">
        <f t="shared" si="8"/>
        <v>6</v>
      </c>
      <c r="B182" s="101">
        <f t="shared" si="10"/>
        <v>49856</v>
      </c>
      <c r="C182" s="37">
        <f>SUMIF(LoansC!$B$12:$B$187,Loans!$B182,LoansC!C$12:C$187)+SUMIF(LoansR!$B$12:$B$187,Loans!$B182,LoansR!C$12:C$187)</f>
        <v>0</v>
      </c>
      <c r="D182" s="37">
        <f>SUMIF(LoansC!$B$12:$B$187,Loans!$B182,LoansC!D$12:D$187)+SUMIF(LoansR!$B$12:$B$187,Loans!$B182,LoansR!D$12:D$187)</f>
        <v>56138240.700000025</v>
      </c>
      <c r="E182" s="37">
        <f>SUMIF(LoansC!$B$12:$B$187,Loans!$B182,LoansC!E$12:E$187)+SUMIF(LoansR!$B$12:$B$187,Loans!$B182,LoansR!E$12:E$187)</f>
        <v>0</v>
      </c>
      <c r="F182" s="37">
        <f>SUMIF(LoansC!$B$12:$B$187,Loans!$B182,LoansC!F$12:F$187)+SUMIF(LoansR!$B$12:$B$187,Loans!$B182,LoansR!F$12:F$187)</f>
        <v>0</v>
      </c>
      <c r="G182" s="37">
        <f>SUMIF(LoansC!$B$12:$B$187,Loans!$B182,LoansC!G$12:G$187)+SUMIF(LoansR!$B$12:$B$187,Loans!$B182,LoansR!G$12:G$187)</f>
        <v>0</v>
      </c>
      <c r="H182" s="37">
        <f>SUMIF(LoansC!$B$12:$B$187,Loans!$B182,LoansC!H$12:H$187)+SUMIF(LoansR!$B$12:$B$187,Loans!$B182,LoansR!H$12:H$187)</f>
        <v>0</v>
      </c>
      <c r="I182" s="37">
        <f>SUMIF(LoansC!$B$12:$B$187,Loans!$B182,LoansC!I$12:I$187)+SUMIF(LoansR!$B$12:$B$187,Loans!$B182,LoansR!I$12:I$187)</f>
        <v>0</v>
      </c>
      <c r="J182" s="37">
        <f>SUMIF(LoansC!$B$12:$B$187,Loans!$B182,LoansC!J$12:J$187)+SUMIF(LoansR!$B$12:$B$187,Loans!$B182,LoansR!J$12:J$187)</f>
        <v>0</v>
      </c>
      <c r="K182" s="37">
        <f>SUMIF(LoansC!$B$12:$B$187,Loans!$B182,LoansC!K$12:K$187)+SUMIF(LoansR!$B$12:$B$187,Loans!$B182,LoansR!K$12:K$187)</f>
        <v>0</v>
      </c>
      <c r="L182" s="37">
        <f>SUMIF(LoansC!$B$12:$B$187,Loans!$B182,LoansC!L$12:L$187)+SUMIF(LoansR!$B$12:$B$187,Loans!$B182,LoansR!L$12:L$187)</f>
        <v>0</v>
      </c>
      <c r="M182" s="37">
        <f>SUMIF(LoansC!$B$12:$B$187,Loans!$B182,LoansC!M$12:M$187)+SUMIF(LoansR!$B$12:$B$187,Loans!$B182,LoansR!M$12:M$187)</f>
        <v>0</v>
      </c>
      <c r="N182" s="37">
        <f>SUMIF(LoansC!$B$12:$B$187,Loans!$B182,LoansC!N$12:N$187)+SUMIF(LoansR!$B$12:$B$187,Loans!$B182,LoansR!N$12:N$187)</f>
        <v>0</v>
      </c>
      <c r="O182" s="37">
        <f>SUMIF(LoansC!$B$12:$B$187,Loans!$B182,LoansC!O$12:O$187)+SUMIF(LoansR!$B$12:$B$187,Loans!$B182,LoansR!O$12:O$187)</f>
        <v>0</v>
      </c>
      <c r="P182" s="37">
        <f>SUMIF(LoansC!$B$12:$B$187,Loans!$B182,LoansC!P$12:P$187)+SUMIF(LoansR!$B$12:$B$187,Loans!$B182,LoansR!P$12:P$187)</f>
        <v>0</v>
      </c>
      <c r="Q182" s="37">
        <f>SUMIF(LoansC!$B$12:$B$187,Loans!$B182,LoansC!Q$12:Q$187)+SUMIF(LoansR!$B$12:$B$187,Loans!$B182,LoansR!Q$12:Q$187)</f>
        <v>0</v>
      </c>
      <c r="R182" s="37">
        <f>SUMIF(LoansC!$B$12:$B$187,Loans!$B182,LoansC!R$12:R$187)+SUMIF(LoansR!$B$12:$B$187,Loans!$B182,LoansR!R$12:R$187)</f>
        <v>0</v>
      </c>
      <c r="S182" s="37">
        <f>SUMIF(LoansC!$B$12:$B$187,Loans!$B182,LoansC!S$12:S$187)+SUMIF(LoansR!$B$12:$B$187,Loans!$B182,LoansR!S$12:S$187)</f>
        <v>0</v>
      </c>
      <c r="T182" s="37">
        <f>SUMIF(LoansC!$B$12:$B$187,Loans!$B182,LoansC!T$12:T$187)+SUMIF(LoansR!$B$12:$B$187,Loans!$B182,LoansR!T$12:T$187)</f>
        <v>0</v>
      </c>
      <c r="U182" s="37">
        <f>(SUMIF(LoansC!$B$12:$B$187,Loans!$B182,LoansC!U$12:U$187)+SUMIF(LoansR!$B$12:$B$187,Loans!$B182,LoansR!U$12:U$187))/2</f>
        <v>1</v>
      </c>
      <c r="V182" s="37">
        <f>SUMIF(LoansC!$B$12:$B$187,Loans!$B182,LoansC!V$12:V$187)+SUMIF(LoansR!$B$12:$B$187,Loans!$B182,LoansR!V$12:V$187)</f>
        <v>0</v>
      </c>
      <c r="W182" s="37">
        <f>SUMIF(LoansC!$B$12:$B$187,Loans!$B182,LoansC!W$12:W$187)+SUMIF(LoansR!$B$12:$B$187,Loans!$B182,LoansR!W$12:W$187)</f>
        <v>0</v>
      </c>
      <c r="X182" s="50" t="e">
        <f>IF(MONTH($B182)&gt;=6,VLOOKUP(YEAR($B182)+1,SRECPrice!$B$5:$C$29,2,FALSE),VLOOKUP(YEAR($B182),SRECPrice!$B$5:$C$29,2,FALSE))</f>
        <v>#N/A</v>
      </c>
      <c r="Y182" s="37">
        <f>SUMIF(LoansC!$B$12:$B$187,Loans!$B182,LoansC!Y$12:Y$187)+SUMIF(LoansR!$B$12:$B$187,Loans!$B182,LoansR!Y$12:Y$187)</f>
        <v>0</v>
      </c>
      <c r="Z182" s="37">
        <f>SUMIF(LoansC!$B$12:$B$187,Loans!$B182,LoansC!Z$12:Z$187)+SUMIF(LoansR!$B$12:$B$187,Loans!$B182,LoansR!Z$12:Z$187)</f>
        <v>0</v>
      </c>
      <c r="AA182" s="37">
        <f>SUMIF(LoansC!$B$12:$B$187,Loans!$B182,LoansC!AA$12:AA$187)+SUMIF(LoansR!$B$12:$B$187,Loans!$B182,LoansR!AA$12:AA$187)</f>
        <v>0</v>
      </c>
      <c r="AB182" s="37">
        <f>SUMIF(LoansC!$B$12:$B$187,Loans!$B182,LoansC!AB$12:AB$187)+SUMIF(LoansR!$B$12:$B$187,Loans!$B182,LoansR!AB$12:AB$187)</f>
        <v>0</v>
      </c>
      <c r="AC182" s="37">
        <f>SUMIF(LoansC!$B$12:$B$187,Loans!$B182,LoansC!AC$12:AC$187)+SUMIF(LoansR!$B$12:$B$187,Loans!$B182,LoansR!AC$12:AC$187)</f>
        <v>0</v>
      </c>
      <c r="AD182" s="37">
        <f>SUMIF(LoansC!$B$12:$B$187,Loans!$B182,LoansC!AD$12:AD$187)+SUMIF(LoansR!$B$12:$B$187,Loans!$B182,LoansR!AD$12:AD$187)</f>
        <v>0</v>
      </c>
      <c r="AE182" s="56">
        <f>SUMIF(LoansC!$B$12:$B$187,Loans!$B182,LoansC!AE$12:AE$187)</f>
        <v>9.6699999999999994E-2</v>
      </c>
      <c r="AF182" s="37">
        <f>SUMIF(LoansC!$B$12:$B$187,Loans!$B182,LoansC!AF$12:AF$187)+SUMIF(LoansR!$B$12:$B$187,Loans!$B182,LoansR!AF$12:AF$187)</f>
        <v>0</v>
      </c>
      <c r="AG182" s="37">
        <f>SUMIF(LoansC!$B$12:$B$187,Loans!$B182,LoansC!AG$12:AG$187)+SUMIF(LoansR!$B$12:$B$187,Loans!$B182,LoansR!AG$12:AG$187)</f>
        <v>0</v>
      </c>
      <c r="AH182" s="37">
        <f>SUMIF(LoansC!$B$12:$B$187,Loans!$B182,LoansC!AH$12:AH$187)+SUMIF(LoansR!$B$12:$B$187,Loans!$B182,LoansR!AH$12:AH$187)</f>
        <v>0</v>
      </c>
      <c r="AI182" s="37">
        <f>SUMIF(LoansC!$B$12:$B$187,Loans!$B182,LoansC!AI$12:AI$187)+SUMIF(LoansR!$B$12:$B$187,Loans!$B182,LoansR!AI$12:AI$187)</f>
        <v>0</v>
      </c>
      <c r="AJ182" s="37">
        <f>SUMIF(LoansC!$B$12:$B$187,Loans!$B182,LoansC!AJ$12:AJ$187)+SUMIF(LoansR!$B$12:$B$187,Loans!$B182,LoansR!AJ$12:AJ$187)</f>
        <v>0</v>
      </c>
      <c r="AK182" s="37">
        <f>SUMIF(LoansC!$B$12:$B$187,Loans!$B182,LoansC!AK$12:AK$187)+SUMIF(LoansR!$B$12:$B$187,Loans!$B182,LoansR!AK$12:AK$187)</f>
        <v>0</v>
      </c>
      <c r="AL182" s="37">
        <f>SUMIF(LoansC!$B$12:$B$187,Loans!$B182,LoansC!AL$12:AL$187)+SUMIF(LoansR!$B$12:$B$187,Loans!$B182,LoansR!AL$12:AL$187)</f>
        <v>0</v>
      </c>
      <c r="AM182" s="37">
        <f>SUMIF(LoansC!$B$12:$B$187,Loans!$B182,LoansC!AM$12:AM$187)+SUMIF(LoansR!$B$12:$B$187,Loans!$B182,LoansR!AM$12:AM$187)</f>
        <v>0</v>
      </c>
      <c r="AN182" s="37">
        <f>SUMIF(LoansC!$B$12:$B$187,Loans!$B182,LoansC!AN$12:AN$187)+SUMIF(LoansR!$B$12:$B$187,Loans!$B182,LoansR!AN$12:AN$187)</f>
        <v>0</v>
      </c>
      <c r="AP182" s="57"/>
    </row>
    <row r="183" spans="1:42" x14ac:dyDescent="0.2">
      <c r="A183" s="1">
        <f t="shared" si="8"/>
        <v>7</v>
      </c>
      <c r="B183" s="101">
        <f t="shared" si="10"/>
        <v>49887</v>
      </c>
      <c r="C183" s="37">
        <f>SUMIF(LoansC!$B$12:$B$187,Loans!$B183,LoansC!C$12:C$187)+SUMIF(LoansR!$B$12:$B$187,Loans!$B183,LoansR!C$12:C$187)</f>
        <v>0</v>
      </c>
      <c r="D183" s="37">
        <f>SUMIF(LoansC!$B$12:$B$187,Loans!$B183,LoansC!D$12:D$187)+SUMIF(LoansR!$B$12:$B$187,Loans!$B183,LoansR!D$12:D$187)</f>
        <v>56138240.700000025</v>
      </c>
      <c r="E183" s="37">
        <f>SUMIF(LoansC!$B$12:$B$187,Loans!$B183,LoansC!E$12:E$187)+SUMIF(LoansR!$B$12:$B$187,Loans!$B183,LoansR!E$12:E$187)</f>
        <v>0</v>
      </c>
      <c r="F183" s="37">
        <f>SUMIF(LoansC!$B$12:$B$187,Loans!$B183,LoansC!F$12:F$187)+SUMIF(LoansR!$B$12:$B$187,Loans!$B183,LoansR!F$12:F$187)</f>
        <v>0</v>
      </c>
      <c r="G183" s="37">
        <f>SUMIF(LoansC!$B$12:$B$187,Loans!$B183,LoansC!G$12:G$187)+SUMIF(LoansR!$B$12:$B$187,Loans!$B183,LoansR!G$12:G$187)</f>
        <v>0</v>
      </c>
      <c r="H183" s="37">
        <f>SUMIF(LoansC!$B$12:$B$187,Loans!$B183,LoansC!H$12:H$187)+SUMIF(LoansR!$B$12:$B$187,Loans!$B183,LoansR!H$12:H$187)</f>
        <v>0</v>
      </c>
      <c r="I183" s="37">
        <f>SUMIF(LoansC!$B$12:$B$187,Loans!$B183,LoansC!I$12:I$187)+SUMIF(LoansR!$B$12:$B$187,Loans!$B183,LoansR!I$12:I$187)</f>
        <v>0</v>
      </c>
      <c r="J183" s="37">
        <f>SUMIF(LoansC!$B$12:$B$187,Loans!$B183,LoansC!J$12:J$187)+SUMIF(LoansR!$B$12:$B$187,Loans!$B183,LoansR!J$12:J$187)</f>
        <v>0</v>
      </c>
      <c r="K183" s="37">
        <f>SUMIF(LoansC!$B$12:$B$187,Loans!$B183,LoansC!K$12:K$187)+SUMIF(LoansR!$B$12:$B$187,Loans!$B183,LoansR!K$12:K$187)</f>
        <v>0</v>
      </c>
      <c r="L183" s="37">
        <f>SUMIF(LoansC!$B$12:$B$187,Loans!$B183,LoansC!L$12:L$187)+SUMIF(LoansR!$B$12:$B$187,Loans!$B183,LoansR!L$12:L$187)</f>
        <v>0</v>
      </c>
      <c r="M183" s="37">
        <f>SUMIF(LoansC!$B$12:$B$187,Loans!$B183,LoansC!M$12:M$187)+SUMIF(LoansR!$B$12:$B$187,Loans!$B183,LoansR!M$12:M$187)</f>
        <v>0</v>
      </c>
      <c r="N183" s="37">
        <f>SUMIF(LoansC!$B$12:$B$187,Loans!$B183,LoansC!N$12:N$187)+SUMIF(LoansR!$B$12:$B$187,Loans!$B183,LoansR!N$12:N$187)</f>
        <v>0</v>
      </c>
      <c r="O183" s="37">
        <f>SUMIF(LoansC!$B$12:$B$187,Loans!$B183,LoansC!O$12:O$187)+SUMIF(LoansR!$B$12:$B$187,Loans!$B183,LoansR!O$12:O$187)</f>
        <v>0</v>
      </c>
      <c r="P183" s="37">
        <f>SUMIF(LoansC!$B$12:$B$187,Loans!$B183,LoansC!P$12:P$187)+SUMIF(LoansR!$B$12:$B$187,Loans!$B183,LoansR!P$12:P$187)</f>
        <v>0</v>
      </c>
      <c r="Q183" s="37">
        <f>SUMIF(LoansC!$B$12:$B$187,Loans!$B183,LoansC!Q$12:Q$187)+SUMIF(LoansR!$B$12:$B$187,Loans!$B183,LoansR!Q$12:Q$187)</f>
        <v>0</v>
      </c>
      <c r="R183" s="37">
        <f>SUMIF(LoansC!$B$12:$B$187,Loans!$B183,LoansC!R$12:R$187)+SUMIF(LoansR!$B$12:$B$187,Loans!$B183,LoansR!R$12:R$187)</f>
        <v>0</v>
      </c>
      <c r="S183" s="37">
        <f>SUMIF(LoansC!$B$12:$B$187,Loans!$B183,LoansC!S$12:S$187)+SUMIF(LoansR!$B$12:$B$187,Loans!$B183,LoansR!S$12:S$187)</f>
        <v>0</v>
      </c>
      <c r="T183" s="37">
        <f>SUMIF(LoansC!$B$12:$B$187,Loans!$B183,LoansC!T$12:T$187)+SUMIF(LoansR!$B$12:$B$187,Loans!$B183,LoansR!T$12:T$187)</f>
        <v>0</v>
      </c>
      <c r="U183" s="37">
        <f>(SUMIF(LoansC!$B$12:$B$187,Loans!$B183,LoansC!U$12:U$187)+SUMIF(LoansR!$B$12:$B$187,Loans!$B183,LoansR!U$12:U$187))/2</f>
        <v>1</v>
      </c>
      <c r="V183" s="37">
        <f>SUMIF(LoansC!$B$12:$B$187,Loans!$B183,LoansC!V$12:V$187)+SUMIF(LoansR!$B$12:$B$187,Loans!$B183,LoansR!V$12:V$187)</f>
        <v>0</v>
      </c>
      <c r="W183" s="37">
        <f>SUMIF(LoansC!$B$12:$B$187,Loans!$B183,LoansC!W$12:W$187)+SUMIF(LoansR!$B$12:$B$187,Loans!$B183,LoansR!W$12:W$187)</f>
        <v>0</v>
      </c>
      <c r="X183" s="50" t="e">
        <f>IF(MONTH($B183)&gt;=6,VLOOKUP(YEAR($B183)+1,SRECPrice!$B$5:$C$29,2,FALSE),VLOOKUP(YEAR($B183),SRECPrice!$B$5:$C$29,2,FALSE))</f>
        <v>#N/A</v>
      </c>
      <c r="Y183" s="37">
        <f>SUMIF(LoansC!$B$12:$B$187,Loans!$B183,LoansC!Y$12:Y$187)+SUMIF(LoansR!$B$12:$B$187,Loans!$B183,LoansR!Y$12:Y$187)</f>
        <v>0</v>
      </c>
      <c r="Z183" s="37">
        <f>SUMIF(LoansC!$B$12:$B$187,Loans!$B183,LoansC!Z$12:Z$187)+SUMIF(LoansR!$B$12:$B$187,Loans!$B183,LoansR!Z$12:Z$187)</f>
        <v>0</v>
      </c>
      <c r="AA183" s="37">
        <f>SUMIF(LoansC!$B$12:$B$187,Loans!$B183,LoansC!AA$12:AA$187)+SUMIF(LoansR!$B$12:$B$187,Loans!$B183,LoansR!AA$12:AA$187)</f>
        <v>0</v>
      </c>
      <c r="AB183" s="37">
        <f>SUMIF(LoansC!$B$12:$B$187,Loans!$B183,LoansC!AB$12:AB$187)+SUMIF(LoansR!$B$12:$B$187,Loans!$B183,LoansR!AB$12:AB$187)</f>
        <v>0</v>
      </c>
      <c r="AC183" s="37">
        <f>SUMIF(LoansC!$B$12:$B$187,Loans!$B183,LoansC!AC$12:AC$187)+SUMIF(LoansR!$B$12:$B$187,Loans!$B183,LoansR!AC$12:AC$187)</f>
        <v>0</v>
      </c>
      <c r="AD183" s="37">
        <f>SUMIF(LoansC!$B$12:$B$187,Loans!$B183,LoansC!AD$12:AD$187)+SUMIF(LoansR!$B$12:$B$187,Loans!$B183,LoansR!AD$12:AD$187)</f>
        <v>0</v>
      </c>
      <c r="AE183" s="56">
        <f>SUMIF(LoansC!$B$12:$B$187,Loans!$B183,LoansC!AE$12:AE$187)</f>
        <v>9.6699999999999994E-2</v>
      </c>
      <c r="AF183" s="37">
        <f>SUMIF(LoansC!$B$12:$B$187,Loans!$B183,LoansC!AF$12:AF$187)+SUMIF(LoansR!$B$12:$B$187,Loans!$B183,LoansR!AF$12:AF$187)</f>
        <v>0</v>
      </c>
      <c r="AG183" s="37">
        <f>SUMIF(LoansC!$B$12:$B$187,Loans!$B183,LoansC!AG$12:AG$187)+SUMIF(LoansR!$B$12:$B$187,Loans!$B183,LoansR!AG$12:AG$187)</f>
        <v>0</v>
      </c>
      <c r="AH183" s="37">
        <f>SUMIF(LoansC!$B$12:$B$187,Loans!$B183,LoansC!AH$12:AH$187)+SUMIF(LoansR!$B$12:$B$187,Loans!$B183,LoansR!AH$12:AH$187)</f>
        <v>0</v>
      </c>
      <c r="AI183" s="37">
        <f>SUMIF(LoansC!$B$12:$B$187,Loans!$B183,LoansC!AI$12:AI$187)+SUMIF(LoansR!$B$12:$B$187,Loans!$B183,LoansR!AI$12:AI$187)</f>
        <v>0</v>
      </c>
      <c r="AJ183" s="37">
        <f>SUMIF(LoansC!$B$12:$B$187,Loans!$B183,LoansC!AJ$12:AJ$187)+SUMIF(LoansR!$B$12:$B$187,Loans!$B183,LoansR!AJ$12:AJ$187)</f>
        <v>0</v>
      </c>
      <c r="AK183" s="37">
        <f>SUMIF(LoansC!$B$12:$B$187,Loans!$B183,LoansC!AK$12:AK$187)+SUMIF(LoansR!$B$12:$B$187,Loans!$B183,LoansR!AK$12:AK$187)</f>
        <v>0</v>
      </c>
      <c r="AL183" s="37">
        <f>SUMIF(LoansC!$B$12:$B$187,Loans!$B183,LoansC!AL$12:AL$187)+SUMIF(LoansR!$B$12:$B$187,Loans!$B183,LoansR!AL$12:AL$187)</f>
        <v>0</v>
      </c>
      <c r="AM183" s="37">
        <f>SUMIF(LoansC!$B$12:$B$187,Loans!$B183,LoansC!AM$12:AM$187)+SUMIF(LoansR!$B$12:$B$187,Loans!$B183,LoansR!AM$12:AM$187)</f>
        <v>0</v>
      </c>
      <c r="AN183" s="37">
        <f>SUMIF(LoansC!$B$12:$B$187,Loans!$B183,LoansC!AN$12:AN$187)+SUMIF(LoansR!$B$12:$B$187,Loans!$B183,LoansR!AN$12:AN$187)</f>
        <v>0</v>
      </c>
      <c r="AP183" s="57"/>
    </row>
    <row r="184" spans="1:42" x14ac:dyDescent="0.2">
      <c r="A184" s="1">
        <f t="shared" si="8"/>
        <v>8</v>
      </c>
      <c r="B184" s="101">
        <f t="shared" si="10"/>
        <v>49918</v>
      </c>
      <c r="C184" s="37">
        <f>SUMIF(LoansC!$B$12:$B$187,Loans!$B184,LoansC!C$12:C$187)+SUMIF(LoansR!$B$12:$B$187,Loans!$B184,LoansR!C$12:C$187)</f>
        <v>0</v>
      </c>
      <c r="D184" s="37">
        <f>SUMIF(LoansC!$B$12:$B$187,Loans!$B184,LoansC!D$12:D$187)+SUMIF(LoansR!$B$12:$B$187,Loans!$B184,LoansR!D$12:D$187)</f>
        <v>56138240.700000025</v>
      </c>
      <c r="E184" s="37">
        <f>SUMIF(LoansC!$B$12:$B$187,Loans!$B184,LoansC!E$12:E$187)+SUMIF(LoansR!$B$12:$B$187,Loans!$B184,LoansR!E$12:E$187)</f>
        <v>0</v>
      </c>
      <c r="F184" s="37">
        <f>SUMIF(LoansC!$B$12:$B$187,Loans!$B184,LoansC!F$12:F$187)+SUMIF(LoansR!$B$12:$B$187,Loans!$B184,LoansR!F$12:F$187)</f>
        <v>0</v>
      </c>
      <c r="G184" s="37">
        <f>SUMIF(LoansC!$B$12:$B$187,Loans!$B184,LoansC!G$12:G$187)+SUMIF(LoansR!$B$12:$B$187,Loans!$B184,LoansR!G$12:G$187)</f>
        <v>0</v>
      </c>
      <c r="H184" s="37">
        <f>SUMIF(LoansC!$B$12:$B$187,Loans!$B184,LoansC!H$12:H$187)+SUMIF(LoansR!$B$12:$B$187,Loans!$B184,LoansR!H$12:H$187)</f>
        <v>0</v>
      </c>
      <c r="I184" s="37">
        <f>SUMIF(LoansC!$B$12:$B$187,Loans!$B184,LoansC!I$12:I$187)+SUMIF(LoansR!$B$12:$B$187,Loans!$B184,LoansR!I$12:I$187)</f>
        <v>0</v>
      </c>
      <c r="J184" s="37">
        <f>SUMIF(LoansC!$B$12:$B$187,Loans!$B184,LoansC!J$12:J$187)+SUMIF(LoansR!$B$12:$B$187,Loans!$B184,LoansR!J$12:J$187)</f>
        <v>0</v>
      </c>
      <c r="K184" s="37">
        <f>SUMIF(LoansC!$B$12:$B$187,Loans!$B184,LoansC!K$12:K$187)+SUMIF(LoansR!$B$12:$B$187,Loans!$B184,LoansR!K$12:K$187)</f>
        <v>0</v>
      </c>
      <c r="L184" s="37">
        <f>SUMIF(LoansC!$B$12:$B$187,Loans!$B184,LoansC!L$12:L$187)+SUMIF(LoansR!$B$12:$B$187,Loans!$B184,LoansR!L$12:L$187)</f>
        <v>0</v>
      </c>
      <c r="M184" s="37">
        <f>SUMIF(LoansC!$B$12:$B$187,Loans!$B184,LoansC!M$12:M$187)+SUMIF(LoansR!$B$12:$B$187,Loans!$B184,LoansR!M$12:M$187)</f>
        <v>0</v>
      </c>
      <c r="N184" s="37">
        <f>SUMIF(LoansC!$B$12:$B$187,Loans!$B184,LoansC!N$12:N$187)+SUMIF(LoansR!$B$12:$B$187,Loans!$B184,LoansR!N$12:N$187)</f>
        <v>0</v>
      </c>
      <c r="O184" s="37">
        <f>SUMIF(LoansC!$B$12:$B$187,Loans!$B184,LoansC!O$12:O$187)+SUMIF(LoansR!$B$12:$B$187,Loans!$B184,LoansR!O$12:O$187)</f>
        <v>0</v>
      </c>
      <c r="P184" s="37">
        <f>SUMIF(LoansC!$B$12:$B$187,Loans!$B184,LoansC!P$12:P$187)+SUMIF(LoansR!$B$12:$B$187,Loans!$B184,LoansR!P$12:P$187)</f>
        <v>0</v>
      </c>
      <c r="Q184" s="37">
        <f>SUMIF(LoansC!$B$12:$B$187,Loans!$B184,LoansC!Q$12:Q$187)+SUMIF(LoansR!$B$12:$B$187,Loans!$B184,LoansR!Q$12:Q$187)</f>
        <v>0</v>
      </c>
      <c r="R184" s="37">
        <f>SUMIF(LoansC!$B$12:$B$187,Loans!$B184,LoansC!R$12:R$187)+SUMIF(LoansR!$B$12:$B$187,Loans!$B184,LoansR!R$12:R$187)</f>
        <v>0</v>
      </c>
      <c r="S184" s="37">
        <f>SUMIF(LoansC!$B$12:$B$187,Loans!$B184,LoansC!S$12:S$187)+SUMIF(LoansR!$B$12:$B$187,Loans!$B184,LoansR!S$12:S$187)</f>
        <v>0</v>
      </c>
      <c r="T184" s="37">
        <f>SUMIF(LoansC!$B$12:$B$187,Loans!$B184,LoansC!T$12:T$187)+SUMIF(LoansR!$B$12:$B$187,Loans!$B184,LoansR!T$12:T$187)</f>
        <v>0</v>
      </c>
      <c r="U184" s="37">
        <f>(SUMIF(LoansC!$B$12:$B$187,Loans!$B184,LoansC!U$12:U$187)+SUMIF(LoansR!$B$12:$B$187,Loans!$B184,LoansR!U$12:U$187))/2</f>
        <v>1</v>
      </c>
      <c r="V184" s="37">
        <f>SUMIF(LoansC!$B$12:$B$187,Loans!$B184,LoansC!V$12:V$187)+SUMIF(LoansR!$B$12:$B$187,Loans!$B184,LoansR!V$12:V$187)</f>
        <v>0</v>
      </c>
      <c r="W184" s="37">
        <f>SUMIF(LoansC!$B$12:$B$187,Loans!$B184,LoansC!W$12:W$187)+SUMIF(LoansR!$B$12:$B$187,Loans!$B184,LoansR!W$12:W$187)</f>
        <v>0</v>
      </c>
      <c r="X184" s="50" t="e">
        <f>IF(MONTH($B184)&gt;=6,VLOOKUP(YEAR($B184)+1,SRECPrice!$B$5:$C$29,2,FALSE),VLOOKUP(YEAR($B184),SRECPrice!$B$5:$C$29,2,FALSE))</f>
        <v>#N/A</v>
      </c>
      <c r="Y184" s="37">
        <f>SUMIF(LoansC!$B$12:$B$187,Loans!$B184,LoansC!Y$12:Y$187)+SUMIF(LoansR!$B$12:$B$187,Loans!$B184,LoansR!Y$12:Y$187)</f>
        <v>0</v>
      </c>
      <c r="Z184" s="37">
        <f>SUMIF(LoansC!$B$12:$B$187,Loans!$B184,LoansC!Z$12:Z$187)+SUMIF(LoansR!$B$12:$B$187,Loans!$B184,LoansR!Z$12:Z$187)</f>
        <v>0</v>
      </c>
      <c r="AA184" s="37">
        <f>SUMIF(LoansC!$B$12:$B$187,Loans!$B184,LoansC!AA$12:AA$187)+SUMIF(LoansR!$B$12:$B$187,Loans!$B184,LoansR!AA$12:AA$187)</f>
        <v>0</v>
      </c>
      <c r="AB184" s="37">
        <f>SUMIF(LoansC!$B$12:$B$187,Loans!$B184,LoansC!AB$12:AB$187)+SUMIF(LoansR!$B$12:$B$187,Loans!$B184,LoansR!AB$12:AB$187)</f>
        <v>0</v>
      </c>
      <c r="AC184" s="37">
        <f>SUMIF(LoansC!$B$12:$B$187,Loans!$B184,LoansC!AC$12:AC$187)+SUMIF(LoansR!$B$12:$B$187,Loans!$B184,LoansR!AC$12:AC$187)</f>
        <v>0</v>
      </c>
      <c r="AD184" s="37">
        <f>SUMIF(LoansC!$B$12:$B$187,Loans!$B184,LoansC!AD$12:AD$187)+SUMIF(LoansR!$B$12:$B$187,Loans!$B184,LoansR!AD$12:AD$187)</f>
        <v>0</v>
      </c>
      <c r="AE184" s="56">
        <f>SUMIF(LoansC!$B$12:$B$187,Loans!$B184,LoansC!AE$12:AE$187)</f>
        <v>9.6699999999999994E-2</v>
      </c>
      <c r="AF184" s="37">
        <f>SUMIF(LoansC!$B$12:$B$187,Loans!$B184,LoansC!AF$12:AF$187)+SUMIF(LoansR!$B$12:$B$187,Loans!$B184,LoansR!AF$12:AF$187)</f>
        <v>0</v>
      </c>
      <c r="AG184" s="37">
        <f>SUMIF(LoansC!$B$12:$B$187,Loans!$B184,LoansC!AG$12:AG$187)+SUMIF(LoansR!$B$12:$B$187,Loans!$B184,LoansR!AG$12:AG$187)</f>
        <v>0</v>
      </c>
      <c r="AH184" s="37">
        <f>SUMIF(LoansC!$B$12:$B$187,Loans!$B184,LoansC!AH$12:AH$187)+SUMIF(LoansR!$B$12:$B$187,Loans!$B184,LoansR!AH$12:AH$187)</f>
        <v>0</v>
      </c>
      <c r="AI184" s="37">
        <f>SUMIF(LoansC!$B$12:$B$187,Loans!$B184,LoansC!AI$12:AI$187)+SUMIF(LoansR!$B$12:$B$187,Loans!$B184,LoansR!AI$12:AI$187)</f>
        <v>0</v>
      </c>
      <c r="AJ184" s="37">
        <f>SUMIF(LoansC!$B$12:$B$187,Loans!$B184,LoansC!AJ$12:AJ$187)+SUMIF(LoansR!$B$12:$B$187,Loans!$B184,LoansR!AJ$12:AJ$187)</f>
        <v>0</v>
      </c>
      <c r="AK184" s="37">
        <f>SUMIF(LoansC!$B$12:$B$187,Loans!$B184,LoansC!AK$12:AK$187)+SUMIF(LoansR!$B$12:$B$187,Loans!$B184,LoansR!AK$12:AK$187)</f>
        <v>0</v>
      </c>
      <c r="AL184" s="37">
        <f>SUMIF(LoansC!$B$12:$B$187,Loans!$B184,LoansC!AL$12:AL$187)+SUMIF(LoansR!$B$12:$B$187,Loans!$B184,LoansR!AL$12:AL$187)</f>
        <v>0</v>
      </c>
      <c r="AM184" s="37">
        <f>SUMIF(LoansC!$B$12:$B$187,Loans!$B184,LoansC!AM$12:AM$187)+SUMIF(LoansR!$B$12:$B$187,Loans!$B184,LoansR!AM$12:AM$187)</f>
        <v>0</v>
      </c>
      <c r="AN184" s="37">
        <f>SUMIF(LoansC!$B$12:$B$187,Loans!$B184,LoansC!AN$12:AN$187)+SUMIF(LoansR!$B$12:$B$187,Loans!$B184,LoansR!AN$12:AN$187)</f>
        <v>0</v>
      </c>
      <c r="AP184" s="57"/>
    </row>
    <row r="185" spans="1:42" x14ac:dyDescent="0.2">
      <c r="A185" s="1">
        <f t="shared" si="8"/>
        <v>9</v>
      </c>
      <c r="B185" s="101">
        <f t="shared" si="10"/>
        <v>49948</v>
      </c>
      <c r="C185" s="37">
        <f>SUMIF(LoansC!$B$12:$B$187,Loans!$B185,LoansC!C$12:C$187)+SUMIF(LoansR!$B$12:$B$187,Loans!$B185,LoansR!C$12:C$187)</f>
        <v>0</v>
      </c>
      <c r="D185" s="37">
        <f>SUMIF(LoansC!$B$12:$B$187,Loans!$B185,LoansC!D$12:D$187)+SUMIF(LoansR!$B$12:$B$187,Loans!$B185,LoansR!D$12:D$187)</f>
        <v>56138240.700000025</v>
      </c>
      <c r="E185" s="37">
        <f>SUMIF(LoansC!$B$12:$B$187,Loans!$B185,LoansC!E$12:E$187)+SUMIF(LoansR!$B$12:$B$187,Loans!$B185,LoansR!E$12:E$187)</f>
        <v>0</v>
      </c>
      <c r="F185" s="37">
        <f>SUMIF(LoansC!$B$12:$B$187,Loans!$B185,LoansC!F$12:F$187)+SUMIF(LoansR!$B$12:$B$187,Loans!$B185,LoansR!F$12:F$187)</f>
        <v>0</v>
      </c>
      <c r="G185" s="37">
        <f>SUMIF(LoansC!$B$12:$B$187,Loans!$B185,LoansC!G$12:G$187)+SUMIF(LoansR!$B$12:$B$187,Loans!$B185,LoansR!G$12:G$187)</f>
        <v>0</v>
      </c>
      <c r="H185" s="37">
        <f>SUMIF(LoansC!$B$12:$B$187,Loans!$B185,LoansC!H$12:H$187)+SUMIF(LoansR!$B$12:$B$187,Loans!$B185,LoansR!H$12:H$187)</f>
        <v>0</v>
      </c>
      <c r="I185" s="37">
        <f>SUMIF(LoansC!$B$12:$B$187,Loans!$B185,LoansC!I$12:I$187)+SUMIF(LoansR!$B$12:$B$187,Loans!$B185,LoansR!I$12:I$187)</f>
        <v>0</v>
      </c>
      <c r="J185" s="37">
        <f>SUMIF(LoansC!$B$12:$B$187,Loans!$B185,LoansC!J$12:J$187)+SUMIF(LoansR!$B$12:$B$187,Loans!$B185,LoansR!J$12:J$187)</f>
        <v>0</v>
      </c>
      <c r="K185" s="37">
        <f>SUMIF(LoansC!$B$12:$B$187,Loans!$B185,LoansC!K$12:K$187)+SUMIF(LoansR!$B$12:$B$187,Loans!$B185,LoansR!K$12:K$187)</f>
        <v>0</v>
      </c>
      <c r="L185" s="37">
        <f>SUMIF(LoansC!$B$12:$B$187,Loans!$B185,LoansC!L$12:L$187)+SUMIF(LoansR!$B$12:$B$187,Loans!$B185,LoansR!L$12:L$187)</f>
        <v>0</v>
      </c>
      <c r="M185" s="37">
        <f>SUMIF(LoansC!$B$12:$B$187,Loans!$B185,LoansC!M$12:M$187)+SUMIF(LoansR!$B$12:$B$187,Loans!$B185,LoansR!M$12:M$187)</f>
        <v>0</v>
      </c>
      <c r="N185" s="37">
        <f>SUMIF(LoansC!$B$12:$B$187,Loans!$B185,LoansC!N$12:N$187)+SUMIF(LoansR!$B$12:$B$187,Loans!$B185,LoansR!N$12:N$187)</f>
        <v>0</v>
      </c>
      <c r="O185" s="37">
        <f>SUMIF(LoansC!$B$12:$B$187,Loans!$B185,LoansC!O$12:O$187)+SUMIF(LoansR!$B$12:$B$187,Loans!$B185,LoansR!O$12:O$187)</f>
        <v>0</v>
      </c>
      <c r="P185" s="37">
        <f>SUMIF(LoansC!$B$12:$B$187,Loans!$B185,LoansC!P$12:P$187)+SUMIF(LoansR!$B$12:$B$187,Loans!$B185,LoansR!P$12:P$187)</f>
        <v>0</v>
      </c>
      <c r="Q185" s="37">
        <f>SUMIF(LoansC!$B$12:$B$187,Loans!$B185,LoansC!Q$12:Q$187)+SUMIF(LoansR!$B$12:$B$187,Loans!$B185,LoansR!Q$12:Q$187)</f>
        <v>0</v>
      </c>
      <c r="R185" s="37">
        <f>SUMIF(LoansC!$B$12:$B$187,Loans!$B185,LoansC!R$12:R$187)+SUMIF(LoansR!$B$12:$B$187,Loans!$B185,LoansR!R$12:R$187)</f>
        <v>0</v>
      </c>
      <c r="S185" s="37">
        <f>SUMIF(LoansC!$B$12:$B$187,Loans!$B185,LoansC!S$12:S$187)+SUMIF(LoansR!$B$12:$B$187,Loans!$B185,LoansR!S$12:S$187)</f>
        <v>0</v>
      </c>
      <c r="T185" s="37">
        <f>SUMIF(LoansC!$B$12:$B$187,Loans!$B185,LoansC!T$12:T$187)+SUMIF(LoansR!$B$12:$B$187,Loans!$B185,LoansR!T$12:T$187)</f>
        <v>0</v>
      </c>
      <c r="U185" s="37">
        <f>(SUMIF(LoansC!$B$12:$B$187,Loans!$B185,LoansC!U$12:U$187)+SUMIF(LoansR!$B$12:$B$187,Loans!$B185,LoansR!U$12:U$187))/2</f>
        <v>1</v>
      </c>
      <c r="V185" s="37">
        <f>SUMIF(LoansC!$B$12:$B$187,Loans!$B185,LoansC!V$12:V$187)+SUMIF(LoansR!$B$12:$B$187,Loans!$B185,LoansR!V$12:V$187)</f>
        <v>0</v>
      </c>
      <c r="W185" s="37">
        <f>SUMIF(LoansC!$B$12:$B$187,Loans!$B185,LoansC!W$12:W$187)+SUMIF(LoansR!$B$12:$B$187,Loans!$B185,LoansR!W$12:W$187)</f>
        <v>0</v>
      </c>
      <c r="X185" s="50" t="e">
        <f>IF(MONTH($B185)&gt;=6,VLOOKUP(YEAR($B185)+1,SRECPrice!$B$5:$C$29,2,FALSE),VLOOKUP(YEAR($B185),SRECPrice!$B$5:$C$29,2,FALSE))</f>
        <v>#N/A</v>
      </c>
      <c r="Y185" s="37">
        <f>SUMIF(LoansC!$B$12:$B$187,Loans!$B185,LoansC!Y$12:Y$187)+SUMIF(LoansR!$B$12:$B$187,Loans!$B185,LoansR!Y$12:Y$187)</f>
        <v>0</v>
      </c>
      <c r="Z185" s="37">
        <f>SUMIF(LoansC!$B$12:$B$187,Loans!$B185,LoansC!Z$12:Z$187)+SUMIF(LoansR!$B$12:$B$187,Loans!$B185,LoansR!Z$12:Z$187)</f>
        <v>0</v>
      </c>
      <c r="AA185" s="37">
        <f>SUMIF(LoansC!$B$12:$B$187,Loans!$B185,LoansC!AA$12:AA$187)+SUMIF(LoansR!$B$12:$B$187,Loans!$B185,LoansR!AA$12:AA$187)</f>
        <v>0</v>
      </c>
      <c r="AB185" s="37">
        <f>SUMIF(LoansC!$B$12:$B$187,Loans!$B185,LoansC!AB$12:AB$187)+SUMIF(LoansR!$B$12:$B$187,Loans!$B185,LoansR!AB$12:AB$187)</f>
        <v>0</v>
      </c>
      <c r="AC185" s="37">
        <f>SUMIF(LoansC!$B$12:$B$187,Loans!$B185,LoansC!AC$12:AC$187)+SUMIF(LoansR!$B$12:$B$187,Loans!$B185,LoansR!AC$12:AC$187)</f>
        <v>0</v>
      </c>
      <c r="AD185" s="37">
        <f>SUMIF(LoansC!$B$12:$B$187,Loans!$B185,LoansC!AD$12:AD$187)+SUMIF(LoansR!$B$12:$B$187,Loans!$B185,LoansR!AD$12:AD$187)</f>
        <v>0</v>
      </c>
      <c r="AE185" s="56">
        <f>SUMIF(LoansC!$B$12:$B$187,Loans!$B185,LoansC!AE$12:AE$187)</f>
        <v>9.6699999999999994E-2</v>
      </c>
      <c r="AF185" s="37">
        <f>SUMIF(LoansC!$B$12:$B$187,Loans!$B185,LoansC!AF$12:AF$187)+SUMIF(LoansR!$B$12:$B$187,Loans!$B185,LoansR!AF$12:AF$187)</f>
        <v>0</v>
      </c>
      <c r="AG185" s="37">
        <f>SUMIF(LoansC!$B$12:$B$187,Loans!$B185,LoansC!AG$12:AG$187)+SUMIF(LoansR!$B$12:$B$187,Loans!$B185,LoansR!AG$12:AG$187)</f>
        <v>0</v>
      </c>
      <c r="AH185" s="37">
        <f>SUMIF(LoansC!$B$12:$B$187,Loans!$B185,LoansC!AH$12:AH$187)+SUMIF(LoansR!$B$12:$B$187,Loans!$B185,LoansR!AH$12:AH$187)</f>
        <v>0</v>
      </c>
      <c r="AI185" s="37">
        <f>SUMIF(LoansC!$B$12:$B$187,Loans!$B185,LoansC!AI$12:AI$187)+SUMIF(LoansR!$B$12:$B$187,Loans!$B185,LoansR!AI$12:AI$187)</f>
        <v>0</v>
      </c>
      <c r="AJ185" s="37">
        <f>SUMIF(LoansC!$B$12:$B$187,Loans!$B185,LoansC!AJ$12:AJ$187)+SUMIF(LoansR!$B$12:$B$187,Loans!$B185,LoansR!AJ$12:AJ$187)</f>
        <v>0</v>
      </c>
      <c r="AK185" s="37">
        <f>SUMIF(LoansC!$B$12:$B$187,Loans!$B185,LoansC!AK$12:AK$187)+SUMIF(LoansR!$B$12:$B$187,Loans!$B185,LoansR!AK$12:AK$187)</f>
        <v>0</v>
      </c>
      <c r="AL185" s="37">
        <f>SUMIF(LoansC!$B$12:$B$187,Loans!$B185,LoansC!AL$12:AL$187)+SUMIF(LoansR!$B$12:$B$187,Loans!$B185,LoansR!AL$12:AL$187)</f>
        <v>0</v>
      </c>
      <c r="AM185" s="37">
        <f>SUMIF(LoansC!$B$12:$B$187,Loans!$B185,LoansC!AM$12:AM$187)+SUMIF(LoansR!$B$12:$B$187,Loans!$B185,LoansR!AM$12:AM$187)</f>
        <v>0</v>
      </c>
      <c r="AN185" s="37">
        <f>SUMIF(LoansC!$B$12:$B$187,Loans!$B185,LoansC!AN$12:AN$187)+SUMIF(LoansR!$B$12:$B$187,Loans!$B185,LoansR!AN$12:AN$187)</f>
        <v>0</v>
      </c>
      <c r="AP185" s="57"/>
    </row>
    <row r="186" spans="1:42" x14ac:dyDescent="0.2">
      <c r="A186" s="1">
        <f t="shared" si="8"/>
        <v>10</v>
      </c>
      <c r="B186" s="101">
        <f t="shared" si="10"/>
        <v>49979</v>
      </c>
      <c r="C186" s="37">
        <f>SUMIF(LoansC!$B$12:$B$187,Loans!$B186,LoansC!C$12:C$187)+SUMIF(LoansR!$B$12:$B$187,Loans!$B186,LoansR!C$12:C$187)</f>
        <v>0</v>
      </c>
      <c r="D186" s="37">
        <f>SUMIF(LoansC!$B$12:$B$187,Loans!$B186,LoansC!D$12:D$187)+SUMIF(LoansR!$B$12:$B$187,Loans!$B186,LoansR!D$12:D$187)</f>
        <v>56138240.700000025</v>
      </c>
      <c r="E186" s="37">
        <f>SUMIF(LoansC!$B$12:$B$187,Loans!$B186,LoansC!E$12:E$187)+SUMIF(LoansR!$B$12:$B$187,Loans!$B186,LoansR!E$12:E$187)</f>
        <v>0</v>
      </c>
      <c r="F186" s="37">
        <f>SUMIF(LoansC!$B$12:$B$187,Loans!$B186,LoansC!F$12:F$187)+SUMIF(LoansR!$B$12:$B$187,Loans!$B186,LoansR!F$12:F$187)</f>
        <v>0</v>
      </c>
      <c r="G186" s="37">
        <f>SUMIF(LoansC!$B$12:$B$187,Loans!$B186,LoansC!G$12:G$187)+SUMIF(LoansR!$B$12:$B$187,Loans!$B186,LoansR!G$12:G$187)</f>
        <v>0</v>
      </c>
      <c r="H186" s="37">
        <f>SUMIF(LoansC!$B$12:$B$187,Loans!$B186,LoansC!H$12:H$187)+SUMIF(LoansR!$B$12:$B$187,Loans!$B186,LoansR!H$12:H$187)</f>
        <v>0</v>
      </c>
      <c r="I186" s="37">
        <f>SUMIF(LoansC!$B$12:$B$187,Loans!$B186,LoansC!I$12:I$187)+SUMIF(LoansR!$B$12:$B$187,Loans!$B186,LoansR!I$12:I$187)</f>
        <v>0</v>
      </c>
      <c r="J186" s="37">
        <f>SUMIF(LoansC!$B$12:$B$187,Loans!$B186,LoansC!J$12:J$187)+SUMIF(LoansR!$B$12:$B$187,Loans!$B186,LoansR!J$12:J$187)</f>
        <v>0</v>
      </c>
      <c r="K186" s="37">
        <f>SUMIF(LoansC!$B$12:$B$187,Loans!$B186,LoansC!K$12:K$187)+SUMIF(LoansR!$B$12:$B$187,Loans!$B186,LoansR!K$12:K$187)</f>
        <v>0</v>
      </c>
      <c r="L186" s="37">
        <f>SUMIF(LoansC!$B$12:$B$187,Loans!$B186,LoansC!L$12:L$187)+SUMIF(LoansR!$B$12:$B$187,Loans!$B186,LoansR!L$12:L$187)</f>
        <v>0</v>
      </c>
      <c r="M186" s="37">
        <f>SUMIF(LoansC!$B$12:$B$187,Loans!$B186,LoansC!M$12:M$187)+SUMIF(LoansR!$B$12:$B$187,Loans!$B186,LoansR!M$12:M$187)</f>
        <v>0</v>
      </c>
      <c r="N186" s="37">
        <f>SUMIF(LoansC!$B$12:$B$187,Loans!$B186,LoansC!N$12:N$187)+SUMIF(LoansR!$B$12:$B$187,Loans!$B186,LoansR!N$12:N$187)</f>
        <v>0</v>
      </c>
      <c r="O186" s="37">
        <f>SUMIF(LoansC!$B$12:$B$187,Loans!$B186,LoansC!O$12:O$187)+SUMIF(LoansR!$B$12:$B$187,Loans!$B186,LoansR!O$12:O$187)</f>
        <v>0</v>
      </c>
      <c r="P186" s="37">
        <f>SUMIF(LoansC!$B$12:$B$187,Loans!$B186,LoansC!P$12:P$187)+SUMIF(LoansR!$B$12:$B$187,Loans!$B186,LoansR!P$12:P$187)</f>
        <v>0</v>
      </c>
      <c r="Q186" s="37">
        <f>SUMIF(LoansC!$B$12:$B$187,Loans!$B186,LoansC!Q$12:Q$187)+SUMIF(LoansR!$B$12:$B$187,Loans!$B186,LoansR!Q$12:Q$187)</f>
        <v>0</v>
      </c>
      <c r="R186" s="37">
        <f>SUMIF(LoansC!$B$12:$B$187,Loans!$B186,LoansC!R$12:R$187)+SUMIF(LoansR!$B$12:$B$187,Loans!$B186,LoansR!R$12:R$187)</f>
        <v>0</v>
      </c>
      <c r="S186" s="37">
        <f>SUMIF(LoansC!$B$12:$B$187,Loans!$B186,LoansC!S$12:S$187)+SUMIF(LoansR!$B$12:$B$187,Loans!$B186,LoansR!S$12:S$187)</f>
        <v>0</v>
      </c>
      <c r="T186" s="37">
        <f>SUMIF(LoansC!$B$12:$B$187,Loans!$B186,LoansC!T$12:T$187)+SUMIF(LoansR!$B$12:$B$187,Loans!$B186,LoansR!T$12:T$187)</f>
        <v>0</v>
      </c>
      <c r="U186" s="37">
        <f>(SUMIF(LoansC!$B$12:$B$187,Loans!$B186,LoansC!U$12:U$187)+SUMIF(LoansR!$B$12:$B$187,Loans!$B186,LoansR!U$12:U$187))/2</f>
        <v>1</v>
      </c>
      <c r="V186" s="37">
        <f>SUMIF(LoansC!$B$12:$B$187,Loans!$B186,LoansC!V$12:V$187)+SUMIF(LoansR!$B$12:$B$187,Loans!$B186,LoansR!V$12:V$187)</f>
        <v>0</v>
      </c>
      <c r="W186" s="37">
        <f>SUMIF(LoansC!$B$12:$B$187,Loans!$B186,LoansC!W$12:W$187)+SUMIF(LoansR!$B$12:$B$187,Loans!$B186,LoansR!W$12:W$187)</f>
        <v>0</v>
      </c>
      <c r="X186" s="50" t="e">
        <f>IF(MONTH($B186)&gt;=6,VLOOKUP(YEAR($B186)+1,SRECPrice!$B$5:$C$29,2,FALSE),VLOOKUP(YEAR($B186),SRECPrice!$B$5:$C$29,2,FALSE))</f>
        <v>#N/A</v>
      </c>
      <c r="Y186" s="37">
        <f>SUMIF(LoansC!$B$12:$B$187,Loans!$B186,LoansC!Y$12:Y$187)+SUMIF(LoansR!$B$12:$B$187,Loans!$B186,LoansR!Y$12:Y$187)</f>
        <v>0</v>
      </c>
      <c r="Z186" s="37">
        <f>SUMIF(LoansC!$B$12:$B$187,Loans!$B186,LoansC!Z$12:Z$187)+SUMIF(LoansR!$B$12:$B$187,Loans!$B186,LoansR!Z$12:Z$187)</f>
        <v>0</v>
      </c>
      <c r="AA186" s="37">
        <f>SUMIF(LoansC!$B$12:$B$187,Loans!$B186,LoansC!AA$12:AA$187)+SUMIF(LoansR!$B$12:$B$187,Loans!$B186,LoansR!AA$12:AA$187)</f>
        <v>0</v>
      </c>
      <c r="AB186" s="37">
        <f>SUMIF(LoansC!$B$12:$B$187,Loans!$B186,LoansC!AB$12:AB$187)+SUMIF(LoansR!$B$12:$B$187,Loans!$B186,LoansR!AB$12:AB$187)</f>
        <v>0</v>
      </c>
      <c r="AC186" s="37">
        <f>SUMIF(LoansC!$B$12:$B$187,Loans!$B186,LoansC!AC$12:AC$187)+SUMIF(LoansR!$B$12:$B$187,Loans!$B186,LoansR!AC$12:AC$187)</f>
        <v>0</v>
      </c>
      <c r="AD186" s="37">
        <f>SUMIF(LoansC!$B$12:$B$187,Loans!$B186,LoansC!AD$12:AD$187)+SUMIF(LoansR!$B$12:$B$187,Loans!$B186,LoansR!AD$12:AD$187)</f>
        <v>0</v>
      </c>
      <c r="AE186" s="56">
        <f>SUMIF(LoansC!$B$12:$B$187,Loans!$B186,LoansC!AE$12:AE$187)</f>
        <v>9.6699999999999994E-2</v>
      </c>
      <c r="AF186" s="37">
        <f>SUMIF(LoansC!$B$12:$B$187,Loans!$B186,LoansC!AF$12:AF$187)+SUMIF(LoansR!$B$12:$B$187,Loans!$B186,LoansR!AF$12:AF$187)</f>
        <v>0</v>
      </c>
      <c r="AG186" s="37">
        <f>SUMIF(LoansC!$B$12:$B$187,Loans!$B186,LoansC!AG$12:AG$187)+SUMIF(LoansR!$B$12:$B$187,Loans!$B186,LoansR!AG$12:AG$187)</f>
        <v>0</v>
      </c>
      <c r="AH186" s="37">
        <f>SUMIF(LoansC!$B$12:$B$187,Loans!$B186,LoansC!AH$12:AH$187)+SUMIF(LoansR!$B$12:$B$187,Loans!$B186,LoansR!AH$12:AH$187)</f>
        <v>0</v>
      </c>
      <c r="AI186" s="37">
        <f>SUMIF(LoansC!$B$12:$B$187,Loans!$B186,LoansC!AI$12:AI$187)+SUMIF(LoansR!$B$12:$B$187,Loans!$B186,LoansR!AI$12:AI$187)</f>
        <v>0</v>
      </c>
      <c r="AJ186" s="37">
        <f>SUMIF(LoansC!$B$12:$B$187,Loans!$B186,LoansC!AJ$12:AJ$187)+SUMIF(LoansR!$B$12:$B$187,Loans!$B186,LoansR!AJ$12:AJ$187)</f>
        <v>0</v>
      </c>
      <c r="AK186" s="37">
        <f>SUMIF(LoansC!$B$12:$B$187,Loans!$B186,LoansC!AK$12:AK$187)+SUMIF(LoansR!$B$12:$B$187,Loans!$B186,LoansR!AK$12:AK$187)</f>
        <v>0</v>
      </c>
      <c r="AL186" s="37">
        <f>SUMIF(LoansC!$B$12:$B$187,Loans!$B186,LoansC!AL$12:AL$187)+SUMIF(LoansR!$B$12:$B$187,Loans!$B186,LoansR!AL$12:AL$187)</f>
        <v>0</v>
      </c>
      <c r="AM186" s="37">
        <f>SUMIF(LoansC!$B$12:$B$187,Loans!$B186,LoansC!AM$12:AM$187)+SUMIF(LoansR!$B$12:$B$187,Loans!$B186,LoansR!AM$12:AM$187)</f>
        <v>0</v>
      </c>
      <c r="AN186" s="37">
        <f>SUMIF(LoansC!$B$12:$B$187,Loans!$B186,LoansC!AN$12:AN$187)+SUMIF(LoansR!$B$12:$B$187,Loans!$B186,LoansR!AN$12:AN$187)</f>
        <v>0</v>
      </c>
      <c r="AP186" s="57"/>
    </row>
    <row r="187" spans="1:42" x14ac:dyDescent="0.2">
      <c r="A187" s="1">
        <f t="shared" si="8"/>
        <v>11</v>
      </c>
      <c r="B187" s="101">
        <f t="shared" si="10"/>
        <v>50009</v>
      </c>
      <c r="C187" s="37">
        <f>SUMIF(LoansC!$B$12:$B$187,Loans!$B187,LoansC!C$12:C$187)+SUMIF(LoansR!$B$12:$B$187,Loans!$B187,LoansR!C$12:C$187)</f>
        <v>0</v>
      </c>
      <c r="D187" s="37">
        <f>SUMIF(LoansC!$B$12:$B$187,Loans!$B187,LoansC!D$12:D$187)+SUMIF(LoansR!$B$12:$B$187,Loans!$B187,LoansR!D$12:D$187)</f>
        <v>56138240.700000025</v>
      </c>
      <c r="E187" s="37">
        <f>SUMIF(LoansC!$B$12:$B$187,Loans!$B187,LoansC!E$12:E$187)+SUMIF(LoansR!$B$12:$B$187,Loans!$B187,LoansR!E$12:E$187)</f>
        <v>0</v>
      </c>
      <c r="F187" s="37">
        <f>SUMIF(LoansC!$B$12:$B$187,Loans!$B187,LoansC!F$12:F$187)+SUMIF(LoansR!$B$12:$B$187,Loans!$B187,LoansR!F$12:F$187)</f>
        <v>0</v>
      </c>
      <c r="G187" s="37">
        <f>SUMIF(LoansC!$B$12:$B$187,Loans!$B187,LoansC!G$12:G$187)+SUMIF(LoansR!$B$12:$B$187,Loans!$B187,LoansR!G$12:G$187)</f>
        <v>0</v>
      </c>
      <c r="H187" s="37">
        <f>SUMIF(LoansC!$B$12:$B$187,Loans!$B187,LoansC!H$12:H$187)+SUMIF(LoansR!$B$12:$B$187,Loans!$B187,LoansR!H$12:H$187)</f>
        <v>0</v>
      </c>
      <c r="I187" s="37">
        <f>SUMIF(LoansC!$B$12:$B$187,Loans!$B187,LoansC!I$12:I$187)+SUMIF(LoansR!$B$12:$B$187,Loans!$B187,LoansR!I$12:I$187)</f>
        <v>0</v>
      </c>
      <c r="J187" s="37">
        <f>SUMIF(LoansC!$B$12:$B$187,Loans!$B187,LoansC!J$12:J$187)+SUMIF(LoansR!$B$12:$B$187,Loans!$B187,LoansR!J$12:J$187)</f>
        <v>0</v>
      </c>
      <c r="K187" s="37">
        <f>SUMIF(LoansC!$B$12:$B$187,Loans!$B187,LoansC!K$12:K$187)+SUMIF(LoansR!$B$12:$B$187,Loans!$B187,LoansR!K$12:K$187)</f>
        <v>0</v>
      </c>
      <c r="L187" s="37">
        <f>SUMIF(LoansC!$B$12:$B$187,Loans!$B187,LoansC!L$12:L$187)+SUMIF(LoansR!$B$12:$B$187,Loans!$B187,LoansR!L$12:L$187)</f>
        <v>0</v>
      </c>
      <c r="M187" s="37">
        <f>SUMIF(LoansC!$B$12:$B$187,Loans!$B187,LoansC!M$12:M$187)+SUMIF(LoansR!$B$12:$B$187,Loans!$B187,LoansR!M$12:M$187)</f>
        <v>0</v>
      </c>
      <c r="N187" s="37">
        <f>SUMIF(LoansC!$B$12:$B$187,Loans!$B187,LoansC!N$12:N$187)+SUMIF(LoansR!$B$12:$B$187,Loans!$B187,LoansR!N$12:N$187)</f>
        <v>0</v>
      </c>
      <c r="O187" s="37">
        <f>SUMIF(LoansC!$B$12:$B$187,Loans!$B187,LoansC!O$12:O$187)+SUMIF(LoansR!$B$12:$B$187,Loans!$B187,LoansR!O$12:O$187)</f>
        <v>0</v>
      </c>
      <c r="P187" s="37">
        <f>SUMIF(LoansC!$B$12:$B$187,Loans!$B187,LoansC!P$12:P$187)+SUMIF(LoansR!$B$12:$B$187,Loans!$B187,LoansR!P$12:P$187)</f>
        <v>0</v>
      </c>
      <c r="Q187" s="37">
        <f>SUMIF(LoansC!$B$12:$B$187,Loans!$B187,LoansC!Q$12:Q$187)+SUMIF(LoansR!$B$12:$B$187,Loans!$B187,LoansR!Q$12:Q$187)</f>
        <v>0</v>
      </c>
      <c r="R187" s="37">
        <f>SUMIF(LoansC!$B$12:$B$187,Loans!$B187,LoansC!R$12:R$187)+SUMIF(LoansR!$B$12:$B$187,Loans!$B187,LoansR!R$12:R$187)</f>
        <v>0</v>
      </c>
      <c r="S187" s="37">
        <f>SUMIF(LoansC!$B$12:$B$187,Loans!$B187,LoansC!S$12:S$187)+SUMIF(LoansR!$B$12:$B$187,Loans!$B187,LoansR!S$12:S$187)</f>
        <v>0</v>
      </c>
      <c r="T187" s="37">
        <f>SUMIF(LoansC!$B$12:$B$187,Loans!$B187,LoansC!T$12:T$187)+SUMIF(LoansR!$B$12:$B$187,Loans!$B187,LoansR!T$12:T$187)</f>
        <v>0</v>
      </c>
      <c r="U187" s="37">
        <f>(SUMIF(LoansC!$B$12:$B$187,Loans!$B187,LoansC!U$12:U$187)+SUMIF(LoansR!$B$12:$B$187,Loans!$B187,LoansR!U$12:U$187))/2</f>
        <v>1</v>
      </c>
      <c r="V187" s="37">
        <f>SUMIF(LoansC!$B$12:$B$187,Loans!$B187,LoansC!V$12:V$187)+SUMIF(LoansR!$B$12:$B$187,Loans!$B187,LoansR!V$12:V$187)</f>
        <v>0</v>
      </c>
      <c r="W187" s="37">
        <f>SUMIF(LoansC!$B$12:$B$187,Loans!$B187,LoansC!W$12:W$187)+SUMIF(LoansR!$B$12:$B$187,Loans!$B187,LoansR!W$12:W$187)</f>
        <v>0</v>
      </c>
      <c r="X187" s="50" t="e">
        <f>IF(MONTH($B187)&gt;=6,VLOOKUP(YEAR($B187)+1,SRECPrice!$B$5:$C$29,2,FALSE),VLOOKUP(YEAR($B187),SRECPrice!$B$5:$C$29,2,FALSE))</f>
        <v>#N/A</v>
      </c>
      <c r="Y187" s="37">
        <f>SUMIF(LoansC!$B$12:$B$187,Loans!$B187,LoansC!Y$12:Y$187)+SUMIF(LoansR!$B$12:$B$187,Loans!$B187,LoansR!Y$12:Y$187)</f>
        <v>0</v>
      </c>
      <c r="Z187" s="37">
        <f>SUMIF(LoansC!$B$12:$B$187,Loans!$B187,LoansC!Z$12:Z$187)+SUMIF(LoansR!$B$12:$B$187,Loans!$B187,LoansR!Z$12:Z$187)</f>
        <v>0</v>
      </c>
      <c r="AA187" s="37">
        <f>SUMIF(LoansC!$B$12:$B$187,Loans!$B187,LoansC!AA$12:AA$187)+SUMIF(LoansR!$B$12:$B$187,Loans!$B187,LoansR!AA$12:AA$187)</f>
        <v>0</v>
      </c>
      <c r="AB187" s="37">
        <f>SUMIF(LoansC!$B$12:$B$187,Loans!$B187,LoansC!AB$12:AB$187)+SUMIF(LoansR!$B$12:$B$187,Loans!$B187,LoansR!AB$12:AB$187)</f>
        <v>0</v>
      </c>
      <c r="AC187" s="37">
        <f>SUMIF(LoansC!$B$12:$B$187,Loans!$B187,LoansC!AC$12:AC$187)+SUMIF(LoansR!$B$12:$B$187,Loans!$B187,LoansR!AC$12:AC$187)</f>
        <v>0</v>
      </c>
      <c r="AD187" s="37">
        <f>SUMIF(LoansC!$B$12:$B$187,Loans!$B187,LoansC!AD$12:AD$187)+SUMIF(LoansR!$B$12:$B$187,Loans!$B187,LoansR!AD$12:AD$187)</f>
        <v>0</v>
      </c>
      <c r="AE187" s="56">
        <f>SUMIF(LoansC!$B$12:$B$187,Loans!$B187,LoansC!AE$12:AE$187)</f>
        <v>9.6699999999999994E-2</v>
      </c>
      <c r="AF187" s="37">
        <f>SUMIF(LoansC!$B$12:$B$187,Loans!$B187,LoansC!AF$12:AF$187)+SUMIF(LoansR!$B$12:$B$187,Loans!$B187,LoansR!AF$12:AF$187)</f>
        <v>0</v>
      </c>
      <c r="AG187" s="37">
        <f>SUMIF(LoansC!$B$12:$B$187,Loans!$B187,LoansC!AG$12:AG$187)+SUMIF(LoansR!$B$12:$B$187,Loans!$B187,LoansR!AG$12:AG$187)</f>
        <v>0</v>
      </c>
      <c r="AH187" s="37">
        <f>SUMIF(LoansC!$B$12:$B$187,Loans!$B187,LoansC!AH$12:AH$187)+SUMIF(LoansR!$B$12:$B$187,Loans!$B187,LoansR!AH$12:AH$187)</f>
        <v>0</v>
      </c>
      <c r="AI187" s="37">
        <f>SUMIF(LoansC!$B$12:$B$187,Loans!$B187,LoansC!AI$12:AI$187)+SUMIF(LoansR!$B$12:$B$187,Loans!$B187,LoansR!AI$12:AI$187)</f>
        <v>0</v>
      </c>
      <c r="AJ187" s="37">
        <f>SUMIF(LoansC!$B$12:$B$187,Loans!$B187,LoansC!AJ$12:AJ$187)+SUMIF(LoansR!$B$12:$B$187,Loans!$B187,LoansR!AJ$12:AJ$187)</f>
        <v>0</v>
      </c>
      <c r="AK187" s="37">
        <f>SUMIF(LoansC!$B$12:$B$187,Loans!$B187,LoansC!AK$12:AK$187)+SUMIF(LoansR!$B$12:$B$187,Loans!$B187,LoansR!AK$12:AK$187)</f>
        <v>0</v>
      </c>
      <c r="AL187" s="37">
        <f>SUMIF(LoansC!$B$12:$B$187,Loans!$B187,LoansC!AL$12:AL$187)+SUMIF(LoansR!$B$12:$B$187,Loans!$B187,LoansR!AL$12:AL$187)</f>
        <v>0</v>
      </c>
      <c r="AM187" s="37">
        <f>SUMIF(LoansC!$B$12:$B$187,Loans!$B187,LoansC!AM$12:AM$187)+SUMIF(LoansR!$B$12:$B$187,Loans!$B187,LoansR!AM$12:AM$187)</f>
        <v>0</v>
      </c>
      <c r="AN187" s="37">
        <f>SUMIF(LoansC!$B$12:$B$187,Loans!$B187,LoansC!AN$12:AN$187)+SUMIF(LoansR!$B$12:$B$187,Loans!$B187,LoansR!AN$12:AN$187)</f>
        <v>0</v>
      </c>
      <c r="AP187" s="57"/>
    </row>
    <row r="188" spans="1:42" s="55" customFormat="1" x14ac:dyDescent="0.2">
      <c r="A188" s="53"/>
      <c r="B188" s="54"/>
      <c r="C188" s="59"/>
      <c r="D188" s="59"/>
      <c r="E188" s="59"/>
      <c r="F188" s="59"/>
      <c r="G188" s="59"/>
      <c r="H188" s="59"/>
      <c r="I188" s="59"/>
      <c r="J188" s="59"/>
      <c r="K188" s="59"/>
      <c r="L188" s="59"/>
      <c r="M188" s="59"/>
      <c r="N188" s="59"/>
      <c r="O188" s="59"/>
      <c r="P188" s="59"/>
      <c r="Q188" s="59"/>
      <c r="R188" s="59"/>
      <c r="S188" s="59"/>
      <c r="T188" s="59"/>
      <c r="U188" s="59"/>
      <c r="V188" s="59"/>
      <c r="W188" s="59"/>
      <c r="X188" s="59"/>
      <c r="Y188" s="59"/>
      <c r="Z188" s="59"/>
      <c r="AA188" s="59"/>
      <c r="AB188" s="59"/>
      <c r="AC188" s="59"/>
      <c r="AD188" s="59"/>
      <c r="AE188" s="60"/>
      <c r="AF188" s="59"/>
      <c r="AG188" s="59"/>
      <c r="AH188" s="59"/>
      <c r="AI188" s="59"/>
      <c r="AJ188" s="59"/>
      <c r="AK188" s="59"/>
      <c r="AL188" s="59"/>
      <c r="AM188" s="59"/>
      <c r="AN188" s="59"/>
      <c r="AP188" s="61"/>
    </row>
    <row r="189" spans="1:42" s="55" customFormat="1" x14ac:dyDescent="0.2">
      <c r="A189" s="53"/>
      <c r="B189" s="54"/>
      <c r="C189" s="59"/>
      <c r="D189" s="59"/>
      <c r="E189" s="59"/>
      <c r="F189" s="59"/>
      <c r="G189" s="59"/>
      <c r="H189" s="59"/>
      <c r="I189" s="59"/>
      <c r="J189" s="59"/>
      <c r="K189" s="59"/>
      <c r="L189" s="59"/>
      <c r="M189" s="59"/>
      <c r="N189" s="59"/>
      <c r="O189" s="59"/>
      <c r="P189" s="59"/>
      <c r="Q189" s="59"/>
      <c r="R189" s="59"/>
      <c r="S189" s="59"/>
      <c r="T189" s="59"/>
      <c r="U189" s="59"/>
      <c r="V189" s="59"/>
      <c r="W189" s="59"/>
      <c r="X189" s="59"/>
      <c r="Y189" s="59"/>
      <c r="Z189" s="59"/>
      <c r="AA189" s="59"/>
      <c r="AB189" s="59"/>
      <c r="AC189" s="59"/>
      <c r="AD189" s="59"/>
      <c r="AE189" s="60"/>
      <c r="AF189" s="59"/>
      <c r="AG189" s="59"/>
      <c r="AH189" s="59"/>
      <c r="AI189" s="59"/>
      <c r="AJ189" s="59"/>
      <c r="AK189" s="59"/>
      <c r="AL189" s="59"/>
      <c r="AM189" s="59"/>
      <c r="AN189" s="59"/>
      <c r="AP189" s="61"/>
    </row>
    <row r="190" spans="1:42" s="55" customFormat="1" x14ac:dyDescent="0.2">
      <c r="A190" s="53"/>
      <c r="B190" s="54"/>
      <c r="C190" s="59"/>
      <c r="D190" s="59"/>
      <c r="E190" s="59"/>
      <c r="F190" s="59"/>
      <c r="G190" s="59"/>
      <c r="H190" s="59"/>
      <c r="I190" s="59"/>
      <c r="J190" s="59"/>
      <c r="K190" s="59"/>
      <c r="L190" s="59"/>
      <c r="M190" s="59"/>
      <c r="N190" s="59"/>
      <c r="O190" s="59"/>
      <c r="P190" s="59"/>
      <c r="Q190" s="59"/>
      <c r="R190" s="59"/>
      <c r="S190" s="59"/>
      <c r="T190" s="59"/>
      <c r="U190" s="59"/>
      <c r="V190" s="59"/>
      <c r="W190" s="59"/>
      <c r="X190" s="59"/>
      <c r="Y190" s="59"/>
      <c r="Z190" s="59"/>
      <c r="AA190" s="59"/>
      <c r="AB190" s="59"/>
      <c r="AC190" s="59"/>
      <c r="AD190" s="59"/>
      <c r="AE190" s="60"/>
      <c r="AF190" s="59"/>
      <c r="AG190" s="59"/>
      <c r="AH190" s="59"/>
      <c r="AI190" s="59"/>
      <c r="AJ190" s="59"/>
      <c r="AK190" s="59"/>
      <c r="AL190" s="59"/>
      <c r="AM190" s="59"/>
      <c r="AN190" s="59"/>
      <c r="AP190" s="61"/>
    </row>
    <row r="191" spans="1:42" s="55" customFormat="1" x14ac:dyDescent="0.2">
      <c r="A191" s="53"/>
      <c r="B191" s="54"/>
      <c r="C191" s="59"/>
      <c r="D191" s="59"/>
      <c r="E191" s="59"/>
      <c r="F191" s="59"/>
      <c r="G191" s="59"/>
      <c r="H191" s="59"/>
      <c r="I191" s="59"/>
      <c r="J191" s="59"/>
      <c r="K191" s="59"/>
      <c r="L191" s="59"/>
      <c r="M191" s="59"/>
      <c r="N191" s="59"/>
      <c r="O191" s="59"/>
      <c r="P191" s="59"/>
      <c r="Q191" s="59"/>
      <c r="R191" s="59"/>
      <c r="S191" s="59"/>
      <c r="T191" s="59"/>
      <c r="U191" s="59"/>
      <c r="V191" s="59"/>
      <c r="W191" s="59"/>
      <c r="X191" s="59"/>
      <c r="Y191" s="59"/>
      <c r="Z191" s="59"/>
      <c r="AA191" s="59"/>
      <c r="AB191" s="59"/>
      <c r="AC191" s="59"/>
      <c r="AD191" s="59"/>
      <c r="AE191" s="60"/>
      <c r="AF191" s="59"/>
      <c r="AG191" s="59"/>
      <c r="AH191" s="59"/>
      <c r="AI191" s="59"/>
      <c r="AJ191" s="59"/>
      <c r="AK191" s="59"/>
      <c r="AL191" s="59"/>
      <c r="AM191" s="59"/>
      <c r="AN191" s="59"/>
      <c r="AP191" s="61"/>
    </row>
    <row r="192" spans="1:42" s="55" customFormat="1" x14ac:dyDescent="0.2">
      <c r="A192" s="53"/>
      <c r="B192" s="54"/>
      <c r="C192" s="59"/>
      <c r="D192" s="59"/>
      <c r="E192" s="59"/>
      <c r="F192" s="59"/>
      <c r="G192" s="59"/>
      <c r="H192" s="59"/>
      <c r="I192" s="59"/>
      <c r="J192" s="59"/>
      <c r="K192" s="59"/>
      <c r="L192" s="59"/>
      <c r="M192" s="59"/>
      <c r="N192" s="59"/>
      <c r="O192" s="59"/>
      <c r="P192" s="59"/>
      <c r="Q192" s="59"/>
      <c r="R192" s="59"/>
      <c r="S192" s="59"/>
      <c r="T192" s="59"/>
      <c r="U192" s="59"/>
      <c r="V192" s="59"/>
      <c r="W192" s="59"/>
      <c r="X192" s="59"/>
      <c r="Y192" s="59"/>
      <c r="Z192" s="59"/>
      <c r="AA192" s="59"/>
      <c r="AB192" s="59"/>
      <c r="AC192" s="59"/>
      <c r="AD192" s="59"/>
      <c r="AE192" s="60"/>
      <c r="AF192" s="59"/>
      <c r="AG192" s="59"/>
      <c r="AH192" s="59"/>
      <c r="AI192" s="59"/>
      <c r="AJ192" s="59"/>
      <c r="AK192" s="59"/>
      <c r="AL192" s="59"/>
      <c r="AM192" s="59"/>
      <c r="AN192" s="59"/>
      <c r="AP192" s="61"/>
    </row>
    <row r="193" spans="1:42" s="55" customFormat="1" x14ac:dyDescent="0.2">
      <c r="A193" s="53"/>
      <c r="B193" s="54"/>
      <c r="C193" s="59"/>
      <c r="D193" s="59"/>
      <c r="E193" s="59"/>
      <c r="F193" s="59"/>
      <c r="G193" s="59"/>
      <c r="H193" s="59"/>
      <c r="I193" s="59"/>
      <c r="J193" s="59"/>
      <c r="K193" s="59"/>
      <c r="L193" s="59"/>
      <c r="M193" s="59"/>
      <c r="N193" s="59"/>
      <c r="O193" s="59"/>
      <c r="P193" s="59"/>
      <c r="Q193" s="59"/>
      <c r="R193" s="59"/>
      <c r="S193" s="59"/>
      <c r="T193" s="59"/>
      <c r="U193" s="59"/>
      <c r="V193" s="59"/>
      <c r="W193" s="59"/>
      <c r="X193" s="59"/>
      <c r="Y193" s="59"/>
      <c r="Z193" s="59"/>
      <c r="AA193" s="59"/>
      <c r="AB193" s="59"/>
      <c r="AC193" s="59"/>
      <c r="AD193" s="59"/>
      <c r="AE193" s="60"/>
      <c r="AF193" s="59"/>
      <c r="AG193" s="59"/>
      <c r="AH193" s="59"/>
      <c r="AI193" s="59"/>
      <c r="AJ193" s="59"/>
      <c r="AK193" s="59"/>
      <c r="AL193" s="59"/>
      <c r="AM193" s="59"/>
      <c r="AN193" s="59"/>
      <c r="AP193" s="61"/>
    </row>
    <row r="194" spans="1:42" s="55" customFormat="1" x14ac:dyDescent="0.2">
      <c r="A194" s="53"/>
      <c r="B194" s="54"/>
      <c r="C194" s="59"/>
      <c r="D194" s="59"/>
      <c r="E194" s="59"/>
      <c r="F194" s="59"/>
      <c r="G194" s="59"/>
      <c r="H194" s="59"/>
      <c r="I194" s="59"/>
      <c r="J194" s="59"/>
      <c r="K194" s="59"/>
      <c r="L194" s="59"/>
      <c r="M194" s="59"/>
      <c r="N194" s="59"/>
      <c r="O194" s="59"/>
      <c r="P194" s="59"/>
      <c r="Q194" s="59"/>
      <c r="R194" s="59"/>
      <c r="S194" s="59"/>
      <c r="T194" s="59"/>
      <c r="U194" s="59"/>
      <c r="V194" s="59"/>
      <c r="W194" s="59"/>
      <c r="X194" s="59"/>
      <c r="Y194" s="59"/>
      <c r="Z194" s="59"/>
      <c r="AA194" s="59"/>
      <c r="AB194" s="59"/>
      <c r="AC194" s="59"/>
      <c r="AD194" s="59"/>
      <c r="AE194" s="60"/>
      <c r="AF194" s="59"/>
      <c r="AG194" s="59"/>
      <c r="AH194" s="59"/>
      <c r="AI194" s="59"/>
      <c r="AJ194" s="59"/>
      <c r="AK194" s="59"/>
      <c r="AL194" s="59"/>
      <c r="AM194" s="59"/>
      <c r="AN194" s="59"/>
      <c r="AP194" s="61"/>
    </row>
    <row r="195" spans="1:42" s="55" customFormat="1" x14ac:dyDescent="0.2">
      <c r="A195" s="53"/>
      <c r="B195" s="54"/>
      <c r="C195" s="59"/>
      <c r="D195" s="59"/>
      <c r="E195" s="59"/>
      <c r="F195" s="59"/>
      <c r="G195" s="59"/>
      <c r="H195" s="59"/>
      <c r="I195" s="59"/>
      <c r="J195" s="59"/>
      <c r="K195" s="59"/>
      <c r="L195" s="59"/>
      <c r="M195" s="59"/>
      <c r="N195" s="59"/>
      <c r="O195" s="59"/>
      <c r="P195" s="59"/>
      <c r="Q195" s="59"/>
      <c r="R195" s="59"/>
      <c r="S195" s="59"/>
      <c r="T195" s="59"/>
      <c r="U195" s="59"/>
      <c r="V195" s="59"/>
      <c r="W195" s="59"/>
      <c r="X195" s="59"/>
      <c r="Y195" s="59"/>
      <c r="Z195" s="59"/>
      <c r="AA195" s="59"/>
      <c r="AB195" s="59"/>
      <c r="AC195" s="59"/>
      <c r="AD195" s="59"/>
      <c r="AE195" s="60"/>
      <c r="AF195" s="59"/>
      <c r="AG195" s="59"/>
      <c r="AH195" s="59"/>
      <c r="AI195" s="59"/>
      <c r="AJ195" s="59"/>
      <c r="AK195" s="59"/>
      <c r="AL195" s="59"/>
      <c r="AM195" s="59"/>
      <c r="AN195" s="59"/>
      <c r="AP195" s="61"/>
    </row>
    <row r="196" spans="1:42" s="55" customFormat="1" x14ac:dyDescent="0.2">
      <c r="A196" s="53"/>
      <c r="B196" s="54"/>
      <c r="C196" s="59"/>
      <c r="D196" s="59"/>
      <c r="E196" s="59"/>
      <c r="F196" s="59"/>
      <c r="G196" s="59"/>
      <c r="H196" s="59"/>
      <c r="I196" s="59"/>
      <c r="J196" s="59"/>
      <c r="K196" s="59"/>
      <c r="L196" s="59"/>
      <c r="M196" s="59"/>
      <c r="N196" s="59"/>
      <c r="O196" s="59"/>
      <c r="P196" s="59"/>
      <c r="Q196" s="59"/>
      <c r="R196" s="59"/>
      <c r="S196" s="59"/>
      <c r="T196" s="59"/>
      <c r="U196" s="59"/>
      <c r="V196" s="59"/>
      <c r="W196" s="59"/>
      <c r="X196" s="59"/>
      <c r="Y196" s="59"/>
      <c r="Z196" s="59"/>
      <c r="AA196" s="59"/>
      <c r="AB196" s="59"/>
      <c r="AC196" s="59"/>
      <c r="AD196" s="59"/>
      <c r="AE196" s="60"/>
      <c r="AF196" s="59"/>
      <c r="AG196" s="59"/>
      <c r="AH196" s="59"/>
      <c r="AI196" s="59"/>
      <c r="AJ196" s="59"/>
      <c r="AK196" s="59"/>
      <c r="AL196" s="59"/>
      <c r="AM196" s="59"/>
      <c r="AN196" s="59"/>
      <c r="AP196" s="61"/>
    </row>
    <row r="197" spans="1:42" s="55" customFormat="1" x14ac:dyDescent="0.2">
      <c r="A197" s="53"/>
      <c r="B197" s="54"/>
      <c r="C197" s="59"/>
      <c r="D197" s="59"/>
      <c r="E197" s="59"/>
      <c r="F197" s="59"/>
      <c r="G197" s="59"/>
      <c r="H197" s="59"/>
      <c r="I197" s="59"/>
      <c r="J197" s="59"/>
      <c r="K197" s="59"/>
      <c r="L197" s="59"/>
      <c r="M197" s="59"/>
      <c r="N197" s="59"/>
      <c r="O197" s="59"/>
      <c r="P197" s="59"/>
      <c r="Q197" s="59"/>
      <c r="R197" s="59"/>
      <c r="S197" s="59"/>
      <c r="T197" s="59"/>
      <c r="U197" s="59"/>
      <c r="V197" s="59"/>
      <c r="W197" s="59"/>
      <c r="X197" s="59"/>
      <c r="Y197" s="59"/>
      <c r="Z197" s="59"/>
      <c r="AA197" s="59"/>
      <c r="AB197" s="59"/>
      <c r="AC197" s="59"/>
      <c r="AD197" s="59"/>
      <c r="AE197" s="60"/>
      <c r="AF197" s="59"/>
      <c r="AG197" s="59"/>
      <c r="AH197" s="59"/>
      <c r="AI197" s="59"/>
      <c r="AJ197" s="59"/>
      <c r="AK197" s="59"/>
      <c r="AL197" s="59"/>
      <c r="AM197" s="59"/>
      <c r="AN197" s="59"/>
      <c r="AP197" s="61"/>
    </row>
    <row r="198" spans="1:42" s="55" customFormat="1" x14ac:dyDescent="0.2">
      <c r="A198" s="53"/>
      <c r="B198" s="54"/>
      <c r="C198" s="59"/>
      <c r="D198" s="59"/>
      <c r="E198" s="59"/>
      <c r="F198" s="59"/>
      <c r="G198" s="59"/>
      <c r="H198" s="59"/>
      <c r="I198" s="59"/>
      <c r="J198" s="59"/>
      <c r="K198" s="59"/>
      <c r="L198" s="59"/>
      <c r="M198" s="59"/>
      <c r="N198" s="59"/>
      <c r="O198" s="59"/>
      <c r="P198" s="59"/>
      <c r="Q198" s="59"/>
      <c r="R198" s="59"/>
      <c r="S198" s="59"/>
      <c r="T198" s="59"/>
      <c r="U198" s="59"/>
      <c r="V198" s="59"/>
      <c r="W198" s="59"/>
      <c r="X198" s="59"/>
      <c r="Y198" s="59"/>
      <c r="Z198" s="59"/>
      <c r="AA198" s="59"/>
      <c r="AB198" s="59"/>
      <c r="AC198" s="59"/>
      <c r="AD198" s="59"/>
      <c r="AE198" s="60"/>
      <c r="AF198" s="59"/>
      <c r="AG198" s="59"/>
      <c r="AH198" s="59"/>
      <c r="AI198" s="59"/>
      <c r="AJ198" s="59"/>
      <c r="AK198" s="59"/>
      <c r="AL198" s="59"/>
      <c r="AM198" s="59"/>
      <c r="AN198" s="59"/>
      <c r="AP198" s="61"/>
    </row>
    <row r="199" spans="1:42" s="55" customFormat="1" x14ac:dyDescent="0.2">
      <c r="A199" s="53"/>
      <c r="B199" s="54"/>
      <c r="C199" s="59"/>
      <c r="D199" s="59"/>
      <c r="E199" s="59"/>
      <c r="F199" s="59"/>
      <c r="G199" s="59"/>
      <c r="H199" s="59"/>
      <c r="I199" s="59"/>
      <c r="J199" s="59"/>
      <c r="K199" s="59"/>
      <c r="L199" s="59"/>
      <c r="M199" s="59"/>
      <c r="N199" s="59"/>
      <c r="O199" s="59"/>
      <c r="P199" s="59"/>
      <c r="Q199" s="59"/>
      <c r="R199" s="59"/>
      <c r="S199" s="59"/>
      <c r="T199" s="59"/>
      <c r="U199" s="59"/>
      <c r="V199" s="59"/>
      <c r="W199" s="59"/>
      <c r="X199" s="59"/>
      <c r="Y199" s="59"/>
      <c r="Z199" s="59"/>
      <c r="AA199" s="59"/>
      <c r="AB199" s="59"/>
      <c r="AC199" s="59"/>
      <c r="AD199" s="59"/>
      <c r="AE199" s="60"/>
      <c r="AF199" s="59"/>
      <c r="AG199" s="59"/>
      <c r="AH199" s="59"/>
      <c r="AI199" s="59"/>
      <c r="AJ199" s="59"/>
      <c r="AK199" s="59"/>
      <c r="AL199" s="59"/>
      <c r="AM199" s="59"/>
      <c r="AN199" s="59"/>
      <c r="AP199" s="61"/>
    </row>
    <row r="200" spans="1:42" s="55" customFormat="1" x14ac:dyDescent="0.2">
      <c r="A200" s="53"/>
      <c r="B200" s="54"/>
      <c r="C200" s="59"/>
      <c r="D200" s="59"/>
      <c r="E200" s="59"/>
      <c r="F200" s="59"/>
      <c r="G200" s="59"/>
      <c r="H200" s="59"/>
      <c r="I200" s="59"/>
      <c r="J200" s="59"/>
      <c r="K200" s="59"/>
      <c r="L200" s="59"/>
      <c r="M200" s="59"/>
      <c r="N200" s="59"/>
      <c r="O200" s="59"/>
      <c r="P200" s="59"/>
      <c r="Q200" s="59"/>
      <c r="R200" s="59"/>
      <c r="S200" s="59"/>
      <c r="T200" s="59"/>
      <c r="U200" s="59"/>
      <c r="V200" s="59"/>
      <c r="W200" s="59"/>
      <c r="X200" s="59"/>
      <c r="Y200" s="59"/>
      <c r="Z200" s="59"/>
      <c r="AA200" s="59"/>
      <c r="AB200" s="59"/>
      <c r="AC200" s="59"/>
      <c r="AD200" s="59"/>
      <c r="AE200" s="60"/>
      <c r="AF200" s="59"/>
      <c r="AG200" s="59"/>
      <c r="AH200" s="59"/>
      <c r="AI200" s="59"/>
      <c r="AJ200" s="59"/>
      <c r="AK200" s="59"/>
      <c r="AL200" s="59"/>
      <c r="AM200" s="59"/>
      <c r="AN200" s="59"/>
      <c r="AP200" s="61"/>
    </row>
    <row r="201" spans="1:42" s="55" customFormat="1" x14ac:dyDescent="0.2">
      <c r="A201" s="53"/>
      <c r="B201" s="54"/>
      <c r="C201" s="59"/>
      <c r="D201" s="59"/>
      <c r="E201" s="59"/>
      <c r="F201" s="59"/>
      <c r="G201" s="59"/>
      <c r="H201" s="59"/>
      <c r="I201" s="59"/>
      <c r="J201" s="59"/>
      <c r="K201" s="59"/>
      <c r="L201" s="59"/>
      <c r="M201" s="59"/>
      <c r="N201" s="59"/>
      <c r="O201" s="59"/>
      <c r="P201" s="59"/>
      <c r="Q201" s="59"/>
      <c r="R201" s="59"/>
      <c r="S201" s="59"/>
      <c r="T201" s="59"/>
      <c r="U201" s="59"/>
      <c r="V201" s="59"/>
      <c r="W201" s="59"/>
      <c r="X201" s="59"/>
      <c r="Y201" s="59"/>
      <c r="Z201" s="59"/>
      <c r="AA201" s="59"/>
      <c r="AB201" s="59"/>
      <c r="AC201" s="59"/>
      <c r="AD201" s="59"/>
      <c r="AE201" s="60"/>
      <c r="AF201" s="59"/>
      <c r="AG201" s="59"/>
      <c r="AH201" s="59"/>
      <c r="AI201" s="59"/>
      <c r="AJ201" s="59"/>
      <c r="AK201" s="59"/>
      <c r="AL201" s="59"/>
      <c r="AM201" s="59"/>
      <c r="AN201" s="59"/>
      <c r="AP201" s="61"/>
    </row>
    <row r="202" spans="1:42" s="55" customFormat="1" x14ac:dyDescent="0.2">
      <c r="A202" s="53"/>
      <c r="B202" s="54"/>
      <c r="C202" s="59"/>
      <c r="D202" s="59"/>
      <c r="E202" s="59"/>
      <c r="F202" s="59"/>
      <c r="G202" s="59"/>
      <c r="H202" s="59"/>
      <c r="I202" s="59"/>
      <c r="J202" s="59"/>
      <c r="K202" s="59"/>
      <c r="L202" s="59"/>
      <c r="M202" s="59"/>
      <c r="N202" s="59"/>
      <c r="O202" s="59"/>
      <c r="P202" s="59"/>
      <c r="Q202" s="59"/>
      <c r="R202" s="59"/>
      <c r="S202" s="59"/>
      <c r="T202" s="59"/>
      <c r="U202" s="59"/>
      <c r="V202" s="59"/>
      <c r="W202" s="59"/>
      <c r="X202" s="59"/>
      <c r="Y202" s="59"/>
      <c r="Z202" s="59"/>
      <c r="AA202" s="59"/>
      <c r="AB202" s="59"/>
      <c r="AC202" s="59"/>
      <c r="AD202" s="59"/>
      <c r="AE202" s="60"/>
      <c r="AF202" s="59"/>
      <c r="AG202" s="59"/>
      <c r="AH202" s="59"/>
      <c r="AI202" s="59"/>
      <c r="AJ202" s="59"/>
      <c r="AK202" s="59"/>
      <c r="AL202" s="59"/>
      <c r="AM202" s="59"/>
      <c r="AN202" s="59"/>
      <c r="AP202" s="61"/>
    </row>
    <row r="203" spans="1:42" s="55" customFormat="1" x14ac:dyDescent="0.2">
      <c r="A203" s="53"/>
      <c r="B203" s="54"/>
      <c r="C203" s="59"/>
      <c r="D203" s="59"/>
      <c r="E203" s="59"/>
      <c r="F203" s="59"/>
      <c r="G203" s="59"/>
      <c r="H203" s="59"/>
      <c r="I203" s="59"/>
      <c r="J203" s="59"/>
      <c r="K203" s="59"/>
      <c r="L203" s="59"/>
      <c r="M203" s="59"/>
      <c r="N203" s="59"/>
      <c r="O203" s="59"/>
      <c r="P203" s="59"/>
      <c r="Q203" s="59"/>
      <c r="R203" s="59"/>
      <c r="S203" s="59"/>
      <c r="T203" s="59"/>
      <c r="U203" s="59"/>
      <c r="V203" s="59"/>
      <c r="W203" s="59"/>
      <c r="X203" s="59"/>
      <c r="Y203" s="59"/>
      <c r="Z203" s="59"/>
      <c r="AA203" s="59"/>
      <c r="AB203" s="59"/>
      <c r="AC203" s="59"/>
      <c r="AD203" s="59"/>
      <c r="AE203" s="60"/>
      <c r="AF203" s="59"/>
      <c r="AG203" s="59"/>
      <c r="AH203" s="59"/>
      <c r="AI203" s="59"/>
      <c r="AJ203" s="59"/>
      <c r="AK203" s="59"/>
      <c r="AL203" s="59"/>
      <c r="AM203" s="59"/>
      <c r="AN203" s="59"/>
      <c r="AP203" s="61"/>
    </row>
    <row r="204" spans="1:42" s="55" customFormat="1" x14ac:dyDescent="0.2">
      <c r="A204" s="53"/>
      <c r="B204" s="54"/>
      <c r="C204" s="59"/>
      <c r="D204" s="59"/>
      <c r="E204" s="59"/>
      <c r="F204" s="59"/>
      <c r="G204" s="59"/>
      <c r="H204" s="59"/>
      <c r="I204" s="59"/>
      <c r="J204" s="59"/>
      <c r="K204" s="59"/>
      <c r="L204" s="59"/>
      <c r="M204" s="59"/>
      <c r="N204" s="59"/>
      <c r="O204" s="59"/>
      <c r="P204" s="59"/>
      <c r="Q204" s="59"/>
      <c r="R204" s="59"/>
      <c r="S204" s="59"/>
      <c r="T204" s="59"/>
      <c r="U204" s="59"/>
      <c r="V204" s="59"/>
      <c r="W204" s="59"/>
      <c r="X204" s="59"/>
      <c r="Y204" s="59"/>
      <c r="Z204" s="59"/>
      <c r="AA204" s="59"/>
      <c r="AB204" s="59"/>
      <c r="AC204" s="59"/>
      <c r="AD204" s="59"/>
      <c r="AE204" s="60"/>
      <c r="AF204" s="59"/>
      <c r="AG204" s="59"/>
      <c r="AH204" s="59"/>
      <c r="AI204" s="59"/>
      <c r="AJ204" s="59"/>
      <c r="AK204" s="59"/>
      <c r="AL204" s="59"/>
      <c r="AM204" s="59"/>
      <c r="AN204" s="59"/>
      <c r="AP204" s="61"/>
    </row>
    <row r="205" spans="1:42" s="55" customFormat="1" x14ac:dyDescent="0.2">
      <c r="A205" s="53"/>
      <c r="B205" s="54"/>
      <c r="C205" s="59"/>
      <c r="D205" s="59"/>
      <c r="E205" s="59"/>
      <c r="F205" s="59"/>
      <c r="G205" s="59"/>
      <c r="H205" s="59"/>
      <c r="I205" s="59"/>
      <c r="J205" s="59"/>
      <c r="K205" s="59"/>
      <c r="L205" s="59"/>
      <c r="M205" s="59"/>
      <c r="N205" s="59"/>
      <c r="O205" s="59"/>
      <c r="P205" s="59"/>
      <c r="Q205" s="59"/>
      <c r="R205" s="59"/>
      <c r="S205" s="59"/>
      <c r="T205" s="59"/>
      <c r="U205" s="59"/>
      <c r="V205" s="59"/>
      <c r="W205" s="59"/>
      <c r="X205" s="59"/>
      <c r="Y205" s="59"/>
      <c r="Z205" s="59"/>
      <c r="AA205" s="59"/>
      <c r="AB205" s="59"/>
      <c r="AC205" s="59"/>
      <c r="AD205" s="59"/>
      <c r="AE205" s="60"/>
      <c r="AF205" s="59"/>
      <c r="AG205" s="59"/>
      <c r="AH205" s="59"/>
      <c r="AI205" s="59"/>
      <c r="AJ205" s="59"/>
      <c r="AK205" s="59"/>
      <c r="AL205" s="59"/>
      <c r="AM205" s="59"/>
      <c r="AN205" s="59"/>
      <c r="AP205" s="61"/>
    </row>
    <row r="206" spans="1:42" s="55" customFormat="1" x14ac:dyDescent="0.2">
      <c r="A206" s="53"/>
      <c r="B206" s="54"/>
      <c r="C206" s="59"/>
      <c r="D206" s="59"/>
      <c r="E206" s="59"/>
      <c r="F206" s="59"/>
      <c r="G206" s="59"/>
      <c r="H206" s="59"/>
      <c r="I206" s="59"/>
      <c r="J206" s="59"/>
      <c r="K206" s="59"/>
      <c r="L206" s="59"/>
      <c r="M206" s="59"/>
      <c r="N206" s="59"/>
      <c r="O206" s="59"/>
      <c r="P206" s="59"/>
      <c r="Q206" s="59"/>
      <c r="R206" s="59"/>
      <c r="S206" s="59"/>
      <c r="T206" s="59"/>
      <c r="U206" s="59"/>
      <c r="V206" s="59"/>
      <c r="W206" s="59"/>
      <c r="X206" s="59"/>
      <c r="Y206" s="59"/>
      <c r="Z206" s="59"/>
      <c r="AA206" s="59"/>
      <c r="AB206" s="59"/>
      <c r="AC206" s="59"/>
      <c r="AD206" s="59"/>
      <c r="AE206" s="60"/>
      <c r="AF206" s="59"/>
      <c r="AG206" s="59"/>
      <c r="AH206" s="59"/>
      <c r="AI206" s="59"/>
      <c r="AJ206" s="59"/>
      <c r="AK206" s="59"/>
      <c r="AL206" s="59"/>
      <c r="AM206" s="59"/>
      <c r="AN206" s="59"/>
      <c r="AP206" s="61"/>
    </row>
    <row r="207" spans="1:42" s="55" customFormat="1" x14ac:dyDescent="0.2">
      <c r="A207" s="53"/>
      <c r="B207" s="54"/>
      <c r="C207" s="59"/>
      <c r="D207" s="59"/>
      <c r="E207" s="59"/>
      <c r="F207" s="59"/>
      <c r="G207" s="59"/>
      <c r="H207" s="59"/>
      <c r="I207" s="59"/>
      <c r="J207" s="59"/>
      <c r="K207" s="59"/>
      <c r="L207" s="59"/>
      <c r="M207" s="59"/>
      <c r="N207" s="59"/>
      <c r="O207" s="59"/>
      <c r="P207" s="59"/>
      <c r="Q207" s="59"/>
      <c r="R207" s="59"/>
      <c r="S207" s="59"/>
      <c r="T207" s="59"/>
      <c r="U207" s="59"/>
      <c r="V207" s="59"/>
      <c r="W207" s="59"/>
      <c r="X207" s="59"/>
      <c r="Y207" s="59"/>
      <c r="Z207" s="59"/>
      <c r="AA207" s="59"/>
      <c r="AB207" s="59"/>
      <c r="AC207" s="59"/>
      <c r="AD207" s="59"/>
      <c r="AE207" s="60"/>
      <c r="AF207" s="59"/>
      <c r="AG207" s="59"/>
      <c r="AH207" s="59"/>
      <c r="AI207" s="59"/>
      <c r="AJ207" s="59"/>
      <c r="AK207" s="59"/>
      <c r="AL207" s="59"/>
      <c r="AM207" s="59"/>
      <c r="AN207" s="59"/>
      <c r="AP207" s="61"/>
    </row>
    <row r="208" spans="1:42" s="55" customFormat="1" x14ac:dyDescent="0.2">
      <c r="A208" s="53"/>
      <c r="B208" s="54"/>
      <c r="C208" s="59"/>
      <c r="D208" s="59"/>
      <c r="E208" s="59"/>
      <c r="F208" s="59"/>
      <c r="G208" s="59"/>
      <c r="H208" s="59"/>
      <c r="I208" s="59"/>
      <c r="J208" s="59"/>
      <c r="K208" s="59"/>
      <c r="L208" s="59"/>
      <c r="M208" s="59"/>
      <c r="N208" s="59"/>
      <c r="O208" s="59"/>
      <c r="P208" s="59"/>
      <c r="Q208" s="59"/>
      <c r="R208" s="59"/>
      <c r="S208" s="59"/>
      <c r="T208" s="59"/>
      <c r="U208" s="59"/>
      <c r="V208" s="59"/>
      <c r="W208" s="59"/>
      <c r="X208" s="59"/>
      <c r="Y208" s="59"/>
      <c r="Z208" s="59"/>
      <c r="AA208" s="59"/>
      <c r="AB208" s="59"/>
      <c r="AC208" s="59"/>
      <c r="AD208" s="59"/>
      <c r="AE208" s="60"/>
      <c r="AF208" s="59"/>
      <c r="AG208" s="59"/>
      <c r="AH208" s="59"/>
      <c r="AI208" s="59"/>
      <c r="AJ208" s="59"/>
      <c r="AK208" s="59"/>
      <c r="AL208" s="59"/>
      <c r="AM208" s="59"/>
      <c r="AN208" s="59"/>
      <c r="AP208" s="61"/>
    </row>
    <row r="209" spans="1:42" s="55" customFormat="1" x14ac:dyDescent="0.2">
      <c r="A209" s="53"/>
      <c r="B209" s="54"/>
      <c r="C209" s="59"/>
      <c r="D209" s="59"/>
      <c r="E209" s="59"/>
      <c r="F209" s="59"/>
      <c r="G209" s="59"/>
      <c r="H209" s="59"/>
      <c r="I209" s="59"/>
      <c r="J209" s="59"/>
      <c r="K209" s="59"/>
      <c r="L209" s="59"/>
      <c r="M209" s="59"/>
      <c r="N209" s="59"/>
      <c r="O209" s="59"/>
      <c r="P209" s="59"/>
      <c r="Q209" s="59"/>
      <c r="R209" s="59"/>
      <c r="S209" s="59"/>
      <c r="T209" s="59"/>
      <c r="U209" s="59"/>
      <c r="V209" s="59"/>
      <c r="W209" s="59"/>
      <c r="X209" s="59"/>
      <c r="Y209" s="59"/>
      <c r="Z209" s="59"/>
      <c r="AA209" s="59"/>
      <c r="AB209" s="59"/>
      <c r="AC209" s="59"/>
      <c r="AD209" s="59"/>
      <c r="AE209" s="60"/>
      <c r="AF209" s="59"/>
      <c r="AG209" s="59"/>
      <c r="AH209" s="59"/>
      <c r="AI209" s="59"/>
      <c r="AJ209" s="59"/>
      <c r="AK209" s="59"/>
      <c r="AL209" s="59"/>
      <c r="AM209" s="59"/>
      <c r="AN209" s="59"/>
      <c r="AP209" s="61"/>
    </row>
    <row r="210" spans="1:42" s="55" customFormat="1" x14ac:dyDescent="0.2">
      <c r="A210" s="53"/>
      <c r="B210" s="54"/>
      <c r="C210" s="59"/>
      <c r="D210" s="59"/>
      <c r="E210" s="59"/>
      <c r="F210" s="59"/>
      <c r="G210" s="59"/>
      <c r="H210" s="59"/>
      <c r="I210" s="59"/>
      <c r="J210" s="59"/>
      <c r="K210" s="59"/>
      <c r="L210" s="59"/>
      <c r="M210" s="59"/>
      <c r="N210" s="59"/>
      <c r="O210" s="59"/>
      <c r="P210" s="59"/>
      <c r="Q210" s="59"/>
      <c r="R210" s="59"/>
      <c r="S210" s="59"/>
      <c r="T210" s="59"/>
      <c r="U210" s="59"/>
      <c r="V210" s="59"/>
      <c r="W210" s="59"/>
      <c r="X210" s="59"/>
      <c r="Y210" s="59"/>
      <c r="Z210" s="59"/>
      <c r="AA210" s="59"/>
      <c r="AB210" s="59"/>
      <c r="AC210" s="59"/>
      <c r="AD210" s="59"/>
      <c r="AE210" s="60"/>
      <c r="AF210" s="59"/>
      <c r="AG210" s="59"/>
      <c r="AH210" s="59"/>
      <c r="AI210" s="59"/>
      <c r="AJ210" s="59"/>
      <c r="AK210" s="59"/>
      <c r="AL210" s="59"/>
      <c r="AM210" s="59"/>
      <c r="AN210" s="59"/>
      <c r="AP210" s="61"/>
    </row>
    <row r="211" spans="1:42" s="55" customFormat="1" x14ac:dyDescent="0.2">
      <c r="A211" s="53"/>
      <c r="B211" s="54"/>
      <c r="C211" s="59"/>
      <c r="D211" s="59"/>
      <c r="E211" s="59"/>
      <c r="F211" s="59"/>
      <c r="G211" s="59"/>
      <c r="H211" s="59"/>
      <c r="I211" s="59"/>
      <c r="J211" s="59"/>
      <c r="K211" s="59"/>
      <c r="L211" s="59"/>
      <c r="M211" s="59"/>
      <c r="N211" s="59"/>
      <c r="O211" s="59"/>
      <c r="P211" s="59"/>
      <c r="Q211" s="59"/>
      <c r="R211" s="59"/>
      <c r="S211" s="59"/>
      <c r="T211" s="59"/>
      <c r="U211" s="59"/>
      <c r="V211" s="59"/>
      <c r="W211" s="59"/>
      <c r="X211" s="59"/>
      <c r="Y211" s="59"/>
      <c r="Z211" s="59"/>
      <c r="AA211" s="59"/>
      <c r="AB211" s="59"/>
      <c r="AC211" s="59"/>
      <c r="AD211" s="59"/>
      <c r="AE211" s="60"/>
      <c r="AF211" s="59"/>
      <c r="AG211" s="59"/>
      <c r="AH211" s="59"/>
      <c r="AI211" s="59"/>
      <c r="AJ211" s="59"/>
      <c r="AK211" s="59"/>
      <c r="AL211" s="59"/>
      <c r="AM211" s="59"/>
      <c r="AN211" s="59"/>
      <c r="AP211" s="61"/>
    </row>
    <row r="212" spans="1:42" s="55" customFormat="1" x14ac:dyDescent="0.2">
      <c r="A212" s="53"/>
      <c r="B212" s="54"/>
      <c r="C212" s="59"/>
      <c r="D212" s="59"/>
      <c r="E212" s="59"/>
      <c r="F212" s="59"/>
      <c r="G212" s="59"/>
      <c r="H212" s="59"/>
      <c r="I212" s="59"/>
      <c r="J212" s="59"/>
      <c r="K212" s="59"/>
      <c r="L212" s="59"/>
      <c r="M212" s="59"/>
      <c r="N212" s="59"/>
      <c r="O212" s="59"/>
      <c r="P212" s="59"/>
      <c r="Q212" s="59"/>
      <c r="R212" s="59"/>
      <c r="S212" s="59"/>
      <c r="T212" s="59"/>
      <c r="U212" s="59"/>
      <c r="V212" s="59"/>
      <c r="W212" s="59"/>
      <c r="X212" s="59"/>
      <c r="Y212" s="59"/>
      <c r="Z212" s="59"/>
      <c r="AA212" s="59"/>
      <c r="AB212" s="59"/>
      <c r="AC212" s="59"/>
      <c r="AD212" s="59"/>
      <c r="AE212" s="60"/>
      <c r="AF212" s="59"/>
      <c r="AG212" s="59"/>
      <c r="AH212" s="59"/>
      <c r="AI212" s="59"/>
      <c r="AJ212" s="59"/>
      <c r="AK212" s="59"/>
      <c r="AL212" s="59"/>
      <c r="AM212" s="59"/>
      <c r="AN212" s="59"/>
      <c r="AP212" s="61"/>
    </row>
    <row r="213" spans="1:42" s="55" customFormat="1" x14ac:dyDescent="0.2">
      <c r="A213" s="53"/>
      <c r="B213" s="54"/>
      <c r="C213" s="59"/>
      <c r="D213" s="59"/>
      <c r="E213" s="59"/>
      <c r="F213" s="59"/>
      <c r="G213" s="59"/>
      <c r="H213" s="59"/>
      <c r="I213" s="59"/>
      <c r="J213" s="59"/>
      <c r="K213" s="59"/>
      <c r="L213" s="59"/>
      <c r="M213" s="59"/>
      <c r="N213" s="59"/>
      <c r="O213" s="59"/>
      <c r="P213" s="59"/>
      <c r="Q213" s="59"/>
      <c r="R213" s="59"/>
      <c r="S213" s="59"/>
      <c r="T213" s="59"/>
      <c r="U213" s="59"/>
      <c r="V213" s="59"/>
      <c r="W213" s="59"/>
      <c r="X213" s="59"/>
      <c r="Y213" s="59"/>
      <c r="Z213" s="59"/>
      <c r="AA213" s="59"/>
      <c r="AB213" s="59"/>
      <c r="AC213" s="59"/>
      <c r="AD213" s="59"/>
      <c r="AE213" s="60"/>
      <c r="AF213" s="59"/>
      <c r="AG213" s="59"/>
      <c r="AH213" s="59"/>
      <c r="AI213" s="59"/>
      <c r="AJ213" s="59"/>
      <c r="AK213" s="59"/>
      <c r="AL213" s="59"/>
      <c r="AM213" s="59"/>
      <c r="AN213" s="59"/>
      <c r="AP213" s="61"/>
    </row>
    <row r="214" spans="1:42" s="55" customFormat="1" x14ac:dyDescent="0.2">
      <c r="A214" s="53"/>
      <c r="B214" s="54"/>
      <c r="C214" s="59"/>
      <c r="D214" s="59"/>
      <c r="E214" s="59"/>
      <c r="F214" s="59"/>
      <c r="G214" s="59"/>
      <c r="H214" s="59"/>
      <c r="I214" s="59"/>
      <c r="J214" s="59"/>
      <c r="K214" s="59"/>
      <c r="L214" s="59"/>
      <c r="M214" s="59"/>
      <c r="N214" s="59"/>
      <c r="O214" s="59"/>
      <c r="P214" s="59"/>
      <c r="Q214" s="59"/>
      <c r="R214" s="59"/>
      <c r="S214" s="59"/>
      <c r="T214" s="59"/>
      <c r="U214" s="59"/>
      <c r="V214" s="59"/>
      <c r="W214" s="59"/>
      <c r="X214" s="59"/>
      <c r="Y214" s="59"/>
      <c r="Z214" s="59"/>
      <c r="AA214" s="59"/>
      <c r="AB214" s="59"/>
      <c r="AC214" s="59"/>
      <c r="AD214" s="59"/>
      <c r="AE214" s="60"/>
      <c r="AF214" s="59"/>
      <c r="AG214" s="59"/>
      <c r="AH214" s="59"/>
      <c r="AI214" s="59"/>
      <c r="AJ214" s="59"/>
      <c r="AK214" s="59"/>
      <c r="AL214" s="59"/>
      <c r="AM214" s="59"/>
      <c r="AN214" s="59"/>
      <c r="AP214" s="61"/>
    </row>
    <row r="215" spans="1:42" s="55" customFormat="1" x14ac:dyDescent="0.2">
      <c r="A215" s="53"/>
      <c r="B215" s="54"/>
      <c r="C215" s="59"/>
      <c r="D215" s="59"/>
      <c r="E215" s="59"/>
      <c r="F215" s="59"/>
      <c r="G215" s="59"/>
      <c r="H215" s="59"/>
      <c r="I215" s="59"/>
      <c r="J215" s="59"/>
      <c r="K215" s="59"/>
      <c r="L215" s="59"/>
      <c r="M215" s="59"/>
      <c r="N215" s="59"/>
      <c r="O215" s="59"/>
      <c r="P215" s="59"/>
      <c r="Q215" s="59"/>
      <c r="R215" s="59"/>
      <c r="S215" s="59"/>
      <c r="T215" s="59"/>
      <c r="U215" s="59"/>
      <c r="V215" s="59"/>
      <c r="W215" s="59"/>
      <c r="X215" s="59"/>
      <c r="Y215" s="59"/>
      <c r="Z215" s="59"/>
      <c r="AA215" s="59"/>
      <c r="AB215" s="59"/>
      <c r="AC215" s="59"/>
      <c r="AD215" s="59"/>
      <c r="AE215" s="60"/>
      <c r="AF215" s="59"/>
      <c r="AG215" s="59"/>
      <c r="AH215" s="59"/>
      <c r="AI215" s="59"/>
      <c r="AJ215" s="59"/>
      <c r="AK215" s="59"/>
      <c r="AL215" s="59"/>
      <c r="AM215" s="59"/>
      <c r="AN215" s="59"/>
      <c r="AP215" s="61"/>
    </row>
    <row r="216" spans="1:42" s="55" customFormat="1" x14ac:dyDescent="0.2">
      <c r="A216" s="53"/>
      <c r="B216" s="54"/>
      <c r="C216" s="59"/>
      <c r="D216" s="59"/>
      <c r="E216" s="59"/>
      <c r="F216" s="59"/>
      <c r="G216" s="59"/>
      <c r="H216" s="59"/>
      <c r="I216" s="59"/>
      <c r="J216" s="59"/>
      <c r="K216" s="59"/>
      <c r="L216" s="59"/>
      <c r="M216" s="59"/>
      <c r="N216" s="59"/>
      <c r="O216" s="59"/>
      <c r="P216" s="59"/>
      <c r="Q216" s="59"/>
      <c r="R216" s="59"/>
      <c r="S216" s="59"/>
      <c r="T216" s="59"/>
      <c r="U216" s="59"/>
      <c r="V216" s="59"/>
      <c r="W216" s="59"/>
      <c r="X216" s="59"/>
      <c r="Y216" s="59"/>
      <c r="Z216" s="59"/>
      <c r="AA216" s="59"/>
      <c r="AB216" s="59"/>
      <c r="AC216" s="59"/>
      <c r="AD216" s="59"/>
      <c r="AE216" s="60"/>
      <c r="AF216" s="59"/>
      <c r="AG216" s="59"/>
      <c r="AH216" s="59"/>
      <c r="AI216" s="59"/>
      <c r="AJ216" s="59"/>
      <c r="AK216" s="59"/>
      <c r="AL216" s="59"/>
      <c r="AM216" s="59"/>
      <c r="AN216" s="59"/>
      <c r="AP216" s="61"/>
    </row>
    <row r="217" spans="1:42" s="55" customFormat="1" x14ac:dyDescent="0.2">
      <c r="A217" s="53"/>
      <c r="B217" s="54"/>
      <c r="C217" s="59"/>
      <c r="D217" s="59"/>
      <c r="E217" s="59"/>
      <c r="F217" s="59"/>
      <c r="G217" s="59"/>
      <c r="H217" s="59"/>
      <c r="I217" s="59"/>
      <c r="J217" s="59"/>
      <c r="K217" s="59"/>
      <c r="L217" s="59"/>
      <c r="M217" s="59"/>
      <c r="N217" s="59"/>
      <c r="O217" s="59"/>
      <c r="P217" s="59"/>
      <c r="Q217" s="59"/>
      <c r="R217" s="59"/>
      <c r="S217" s="59"/>
      <c r="T217" s="59"/>
      <c r="U217" s="59"/>
      <c r="V217" s="59"/>
      <c r="W217" s="59"/>
      <c r="X217" s="59"/>
      <c r="Y217" s="59"/>
      <c r="Z217" s="59"/>
      <c r="AA217" s="59"/>
      <c r="AB217" s="59"/>
      <c r="AC217" s="59"/>
      <c r="AD217" s="59"/>
      <c r="AE217" s="60"/>
      <c r="AF217" s="59"/>
      <c r="AG217" s="59"/>
      <c r="AH217" s="59"/>
      <c r="AI217" s="59"/>
      <c r="AJ217" s="59"/>
      <c r="AK217" s="59"/>
      <c r="AL217" s="59"/>
      <c r="AM217" s="59"/>
      <c r="AN217" s="59"/>
      <c r="AP217" s="61"/>
    </row>
    <row r="218" spans="1:42" s="55" customFormat="1" x14ac:dyDescent="0.2">
      <c r="A218" s="53"/>
      <c r="B218" s="54"/>
      <c r="C218" s="59"/>
      <c r="D218" s="59"/>
      <c r="E218" s="59"/>
      <c r="F218" s="59"/>
      <c r="G218" s="59"/>
      <c r="H218" s="59"/>
      <c r="I218" s="59"/>
      <c r="J218" s="59"/>
      <c r="K218" s="59"/>
      <c r="L218" s="59"/>
      <c r="M218" s="59"/>
      <c r="N218" s="59"/>
      <c r="O218" s="59"/>
      <c r="P218" s="59"/>
      <c r="Q218" s="59"/>
      <c r="R218" s="59"/>
      <c r="S218" s="59"/>
      <c r="T218" s="59"/>
      <c r="U218" s="59"/>
      <c r="V218" s="59"/>
      <c r="W218" s="59"/>
      <c r="X218" s="59"/>
      <c r="Y218" s="59"/>
      <c r="Z218" s="59"/>
      <c r="AA218" s="59"/>
      <c r="AB218" s="59"/>
      <c r="AC218" s="59"/>
      <c r="AD218" s="59"/>
      <c r="AE218" s="60"/>
      <c r="AF218" s="59"/>
      <c r="AG218" s="59"/>
      <c r="AH218" s="59"/>
      <c r="AI218" s="59"/>
      <c r="AJ218" s="59"/>
      <c r="AK218" s="59"/>
      <c r="AL218" s="59"/>
      <c r="AM218" s="59"/>
      <c r="AN218" s="59"/>
      <c r="AP218" s="61"/>
    </row>
    <row r="219" spans="1:42" s="55" customFormat="1" x14ac:dyDescent="0.2">
      <c r="A219" s="53"/>
      <c r="B219" s="54"/>
      <c r="C219" s="59"/>
      <c r="D219" s="59"/>
      <c r="E219" s="59"/>
      <c r="F219" s="59"/>
      <c r="G219" s="59"/>
      <c r="H219" s="59"/>
      <c r="I219" s="59"/>
      <c r="J219" s="59"/>
      <c r="K219" s="59"/>
      <c r="L219" s="59"/>
      <c r="M219" s="59"/>
      <c r="N219" s="59"/>
      <c r="O219" s="59"/>
      <c r="P219" s="59"/>
      <c r="Q219" s="59"/>
      <c r="R219" s="59"/>
      <c r="S219" s="59"/>
      <c r="T219" s="59"/>
      <c r="U219" s="59"/>
      <c r="V219" s="59"/>
      <c r="W219" s="59"/>
      <c r="X219" s="59"/>
      <c r="Y219" s="59"/>
      <c r="Z219" s="59"/>
      <c r="AA219" s="59"/>
      <c r="AB219" s="59"/>
      <c r="AC219" s="59"/>
      <c r="AD219" s="59"/>
      <c r="AE219" s="60"/>
      <c r="AF219" s="59"/>
      <c r="AG219" s="59"/>
      <c r="AH219" s="59"/>
      <c r="AI219" s="59"/>
      <c r="AJ219" s="59"/>
      <c r="AK219" s="59"/>
      <c r="AL219" s="59"/>
      <c r="AM219" s="59"/>
      <c r="AN219" s="59"/>
      <c r="AP219" s="61"/>
    </row>
    <row r="220" spans="1:42" s="55" customFormat="1" x14ac:dyDescent="0.2">
      <c r="A220" s="53"/>
      <c r="B220" s="54"/>
      <c r="C220" s="59"/>
      <c r="D220" s="59"/>
      <c r="E220" s="59"/>
      <c r="F220" s="59"/>
      <c r="G220" s="59"/>
      <c r="H220" s="59"/>
      <c r="I220" s="59"/>
      <c r="J220" s="59"/>
      <c r="K220" s="59"/>
      <c r="L220" s="59"/>
      <c r="M220" s="59"/>
      <c r="N220" s="59"/>
      <c r="O220" s="59"/>
      <c r="P220" s="59"/>
      <c r="Q220" s="59"/>
      <c r="R220" s="59"/>
      <c r="S220" s="59"/>
      <c r="T220" s="59"/>
      <c r="U220" s="59"/>
      <c r="V220" s="59"/>
      <c r="W220" s="59"/>
      <c r="X220" s="59"/>
      <c r="Y220" s="59"/>
      <c r="Z220" s="59"/>
      <c r="AA220" s="59"/>
      <c r="AB220" s="59"/>
      <c r="AC220" s="59"/>
      <c r="AD220" s="59"/>
      <c r="AE220" s="60"/>
      <c r="AF220" s="59"/>
      <c r="AG220" s="59"/>
      <c r="AH220" s="59"/>
      <c r="AI220" s="59"/>
      <c r="AJ220" s="59"/>
      <c r="AK220" s="59"/>
      <c r="AL220" s="59"/>
      <c r="AM220" s="59"/>
      <c r="AN220" s="59"/>
      <c r="AP220" s="61"/>
    </row>
    <row r="221" spans="1:42" s="55" customFormat="1" x14ac:dyDescent="0.2">
      <c r="A221" s="53"/>
      <c r="B221" s="54"/>
      <c r="C221" s="59"/>
      <c r="D221" s="59"/>
      <c r="E221" s="59"/>
      <c r="F221" s="59"/>
      <c r="G221" s="59"/>
      <c r="H221" s="59"/>
      <c r="I221" s="59"/>
      <c r="J221" s="59"/>
      <c r="K221" s="59"/>
      <c r="L221" s="59"/>
      <c r="M221" s="59"/>
      <c r="N221" s="59"/>
      <c r="O221" s="59"/>
      <c r="P221" s="59"/>
      <c r="Q221" s="59"/>
      <c r="R221" s="59"/>
      <c r="S221" s="59"/>
      <c r="T221" s="59"/>
      <c r="U221" s="59"/>
      <c r="V221" s="59"/>
      <c r="W221" s="59"/>
      <c r="X221" s="59"/>
      <c r="Y221" s="59"/>
      <c r="Z221" s="59"/>
      <c r="AA221" s="59"/>
      <c r="AB221" s="59"/>
      <c r="AC221" s="59"/>
      <c r="AD221" s="59"/>
      <c r="AE221" s="60"/>
      <c r="AF221" s="59"/>
      <c r="AG221" s="59"/>
      <c r="AH221" s="59"/>
      <c r="AI221" s="59"/>
      <c r="AJ221" s="59"/>
      <c r="AK221" s="59"/>
      <c r="AL221" s="59"/>
      <c r="AM221" s="59"/>
      <c r="AN221" s="59"/>
      <c r="AP221" s="61"/>
    </row>
    <row r="222" spans="1:42" s="55" customFormat="1" x14ac:dyDescent="0.2">
      <c r="A222" s="53"/>
      <c r="B222" s="54"/>
      <c r="C222" s="59"/>
      <c r="D222" s="59"/>
      <c r="E222" s="59"/>
      <c r="F222" s="59"/>
      <c r="G222" s="59"/>
      <c r="H222" s="59"/>
      <c r="I222" s="59"/>
      <c r="J222" s="59"/>
      <c r="K222" s="59"/>
      <c r="L222" s="59"/>
      <c r="M222" s="59"/>
      <c r="N222" s="59"/>
      <c r="O222" s="59"/>
      <c r="P222" s="59"/>
      <c r="Q222" s="59"/>
      <c r="R222" s="59"/>
      <c r="S222" s="59"/>
      <c r="T222" s="59"/>
      <c r="U222" s="59"/>
      <c r="V222" s="59"/>
      <c r="W222" s="59"/>
      <c r="X222" s="59"/>
      <c r="Y222" s="59"/>
      <c r="Z222" s="59"/>
      <c r="AA222" s="59"/>
      <c r="AB222" s="59"/>
      <c r="AC222" s="59"/>
      <c r="AD222" s="59"/>
      <c r="AE222" s="60"/>
      <c r="AF222" s="59"/>
      <c r="AG222" s="59"/>
      <c r="AH222" s="59"/>
      <c r="AI222" s="59"/>
      <c r="AJ222" s="59"/>
      <c r="AK222" s="59"/>
      <c r="AL222" s="59"/>
      <c r="AM222" s="59"/>
      <c r="AN222" s="59"/>
      <c r="AP222" s="61"/>
    </row>
    <row r="223" spans="1:42" s="55" customFormat="1" x14ac:dyDescent="0.2">
      <c r="A223" s="53"/>
      <c r="B223" s="54"/>
      <c r="C223" s="59"/>
      <c r="D223" s="59"/>
      <c r="E223" s="59"/>
      <c r="F223" s="59"/>
      <c r="G223" s="59"/>
      <c r="H223" s="59"/>
      <c r="I223" s="59"/>
      <c r="J223" s="59"/>
      <c r="K223" s="59"/>
      <c r="L223" s="59"/>
      <c r="M223" s="59"/>
      <c r="N223" s="59"/>
      <c r="O223" s="59"/>
      <c r="P223" s="59"/>
      <c r="Q223" s="59"/>
      <c r="R223" s="59"/>
      <c r="S223" s="59"/>
      <c r="T223" s="59"/>
      <c r="U223" s="59"/>
      <c r="V223" s="59"/>
      <c r="W223" s="59"/>
      <c r="X223" s="59"/>
      <c r="Y223" s="59"/>
      <c r="Z223" s="59"/>
      <c r="AA223" s="59"/>
      <c r="AB223" s="59"/>
      <c r="AC223" s="59"/>
      <c r="AD223" s="59"/>
      <c r="AE223" s="60"/>
      <c r="AF223" s="59"/>
      <c r="AG223" s="59"/>
      <c r="AH223" s="59"/>
      <c r="AI223" s="59"/>
      <c r="AJ223" s="59"/>
      <c r="AK223" s="59"/>
      <c r="AL223" s="59"/>
      <c r="AM223" s="59"/>
      <c r="AN223" s="59"/>
      <c r="AP223" s="61"/>
    </row>
    <row r="224" spans="1:42" s="55" customFormat="1" x14ac:dyDescent="0.2">
      <c r="A224" s="53"/>
      <c r="B224" s="54"/>
      <c r="C224" s="59"/>
      <c r="D224" s="59"/>
      <c r="E224" s="59"/>
      <c r="F224" s="59"/>
      <c r="G224" s="59"/>
      <c r="H224" s="59"/>
      <c r="I224" s="59"/>
      <c r="J224" s="59"/>
      <c r="K224" s="59"/>
      <c r="L224" s="59"/>
      <c r="M224" s="59"/>
      <c r="N224" s="59"/>
      <c r="O224" s="59"/>
      <c r="P224" s="59"/>
      <c r="Q224" s="59"/>
      <c r="R224" s="59"/>
      <c r="S224" s="59"/>
      <c r="T224" s="59"/>
      <c r="U224" s="59"/>
      <c r="V224" s="59"/>
      <c r="W224" s="59"/>
      <c r="X224" s="59"/>
      <c r="Y224" s="59"/>
      <c r="Z224" s="59"/>
      <c r="AA224" s="59"/>
      <c r="AB224" s="59"/>
      <c r="AC224" s="59"/>
      <c r="AD224" s="59"/>
      <c r="AE224" s="60"/>
      <c r="AF224" s="59"/>
      <c r="AG224" s="59"/>
      <c r="AH224" s="59"/>
      <c r="AI224" s="59"/>
      <c r="AJ224" s="59"/>
      <c r="AK224" s="59"/>
      <c r="AL224" s="59"/>
      <c r="AM224" s="59"/>
      <c r="AN224" s="59"/>
      <c r="AP224" s="61"/>
    </row>
    <row r="225" spans="1:42" s="55" customFormat="1" x14ac:dyDescent="0.2">
      <c r="A225" s="53"/>
      <c r="B225" s="54"/>
      <c r="C225" s="59"/>
      <c r="D225" s="59"/>
      <c r="E225" s="59"/>
      <c r="F225" s="59"/>
      <c r="G225" s="59"/>
      <c r="H225" s="59"/>
      <c r="I225" s="59"/>
      <c r="J225" s="59"/>
      <c r="K225" s="59"/>
      <c r="L225" s="59"/>
      <c r="M225" s="59"/>
      <c r="N225" s="59"/>
      <c r="O225" s="59"/>
      <c r="P225" s="59"/>
      <c r="Q225" s="59"/>
      <c r="R225" s="59"/>
      <c r="S225" s="59"/>
      <c r="T225" s="59"/>
      <c r="U225" s="59"/>
      <c r="V225" s="59"/>
      <c r="W225" s="59"/>
      <c r="X225" s="59"/>
      <c r="Y225" s="59"/>
      <c r="Z225" s="59"/>
      <c r="AA225" s="59"/>
      <c r="AB225" s="59"/>
      <c r="AC225" s="59"/>
      <c r="AD225" s="59"/>
      <c r="AE225" s="60"/>
      <c r="AF225" s="59"/>
      <c r="AG225" s="59"/>
      <c r="AH225" s="59"/>
      <c r="AI225" s="59"/>
      <c r="AJ225" s="59"/>
      <c r="AK225" s="59"/>
      <c r="AL225" s="59"/>
      <c r="AM225" s="59"/>
      <c r="AN225" s="59"/>
      <c r="AP225" s="61"/>
    </row>
    <row r="226" spans="1:42" s="55" customFormat="1" x14ac:dyDescent="0.2">
      <c r="A226" s="53"/>
      <c r="B226" s="54"/>
      <c r="C226" s="59"/>
      <c r="D226" s="59"/>
      <c r="E226" s="59"/>
      <c r="F226" s="59"/>
      <c r="G226" s="59"/>
      <c r="H226" s="59"/>
      <c r="I226" s="59"/>
      <c r="J226" s="59"/>
      <c r="K226" s="59"/>
      <c r="L226" s="59"/>
      <c r="M226" s="59"/>
      <c r="N226" s="59"/>
      <c r="O226" s="59"/>
      <c r="P226" s="59"/>
      <c r="Q226" s="59"/>
      <c r="R226" s="59"/>
      <c r="S226" s="59"/>
      <c r="T226" s="59"/>
      <c r="U226" s="59"/>
      <c r="V226" s="59"/>
      <c r="W226" s="59"/>
      <c r="X226" s="59"/>
      <c r="Y226" s="59"/>
      <c r="Z226" s="59"/>
      <c r="AA226" s="59"/>
      <c r="AB226" s="59"/>
      <c r="AC226" s="59"/>
      <c r="AD226" s="59"/>
      <c r="AE226" s="60"/>
      <c r="AF226" s="59"/>
      <c r="AG226" s="59"/>
      <c r="AH226" s="59"/>
      <c r="AI226" s="59"/>
      <c r="AJ226" s="59"/>
      <c r="AK226" s="59"/>
      <c r="AL226" s="59"/>
      <c r="AM226" s="59"/>
      <c r="AN226" s="59"/>
      <c r="AP226" s="61"/>
    </row>
    <row r="227" spans="1:42" x14ac:dyDescent="0.2">
      <c r="A227" s="39"/>
      <c r="B227" s="10"/>
      <c r="C227" s="37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F227" s="37"/>
      <c r="AG227" s="37"/>
      <c r="AH227" s="37"/>
      <c r="AI227" s="37"/>
      <c r="AJ227" s="37"/>
      <c r="AK227" s="37"/>
      <c r="AL227" s="37"/>
      <c r="AM227" s="37"/>
      <c r="AN227" s="37"/>
      <c r="AP227" s="57"/>
    </row>
    <row r="228" spans="1:42" x14ac:dyDescent="0.2">
      <c r="A228" s="38"/>
      <c r="B228" s="10"/>
      <c r="X228" s="20"/>
      <c r="Y228" s="20"/>
      <c r="Z228" s="20"/>
      <c r="AA228" s="20"/>
    </row>
    <row r="229" spans="1:42" x14ac:dyDescent="0.2">
      <c r="A229" s="39"/>
      <c r="B229" s="10"/>
      <c r="X229" s="20"/>
      <c r="Y229" s="20"/>
      <c r="Z229" s="20"/>
      <c r="AA229" s="20"/>
    </row>
    <row r="230" spans="1:42" x14ac:dyDescent="0.2">
      <c r="A230" s="38"/>
      <c r="B230" s="10"/>
      <c r="X230" s="20"/>
      <c r="Y230" s="20"/>
      <c r="Z230" s="20"/>
      <c r="AA230" s="20"/>
    </row>
    <row r="231" spans="1:42" x14ac:dyDescent="0.2">
      <c r="A231" s="39"/>
      <c r="B231" s="10"/>
      <c r="X231" s="20"/>
      <c r="Y231" s="20"/>
      <c r="Z231" s="20"/>
      <c r="AA231" s="20"/>
    </row>
    <row r="232" spans="1:42" x14ac:dyDescent="0.2">
      <c r="A232" s="38"/>
      <c r="B232" s="10"/>
      <c r="X232" s="20"/>
      <c r="Y232" s="20"/>
      <c r="Z232" s="20"/>
      <c r="AA232" s="20"/>
    </row>
    <row r="233" spans="1:42" x14ac:dyDescent="0.2">
      <c r="A233" s="39"/>
      <c r="B233" s="10"/>
      <c r="X233" s="20"/>
      <c r="Y233" s="20"/>
      <c r="Z233" s="20"/>
      <c r="AA233" s="20"/>
    </row>
    <row r="234" spans="1:42" x14ac:dyDescent="0.2">
      <c r="A234" s="38"/>
      <c r="B234" s="10"/>
      <c r="X234" s="20"/>
      <c r="Y234" s="20"/>
      <c r="Z234" s="20"/>
      <c r="AA234" s="20"/>
    </row>
    <row r="235" spans="1:42" x14ac:dyDescent="0.2">
      <c r="A235" s="39"/>
      <c r="B235" s="10"/>
      <c r="X235" s="20"/>
      <c r="Y235" s="20"/>
      <c r="Z235" s="20"/>
      <c r="AA235" s="20"/>
    </row>
    <row r="236" spans="1:42" x14ac:dyDescent="0.2">
      <c r="A236" s="38"/>
      <c r="B236" s="10"/>
      <c r="X236" s="20"/>
      <c r="Y236" s="20"/>
      <c r="Z236" s="20"/>
      <c r="AA236" s="20"/>
    </row>
    <row r="237" spans="1:42" x14ac:dyDescent="0.2">
      <c r="A237" s="39"/>
      <c r="B237" s="10"/>
      <c r="X237" s="20"/>
      <c r="Y237" s="20"/>
      <c r="Z237" s="20"/>
      <c r="AA237" s="20"/>
    </row>
    <row r="238" spans="1:42" x14ac:dyDescent="0.2">
      <c r="A238" s="38"/>
      <c r="B238" s="10"/>
      <c r="X238" s="20"/>
      <c r="Y238" s="20"/>
      <c r="Z238" s="20"/>
      <c r="AA238" s="20"/>
    </row>
    <row r="239" spans="1:42" x14ac:dyDescent="0.2">
      <c r="A239" s="39"/>
      <c r="B239" s="10"/>
      <c r="X239" s="20"/>
      <c r="Y239" s="20"/>
      <c r="Z239" s="20"/>
      <c r="AA239" s="20"/>
    </row>
    <row r="240" spans="1:42" x14ac:dyDescent="0.2">
      <c r="A240" s="38"/>
      <c r="B240" s="10"/>
      <c r="X240" s="20"/>
      <c r="Y240" s="20"/>
      <c r="Z240" s="20"/>
      <c r="AA240" s="20"/>
    </row>
    <row r="241" spans="1:27" x14ac:dyDescent="0.2">
      <c r="A241" s="39"/>
      <c r="B241" s="10"/>
      <c r="X241" s="20"/>
      <c r="Y241" s="20"/>
      <c r="Z241" s="20"/>
      <c r="AA241" s="20"/>
    </row>
    <row r="242" spans="1:27" x14ac:dyDescent="0.2">
      <c r="A242" s="38"/>
      <c r="B242" s="10"/>
      <c r="X242" s="20"/>
      <c r="Y242" s="20"/>
      <c r="Z242" s="20"/>
      <c r="AA242" s="20"/>
    </row>
    <row r="243" spans="1:27" x14ac:dyDescent="0.2">
      <c r="A243" s="39"/>
      <c r="B243" s="10"/>
      <c r="X243" s="20"/>
      <c r="Y243" s="20"/>
      <c r="Z243" s="20"/>
      <c r="AA243" s="20"/>
    </row>
    <row r="244" spans="1:27" x14ac:dyDescent="0.2">
      <c r="A244" s="38"/>
      <c r="B244" s="10"/>
      <c r="X244" s="20"/>
      <c r="Y244" s="20"/>
      <c r="Z244" s="20"/>
      <c r="AA244" s="20"/>
    </row>
    <row r="245" spans="1:27" x14ac:dyDescent="0.2">
      <c r="A245" s="39"/>
      <c r="B245" s="10"/>
      <c r="X245" s="20"/>
      <c r="Y245" s="20"/>
      <c r="Z245" s="20"/>
      <c r="AA245" s="20"/>
    </row>
    <row r="246" spans="1:27" x14ac:dyDescent="0.2">
      <c r="A246" s="38"/>
      <c r="B246" s="10"/>
      <c r="X246" s="20"/>
      <c r="Y246" s="20"/>
      <c r="Z246" s="20"/>
      <c r="AA246" s="20"/>
    </row>
    <row r="247" spans="1:27" x14ac:dyDescent="0.2">
      <c r="A247" s="39"/>
      <c r="B247" s="10"/>
      <c r="X247" s="20"/>
      <c r="Y247" s="20"/>
      <c r="Z247" s="20"/>
      <c r="AA247" s="20"/>
    </row>
    <row r="248" spans="1:27" x14ac:dyDescent="0.2">
      <c r="A248" s="38"/>
      <c r="B248" s="10"/>
      <c r="X248" s="20"/>
      <c r="Y248" s="20"/>
      <c r="Z248" s="20"/>
      <c r="AA248" s="20"/>
    </row>
    <row r="249" spans="1:27" x14ac:dyDescent="0.2">
      <c r="A249" s="39"/>
      <c r="B249" s="10"/>
      <c r="X249" s="20"/>
      <c r="Y249" s="20"/>
      <c r="Z249" s="20"/>
      <c r="AA249" s="20"/>
    </row>
    <row r="250" spans="1:27" x14ac:dyDescent="0.2">
      <c r="A250" s="38"/>
      <c r="B250" s="10"/>
      <c r="X250" s="20"/>
      <c r="Y250" s="20"/>
      <c r="Z250" s="20"/>
      <c r="AA250" s="20"/>
    </row>
    <row r="251" spans="1:27" x14ac:dyDescent="0.2">
      <c r="A251" s="39"/>
      <c r="B251" s="10"/>
      <c r="X251" s="20"/>
      <c r="Y251" s="20"/>
      <c r="Z251" s="20"/>
      <c r="AA251" s="20"/>
    </row>
    <row r="252" spans="1:27" x14ac:dyDescent="0.2">
      <c r="A252" s="38"/>
      <c r="B252" s="10"/>
      <c r="X252" s="20"/>
      <c r="Y252" s="20"/>
      <c r="Z252" s="20"/>
      <c r="AA252" s="20"/>
    </row>
    <row r="253" spans="1:27" x14ac:dyDescent="0.2">
      <c r="A253" s="39"/>
      <c r="B253" s="10"/>
      <c r="X253" s="20"/>
      <c r="Y253" s="20"/>
      <c r="Z253" s="20"/>
      <c r="AA253" s="20"/>
    </row>
    <row r="254" spans="1:27" x14ac:dyDescent="0.2">
      <c r="A254" s="38"/>
      <c r="B254" s="10"/>
      <c r="X254" s="20"/>
      <c r="Y254" s="20"/>
      <c r="Z254" s="20"/>
      <c r="AA254" s="20"/>
    </row>
    <row r="255" spans="1:27" x14ac:dyDescent="0.2">
      <c r="A255" s="39"/>
      <c r="B255" s="10"/>
      <c r="X255" s="20"/>
      <c r="Y255" s="20"/>
      <c r="Z255" s="20"/>
      <c r="AA255" s="20"/>
    </row>
    <row r="256" spans="1:27" x14ac:dyDescent="0.2">
      <c r="A256" s="38"/>
      <c r="B256" s="10"/>
      <c r="X256" s="20"/>
      <c r="Y256" s="20"/>
      <c r="Z256" s="20"/>
      <c r="AA256" s="20"/>
    </row>
    <row r="257" spans="1:27" x14ac:dyDescent="0.2">
      <c r="A257" s="39"/>
      <c r="B257" s="10"/>
      <c r="X257" s="20"/>
      <c r="Y257" s="20"/>
      <c r="Z257" s="20"/>
      <c r="AA257" s="20"/>
    </row>
    <row r="258" spans="1:27" x14ac:dyDescent="0.2">
      <c r="A258" s="38"/>
      <c r="B258" s="10"/>
      <c r="X258" s="20"/>
      <c r="Y258" s="20"/>
      <c r="Z258" s="20"/>
      <c r="AA258" s="20"/>
    </row>
    <row r="259" spans="1:27" x14ac:dyDescent="0.2">
      <c r="A259" s="39"/>
      <c r="B259" s="10"/>
      <c r="X259" s="20"/>
      <c r="Y259" s="20"/>
      <c r="Z259" s="20"/>
      <c r="AA259" s="20"/>
    </row>
    <row r="260" spans="1:27" x14ac:dyDescent="0.2">
      <c r="A260" s="38"/>
      <c r="B260" s="10"/>
      <c r="X260" s="20"/>
      <c r="Y260" s="20"/>
      <c r="Z260" s="20"/>
      <c r="AA260" s="20"/>
    </row>
    <row r="261" spans="1:27" x14ac:dyDescent="0.2">
      <c r="A261" s="39"/>
      <c r="B261" s="10"/>
      <c r="X261" s="20"/>
      <c r="Y261" s="20"/>
      <c r="Z261" s="20"/>
      <c r="AA261" s="20"/>
    </row>
    <row r="262" spans="1:27" x14ac:dyDescent="0.2">
      <c r="A262" s="38"/>
      <c r="B262" s="10"/>
      <c r="X262" s="20"/>
      <c r="Y262" s="20"/>
      <c r="Z262" s="20"/>
      <c r="AA262" s="20"/>
    </row>
    <row r="263" spans="1:27" x14ac:dyDescent="0.2">
      <c r="A263" s="38"/>
      <c r="B263" s="10"/>
      <c r="X263" s="20"/>
      <c r="Y263" s="20"/>
      <c r="Z263" s="20"/>
      <c r="AA263" s="20"/>
    </row>
    <row r="264" spans="1:27" x14ac:dyDescent="0.2">
      <c r="A264" s="39"/>
      <c r="B264" s="10"/>
      <c r="X264" s="20"/>
      <c r="Y264" s="20"/>
      <c r="Z264" s="20"/>
      <c r="AA264" s="20"/>
    </row>
    <row r="265" spans="1:27" x14ac:dyDescent="0.2">
      <c r="A265" s="38"/>
      <c r="B265" s="10"/>
      <c r="X265" s="20"/>
      <c r="Y265" s="20"/>
      <c r="Z265" s="20"/>
      <c r="AA265" s="20"/>
    </row>
    <row r="266" spans="1:27" x14ac:dyDescent="0.2">
      <c r="A266" s="39"/>
      <c r="B266" s="10"/>
      <c r="X266" s="20"/>
      <c r="Y266" s="20"/>
      <c r="Z266" s="20"/>
      <c r="AA266" s="20"/>
    </row>
    <row r="267" spans="1:27" x14ac:dyDescent="0.2">
      <c r="A267" s="38"/>
      <c r="B267" s="10"/>
      <c r="X267" s="20"/>
      <c r="Y267" s="20"/>
      <c r="Z267" s="20"/>
      <c r="AA267" s="20"/>
    </row>
    <row r="268" spans="1:27" x14ac:dyDescent="0.2">
      <c r="A268" s="39"/>
      <c r="B268" s="10"/>
      <c r="X268" s="20"/>
      <c r="Y268" s="20"/>
      <c r="Z268" s="20"/>
      <c r="AA268" s="20"/>
    </row>
    <row r="269" spans="1:27" x14ac:dyDescent="0.2">
      <c r="A269" s="38"/>
      <c r="B269" s="10"/>
      <c r="X269" s="20"/>
      <c r="Y269" s="20"/>
      <c r="Z269" s="20"/>
      <c r="AA269" s="20"/>
    </row>
    <row r="270" spans="1:27" x14ac:dyDescent="0.2">
      <c r="A270" s="38"/>
      <c r="B270" s="10"/>
      <c r="X270" s="20"/>
      <c r="Y270" s="20"/>
      <c r="Z270" s="20"/>
      <c r="AA270" s="20"/>
    </row>
    <row r="271" spans="1:27" x14ac:dyDescent="0.2">
      <c r="A271" s="39"/>
      <c r="B271" s="10"/>
      <c r="X271" s="20"/>
      <c r="Y271" s="20"/>
      <c r="Z271" s="20"/>
      <c r="AA271" s="20"/>
    </row>
    <row r="272" spans="1:27" x14ac:dyDescent="0.2">
      <c r="A272" s="38"/>
      <c r="B272" s="10"/>
      <c r="X272" s="20"/>
      <c r="Y272" s="20"/>
      <c r="Z272" s="20"/>
      <c r="AA272" s="20"/>
    </row>
    <row r="273" spans="1:27" x14ac:dyDescent="0.2">
      <c r="A273" s="39"/>
      <c r="B273" s="10"/>
      <c r="X273" s="20"/>
      <c r="Y273" s="20"/>
      <c r="Z273" s="20"/>
      <c r="AA273" s="20"/>
    </row>
    <row r="274" spans="1:27" x14ac:dyDescent="0.2">
      <c r="A274" s="38"/>
      <c r="B274" s="10"/>
      <c r="X274" s="20"/>
      <c r="Y274" s="20"/>
      <c r="Z274" s="20"/>
      <c r="AA274" s="20"/>
    </row>
    <row r="275" spans="1:27" x14ac:dyDescent="0.2">
      <c r="A275" s="39"/>
      <c r="B275" s="10"/>
      <c r="X275" s="20"/>
      <c r="Y275" s="20"/>
      <c r="Z275" s="20"/>
      <c r="AA275" s="20"/>
    </row>
    <row r="276" spans="1:27" x14ac:dyDescent="0.2">
      <c r="A276" s="38"/>
      <c r="B276" s="10"/>
      <c r="X276" s="20"/>
      <c r="Y276" s="20"/>
      <c r="Z276" s="20"/>
      <c r="AA276" s="20"/>
    </row>
    <row r="277" spans="1:27" x14ac:dyDescent="0.2">
      <c r="A277" s="38"/>
      <c r="B277" s="10"/>
      <c r="X277" s="20"/>
      <c r="Y277" s="20"/>
      <c r="Z277" s="20"/>
      <c r="AA277" s="20"/>
    </row>
    <row r="278" spans="1:27" x14ac:dyDescent="0.2">
      <c r="A278" s="39"/>
      <c r="B278" s="10"/>
      <c r="X278" s="20"/>
      <c r="Y278" s="20"/>
      <c r="Z278" s="20"/>
      <c r="AA278" s="20"/>
    </row>
    <row r="279" spans="1:27" x14ac:dyDescent="0.2">
      <c r="B279" s="10"/>
      <c r="X279" s="20"/>
      <c r="Y279" s="20"/>
      <c r="Z279" s="20"/>
      <c r="AA279" s="20"/>
    </row>
    <row r="280" spans="1:27" x14ac:dyDescent="0.2">
      <c r="B280" s="10"/>
      <c r="X280" s="20"/>
      <c r="Y280" s="20"/>
      <c r="Z280" s="20"/>
      <c r="AA280" s="20"/>
    </row>
    <row r="281" spans="1:27" x14ac:dyDescent="0.2">
      <c r="B281" s="10"/>
      <c r="X281" s="20"/>
      <c r="Y281" s="20"/>
      <c r="Z281" s="20"/>
      <c r="AA281" s="20"/>
    </row>
    <row r="282" spans="1:27" x14ac:dyDescent="0.2">
      <c r="B282" s="10"/>
      <c r="X282" s="20"/>
      <c r="Y282" s="20"/>
      <c r="Z282" s="20"/>
      <c r="AA282" s="20"/>
    </row>
    <row r="283" spans="1:27" x14ac:dyDescent="0.2">
      <c r="B283" s="10"/>
      <c r="X283" s="20"/>
      <c r="Y283" s="20"/>
      <c r="Z283" s="20"/>
      <c r="AA283" s="20"/>
    </row>
    <row r="284" spans="1:27" x14ac:dyDescent="0.2">
      <c r="B284" s="10"/>
      <c r="X284" s="20"/>
      <c r="Y284" s="20"/>
      <c r="Z284" s="20"/>
      <c r="AA284" s="20"/>
    </row>
    <row r="285" spans="1:27" x14ac:dyDescent="0.2">
      <c r="B285" s="10"/>
      <c r="X285" s="20"/>
      <c r="Y285" s="20"/>
      <c r="Z285" s="20"/>
      <c r="AA285" s="20"/>
    </row>
    <row r="286" spans="1:27" x14ac:dyDescent="0.2">
      <c r="B286" s="10"/>
      <c r="X286" s="20"/>
      <c r="Y286" s="20"/>
      <c r="Z286" s="20"/>
      <c r="AA286" s="20"/>
    </row>
    <row r="287" spans="1:27" x14ac:dyDescent="0.2">
      <c r="B287" s="10"/>
      <c r="X287" s="20"/>
      <c r="Y287" s="20"/>
      <c r="Z287" s="20"/>
      <c r="AA287" s="20"/>
    </row>
    <row r="288" spans="1:27" x14ac:dyDescent="0.2">
      <c r="B288" s="10"/>
      <c r="X288" s="20"/>
      <c r="Y288" s="20"/>
      <c r="Z288" s="20"/>
      <c r="AA288" s="20"/>
    </row>
    <row r="289" spans="2:27" x14ac:dyDescent="0.2">
      <c r="B289" s="10"/>
      <c r="X289" s="20"/>
      <c r="Y289" s="20"/>
      <c r="Z289" s="20"/>
      <c r="AA289" s="20"/>
    </row>
    <row r="290" spans="2:27" x14ac:dyDescent="0.2">
      <c r="B290" s="10"/>
      <c r="X290" s="20"/>
      <c r="Y290" s="20"/>
      <c r="Z290" s="20"/>
      <c r="AA290" s="20"/>
    </row>
    <row r="291" spans="2:27" x14ac:dyDescent="0.2">
      <c r="B291" s="10"/>
      <c r="X291" s="20"/>
      <c r="Y291" s="20"/>
      <c r="Z291" s="20"/>
      <c r="AA291" s="20"/>
    </row>
    <row r="292" spans="2:27" x14ac:dyDescent="0.2">
      <c r="B292" s="10"/>
      <c r="X292" s="20"/>
      <c r="Y292" s="20"/>
      <c r="Z292" s="20"/>
      <c r="AA292" s="20"/>
    </row>
    <row r="293" spans="2:27" x14ac:dyDescent="0.2">
      <c r="B293" s="10"/>
      <c r="X293" s="20"/>
      <c r="Y293" s="20"/>
      <c r="Z293" s="20"/>
      <c r="AA293" s="20"/>
    </row>
    <row r="294" spans="2:27" x14ac:dyDescent="0.2">
      <c r="B294" s="10"/>
      <c r="X294" s="20"/>
      <c r="Y294" s="20"/>
      <c r="Z294" s="20"/>
      <c r="AA294" s="20"/>
    </row>
    <row r="295" spans="2:27" x14ac:dyDescent="0.2">
      <c r="B295" s="10"/>
      <c r="X295" s="20"/>
      <c r="Y295" s="20"/>
      <c r="Z295" s="20"/>
      <c r="AA295" s="20"/>
    </row>
    <row r="296" spans="2:27" x14ac:dyDescent="0.2">
      <c r="B296" s="10"/>
      <c r="X296" s="20"/>
      <c r="Y296" s="20"/>
      <c r="Z296" s="20"/>
      <c r="AA296" s="20"/>
    </row>
    <row r="297" spans="2:27" x14ac:dyDescent="0.2">
      <c r="B297" s="10"/>
      <c r="X297" s="20"/>
      <c r="Y297" s="20"/>
      <c r="Z297" s="20"/>
      <c r="AA297" s="20"/>
    </row>
    <row r="298" spans="2:27" x14ac:dyDescent="0.2">
      <c r="B298" s="10"/>
      <c r="X298" s="20"/>
      <c r="Y298" s="20"/>
      <c r="Z298" s="20"/>
      <c r="AA298" s="20"/>
    </row>
    <row r="299" spans="2:27" x14ac:dyDescent="0.2">
      <c r="B299" s="10"/>
      <c r="X299" s="20"/>
      <c r="Y299" s="20"/>
      <c r="Z299" s="20"/>
      <c r="AA299" s="20"/>
    </row>
    <row r="300" spans="2:27" x14ac:dyDescent="0.2">
      <c r="B300" s="10"/>
      <c r="X300" s="20"/>
      <c r="Y300" s="20"/>
      <c r="Z300" s="20"/>
      <c r="AA300" s="20"/>
    </row>
    <row r="301" spans="2:27" x14ac:dyDescent="0.2">
      <c r="B301" s="10"/>
      <c r="X301" s="20"/>
      <c r="Y301" s="20"/>
      <c r="Z301" s="20"/>
      <c r="AA301" s="20"/>
    </row>
    <row r="302" spans="2:27" x14ac:dyDescent="0.2">
      <c r="B302" s="10"/>
      <c r="X302" s="20"/>
      <c r="Y302" s="20"/>
      <c r="Z302" s="20"/>
      <c r="AA302" s="20"/>
    </row>
    <row r="303" spans="2:27" x14ac:dyDescent="0.2">
      <c r="B303" s="10"/>
      <c r="X303" s="20"/>
      <c r="Y303" s="20"/>
      <c r="Z303" s="20"/>
      <c r="AA303" s="20"/>
    </row>
    <row r="304" spans="2:27" x14ac:dyDescent="0.2">
      <c r="B304" s="10"/>
      <c r="X304" s="20"/>
      <c r="Y304" s="20"/>
      <c r="Z304" s="20"/>
      <c r="AA304" s="20"/>
    </row>
    <row r="305" spans="2:27" x14ac:dyDescent="0.2">
      <c r="B305" s="10"/>
      <c r="X305" s="20"/>
      <c r="Y305" s="20"/>
      <c r="Z305" s="20"/>
      <c r="AA305" s="20"/>
    </row>
    <row r="306" spans="2:27" x14ac:dyDescent="0.2">
      <c r="B306" s="10"/>
      <c r="X306" s="20"/>
      <c r="Y306" s="20"/>
      <c r="Z306" s="20"/>
      <c r="AA306" s="20"/>
    </row>
    <row r="307" spans="2:27" x14ac:dyDescent="0.2">
      <c r="B307" s="10"/>
      <c r="X307" s="20"/>
      <c r="Y307" s="20"/>
      <c r="Z307" s="20"/>
      <c r="AA307" s="20"/>
    </row>
    <row r="308" spans="2:27" x14ac:dyDescent="0.2">
      <c r="B308" s="10"/>
      <c r="X308" s="20"/>
      <c r="Y308" s="20"/>
      <c r="Z308" s="20"/>
      <c r="AA308" s="20"/>
    </row>
    <row r="309" spans="2:27" x14ac:dyDescent="0.2">
      <c r="B309" s="10"/>
      <c r="X309" s="20"/>
      <c r="Y309" s="20"/>
      <c r="Z309" s="20"/>
      <c r="AA309" s="20"/>
    </row>
    <row r="310" spans="2:27" x14ac:dyDescent="0.2">
      <c r="B310" s="10"/>
      <c r="X310" s="20"/>
      <c r="Y310" s="20"/>
      <c r="Z310" s="20"/>
      <c r="AA310" s="20"/>
    </row>
    <row r="311" spans="2:27" x14ac:dyDescent="0.2">
      <c r="B311" s="10"/>
      <c r="X311" s="20"/>
      <c r="Y311" s="20"/>
      <c r="Z311" s="20"/>
      <c r="AA311" s="20"/>
    </row>
    <row r="312" spans="2:27" x14ac:dyDescent="0.2">
      <c r="B312" s="10"/>
      <c r="X312" s="20"/>
      <c r="Y312" s="20"/>
      <c r="Z312" s="20"/>
      <c r="AA312" s="20"/>
    </row>
    <row r="313" spans="2:27" x14ac:dyDescent="0.2">
      <c r="B313" s="10"/>
      <c r="X313" s="20"/>
      <c r="Y313" s="20"/>
      <c r="Z313" s="20"/>
      <c r="AA313" s="20"/>
    </row>
    <row r="314" spans="2:27" x14ac:dyDescent="0.2">
      <c r="B314" s="10"/>
      <c r="X314" s="20"/>
      <c r="Y314" s="20"/>
      <c r="Z314" s="20"/>
      <c r="AA314" s="20"/>
    </row>
    <row r="315" spans="2:27" x14ac:dyDescent="0.2">
      <c r="B315" s="10"/>
      <c r="X315" s="20"/>
      <c r="Y315" s="20"/>
      <c r="Z315" s="20"/>
      <c r="AA315" s="20"/>
    </row>
    <row r="316" spans="2:27" x14ac:dyDescent="0.2">
      <c r="B316" s="10"/>
      <c r="X316" s="20"/>
      <c r="Y316" s="20"/>
      <c r="Z316" s="20"/>
      <c r="AA316" s="20"/>
    </row>
    <row r="317" spans="2:27" x14ac:dyDescent="0.2">
      <c r="B317" s="10"/>
      <c r="X317" s="20"/>
      <c r="Y317" s="20"/>
      <c r="Z317" s="20"/>
      <c r="AA317" s="20"/>
    </row>
    <row r="318" spans="2:27" x14ac:dyDescent="0.2">
      <c r="B318" s="10"/>
      <c r="X318" s="20"/>
      <c r="Y318" s="20"/>
      <c r="Z318" s="20"/>
      <c r="AA318" s="20"/>
    </row>
    <row r="319" spans="2:27" x14ac:dyDescent="0.2">
      <c r="B319" s="10"/>
      <c r="X319" s="20"/>
      <c r="Y319" s="20"/>
      <c r="Z319" s="20"/>
      <c r="AA319" s="20"/>
    </row>
    <row r="320" spans="2:27" x14ac:dyDescent="0.2">
      <c r="B320" s="10"/>
      <c r="X320" s="20"/>
      <c r="Y320" s="20"/>
      <c r="Z320" s="20"/>
      <c r="AA320" s="20"/>
    </row>
    <row r="321" spans="2:27" x14ac:dyDescent="0.2">
      <c r="B321" s="10"/>
      <c r="X321" s="20"/>
      <c r="Y321" s="20"/>
      <c r="Z321" s="20"/>
      <c r="AA321" s="20"/>
    </row>
    <row r="322" spans="2:27" x14ac:dyDescent="0.2">
      <c r="B322" s="10"/>
      <c r="X322" s="20"/>
      <c r="Y322" s="20"/>
      <c r="Z322" s="20"/>
      <c r="AA322" s="20"/>
    </row>
    <row r="323" spans="2:27" x14ac:dyDescent="0.2">
      <c r="B323" s="10"/>
      <c r="X323" s="20"/>
      <c r="Y323" s="20"/>
      <c r="Z323" s="20"/>
      <c r="AA323" s="20"/>
    </row>
    <row r="324" spans="2:27" x14ac:dyDescent="0.2">
      <c r="B324" s="10"/>
      <c r="X324" s="20"/>
      <c r="Y324" s="20"/>
      <c r="Z324" s="20"/>
      <c r="AA324" s="20"/>
    </row>
    <row r="325" spans="2:27" x14ac:dyDescent="0.2">
      <c r="B325" s="10"/>
      <c r="X325" s="20"/>
      <c r="Y325" s="20"/>
      <c r="Z325" s="20"/>
      <c r="AA325" s="20"/>
    </row>
    <row r="326" spans="2:27" x14ac:dyDescent="0.2">
      <c r="B326" s="10"/>
      <c r="X326" s="20"/>
      <c r="Y326" s="20"/>
      <c r="Z326" s="20"/>
      <c r="AA326" s="20"/>
    </row>
    <row r="327" spans="2:27" x14ac:dyDescent="0.2">
      <c r="B327" s="10"/>
      <c r="X327" s="20"/>
      <c r="Y327" s="20"/>
      <c r="Z327" s="20"/>
      <c r="AA327" s="20"/>
    </row>
    <row r="328" spans="2:27" x14ac:dyDescent="0.2">
      <c r="B328" s="10"/>
      <c r="X328" s="20"/>
      <c r="Y328" s="20"/>
      <c r="Z328" s="20"/>
      <c r="AA328" s="20"/>
    </row>
    <row r="329" spans="2:27" x14ac:dyDescent="0.2">
      <c r="B329" s="10"/>
      <c r="X329" s="20"/>
      <c r="Y329" s="20"/>
      <c r="Z329" s="20"/>
      <c r="AA329" s="20"/>
    </row>
    <row r="330" spans="2:27" x14ac:dyDescent="0.2">
      <c r="B330" s="10"/>
      <c r="X330" s="20"/>
      <c r="Y330" s="20"/>
      <c r="Z330" s="20"/>
      <c r="AA330" s="20"/>
    </row>
    <row r="331" spans="2:27" x14ac:dyDescent="0.2">
      <c r="B331" s="10"/>
      <c r="X331" s="20"/>
      <c r="Y331" s="20"/>
      <c r="Z331" s="20"/>
      <c r="AA331" s="20"/>
    </row>
    <row r="332" spans="2:27" x14ac:dyDescent="0.2">
      <c r="B332" s="10"/>
      <c r="X332" s="20"/>
      <c r="Y332" s="20"/>
      <c r="Z332" s="20"/>
      <c r="AA332" s="20"/>
    </row>
    <row r="333" spans="2:27" x14ac:dyDescent="0.2">
      <c r="B333" s="10"/>
      <c r="X333" s="20"/>
      <c r="Y333" s="20"/>
      <c r="Z333" s="20"/>
      <c r="AA333" s="20"/>
    </row>
    <row r="334" spans="2:27" x14ac:dyDescent="0.2">
      <c r="B334" s="10"/>
      <c r="X334" s="20"/>
      <c r="Y334" s="20"/>
      <c r="Z334" s="20"/>
      <c r="AA334" s="20"/>
    </row>
    <row r="335" spans="2:27" x14ac:dyDescent="0.2">
      <c r="B335" s="10"/>
      <c r="X335" s="20"/>
      <c r="Y335" s="20"/>
      <c r="Z335" s="20"/>
      <c r="AA335" s="20"/>
    </row>
  </sheetData>
  <mergeCells count="1">
    <mergeCell ref="O2:P2"/>
  </mergeCells>
  <phoneticPr fontId="2" type="noConversion"/>
  <pageMargins left="0.25" right="0.25" top="0.34" bottom="0.52" header="0.22" footer="0.3"/>
  <pageSetup orientation="portrait" r:id="rId1"/>
  <headerFooter alignWithMargins="0">
    <oddFooter>Page &amp;P of &amp;N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223"/>
  <sheetViews>
    <sheetView zoomScale="75" workbookViewId="0">
      <pane xSplit="2" ySplit="10" topLeftCell="C11" activePane="bottomRight" state="frozen"/>
      <selection sqref="A1:XFD1048576"/>
      <selection pane="topRight" sqref="A1:XFD1048576"/>
      <selection pane="bottomLeft" sqref="A1:XFD1048576"/>
      <selection pane="bottomRight" activeCell="D1" sqref="D1"/>
    </sheetView>
  </sheetViews>
  <sheetFormatPr defaultRowHeight="12.75" x14ac:dyDescent="0.2"/>
  <cols>
    <col min="1" max="1" width="7.5703125" style="1" customWidth="1"/>
    <col min="2" max="2" width="12.42578125" bestFit="1" customWidth="1"/>
    <col min="3" max="3" width="11.5703125" customWidth="1"/>
    <col min="4" max="4" width="17.85546875" customWidth="1"/>
    <col min="5" max="5" width="12.28515625" customWidth="1"/>
    <col min="6" max="6" width="10.5703125" customWidth="1"/>
    <col min="7" max="7" width="7.85546875" customWidth="1"/>
    <col min="8" max="8" width="15.140625" customWidth="1"/>
    <col min="9" max="9" width="16" customWidth="1"/>
    <col min="10" max="10" width="14" customWidth="1"/>
    <col min="11" max="11" width="11.85546875" customWidth="1"/>
    <col min="12" max="12" width="12.42578125" bestFit="1" customWidth="1"/>
    <col min="13" max="13" width="12.140625" customWidth="1"/>
    <col min="14" max="14" width="10.42578125" customWidth="1"/>
    <col min="15" max="15" width="14.42578125" customWidth="1"/>
    <col min="16" max="16" width="11.42578125" customWidth="1"/>
    <col min="17" max="17" width="14.140625" customWidth="1"/>
    <col min="18" max="18" width="13.140625" bestFit="1" customWidth="1"/>
    <col min="19" max="19" width="14" customWidth="1"/>
    <col min="20" max="20" width="15.28515625" customWidth="1"/>
    <col min="21" max="21" width="14" style="19" customWidth="1"/>
    <col min="22" max="22" width="13.42578125" customWidth="1"/>
    <col min="23" max="23" width="12.28515625" customWidth="1"/>
    <col min="24" max="24" width="13" customWidth="1"/>
    <col min="25" max="27" width="13.42578125" customWidth="1"/>
    <col min="28" max="28" width="13.7109375" style="20" customWidth="1"/>
    <col min="29" max="29" width="13.28515625" bestFit="1" customWidth="1"/>
    <col min="30" max="31" width="14.42578125" customWidth="1"/>
    <col min="32" max="32" width="14.5703125" customWidth="1"/>
    <col min="34" max="34" width="11.5703125" bestFit="1" customWidth="1"/>
    <col min="35" max="35" width="11.5703125" customWidth="1"/>
    <col min="36" max="36" width="13.5703125" bestFit="1" customWidth="1"/>
    <col min="37" max="37" width="10.85546875" customWidth="1"/>
    <col min="39" max="39" width="12.140625" bestFit="1" customWidth="1"/>
  </cols>
  <sheetData>
    <row r="1" spans="1:44" ht="13.5" thickBot="1" x14ac:dyDescent="0.25">
      <c r="D1" s="2">
        <f>'C-Existing'!D1</f>
        <v>13656146</v>
      </c>
      <c r="E1" t="s">
        <v>0</v>
      </c>
      <c r="J1" s="3">
        <f>'C-Existing'!J1</f>
        <v>0.1111</v>
      </c>
      <c r="K1" t="s">
        <v>1</v>
      </c>
      <c r="N1" s="21" t="s">
        <v>57</v>
      </c>
      <c r="U1" s="4"/>
      <c r="V1" s="5" t="s">
        <v>2</v>
      </c>
      <c r="W1" s="5"/>
      <c r="AB1"/>
    </row>
    <row r="2" spans="1:44" ht="13.5" thickBot="1" x14ac:dyDescent="0.25">
      <c r="D2" s="22">
        <f>'C-Existing'!D2</f>
        <v>44681</v>
      </c>
      <c r="E2" t="s">
        <v>3</v>
      </c>
      <c r="I2" s="23"/>
      <c r="J2" s="40">
        <f>J1/12</f>
        <v>9.2583333333333337E-3</v>
      </c>
      <c r="K2" t="s">
        <v>4</v>
      </c>
      <c r="N2" s="24">
        <f>J2</f>
        <v>9.2583333333333337E-3</v>
      </c>
      <c r="O2" s="177" t="s">
        <v>5</v>
      </c>
      <c r="P2" s="178"/>
      <c r="R2" s="25" t="s">
        <v>58</v>
      </c>
      <c r="S2" s="26">
        <f>S187</f>
        <v>0</v>
      </c>
      <c r="U2"/>
      <c r="V2" s="7" t="s">
        <v>6</v>
      </c>
      <c r="W2" s="7"/>
      <c r="X2" s="7"/>
      <c r="Y2" s="7"/>
      <c r="Z2" s="7"/>
      <c r="AA2" s="7"/>
      <c r="AB2"/>
    </row>
    <row r="3" spans="1:44" x14ac:dyDescent="0.2">
      <c r="D3" s="8">
        <f>(B12-D2)/(DAY(B12))</f>
        <v>0</v>
      </c>
      <c r="E3" t="s">
        <v>7</v>
      </c>
      <c r="I3" s="27"/>
      <c r="J3">
        <f>'C-Existing'!J3</f>
        <v>2</v>
      </c>
      <c r="K3" t="s">
        <v>8</v>
      </c>
      <c r="N3" s="10"/>
      <c r="U3"/>
      <c r="V3" s="11"/>
      <c r="W3" s="4"/>
      <c r="X3" s="4"/>
      <c r="Y3" s="4"/>
      <c r="Z3" s="4"/>
      <c r="AA3" s="4"/>
      <c r="AB3"/>
    </row>
    <row r="4" spans="1:44" x14ac:dyDescent="0.2">
      <c r="B4" s="28" t="s">
        <v>9</v>
      </c>
      <c r="C4" s="28"/>
      <c r="D4" s="29">
        <f>YEAR(D2)</f>
        <v>2022</v>
      </c>
      <c r="E4" t="s">
        <v>10</v>
      </c>
      <c r="I4" s="9"/>
      <c r="N4" s="10"/>
      <c r="U4"/>
      <c r="V4" s="11"/>
      <c r="W4" s="4"/>
      <c r="X4" s="4"/>
      <c r="Y4" s="4"/>
      <c r="Z4" s="4"/>
      <c r="AA4" s="4"/>
      <c r="AB4"/>
    </row>
    <row r="5" spans="1:44" x14ac:dyDescent="0.2">
      <c r="D5" s="30">
        <f>DATE(D4,1,1)</f>
        <v>44562</v>
      </c>
      <c r="E5" t="s">
        <v>11</v>
      </c>
      <c r="I5" s="9"/>
      <c r="N5" s="10"/>
      <c r="U5"/>
      <c r="V5" s="11"/>
      <c r="W5" s="4"/>
      <c r="X5" s="4"/>
      <c r="Y5" s="4"/>
      <c r="Z5" s="4"/>
      <c r="AA5" s="4"/>
      <c r="AB5"/>
    </row>
    <row r="6" spans="1:44" x14ac:dyDescent="0.2">
      <c r="D6" s="31">
        <f>EOMONTH(D5,11)</f>
        <v>44926</v>
      </c>
      <c r="E6" t="s">
        <v>12</v>
      </c>
      <c r="I6" s="9"/>
      <c r="J6" s="37"/>
      <c r="N6" s="10"/>
      <c r="U6"/>
      <c r="V6" s="11"/>
      <c r="W6" s="4"/>
      <c r="X6" s="4"/>
      <c r="Y6" s="4"/>
      <c r="Z6" s="4"/>
      <c r="AA6" s="4"/>
      <c r="AB6"/>
    </row>
    <row r="7" spans="1:44" x14ac:dyDescent="0.2">
      <c r="D7" s="32">
        <f>1+D6-D5</f>
        <v>365</v>
      </c>
      <c r="E7" t="s">
        <v>13</v>
      </c>
      <c r="I7" s="9"/>
      <c r="N7" s="10"/>
      <c r="U7"/>
      <c r="V7" s="11"/>
      <c r="W7" s="4"/>
      <c r="X7" s="4"/>
      <c r="Y7" s="4"/>
      <c r="Z7" s="4"/>
      <c r="AA7" s="4"/>
      <c r="AB7"/>
      <c r="AG7" s="41"/>
    </row>
    <row r="8" spans="1:44" x14ac:dyDescent="0.2">
      <c r="C8" s="37"/>
      <c r="D8" s="33">
        <f>(B12-D2)/D7</f>
        <v>0</v>
      </c>
      <c r="E8" t="s">
        <v>14</v>
      </c>
      <c r="I8" s="9"/>
      <c r="N8" s="10"/>
      <c r="T8" s="4"/>
      <c r="U8"/>
      <c r="V8" s="11"/>
      <c r="W8" s="98"/>
      <c r="X8" s="34"/>
      <c r="Y8" s="34"/>
      <c r="Z8" s="34"/>
      <c r="AA8" s="34"/>
      <c r="AB8" s="34"/>
      <c r="AC8" s="34"/>
      <c r="AD8" s="34"/>
    </row>
    <row r="9" spans="1:44" s="1" customFormat="1" ht="55.5" customHeight="1" x14ac:dyDescent="0.2">
      <c r="A9" s="12">
        <v>1</v>
      </c>
      <c r="B9" s="12">
        <f t="shared" ref="B9:I9" si="0">COLUMN(B:B)</f>
        <v>2</v>
      </c>
      <c r="C9" s="13">
        <f t="shared" si="0"/>
        <v>3</v>
      </c>
      <c r="D9" s="13">
        <f t="shared" si="0"/>
        <v>4</v>
      </c>
      <c r="E9" s="13">
        <f t="shared" si="0"/>
        <v>5</v>
      </c>
      <c r="F9" s="12">
        <f t="shared" si="0"/>
        <v>6</v>
      </c>
      <c r="G9" s="13">
        <f t="shared" si="0"/>
        <v>7</v>
      </c>
      <c r="H9" s="13">
        <f t="shared" si="0"/>
        <v>8</v>
      </c>
      <c r="I9" s="13">
        <f t="shared" si="0"/>
        <v>9</v>
      </c>
      <c r="J9" s="13" t="s">
        <v>15</v>
      </c>
      <c r="K9" s="13" t="s">
        <v>16</v>
      </c>
      <c r="L9" s="14" t="s">
        <v>17</v>
      </c>
      <c r="M9" s="13" t="s">
        <v>18</v>
      </c>
      <c r="N9" s="13">
        <f>COLUMN(N:N)</f>
        <v>14</v>
      </c>
      <c r="O9" s="12" t="s">
        <v>19</v>
      </c>
      <c r="P9" s="12" t="s">
        <v>20</v>
      </c>
      <c r="Q9" s="12" t="s">
        <v>21</v>
      </c>
      <c r="R9" s="13" t="s">
        <v>22</v>
      </c>
      <c r="S9" s="13" t="s">
        <v>23</v>
      </c>
      <c r="T9" s="12" t="s">
        <v>24</v>
      </c>
      <c r="U9" s="13">
        <v>21</v>
      </c>
      <c r="V9" s="13" t="s">
        <v>25</v>
      </c>
      <c r="W9" s="1">
        <v>23</v>
      </c>
      <c r="X9" s="13">
        <f t="shared" ref="X9:AE9" si="1">W9+1</f>
        <v>24</v>
      </c>
      <c r="Y9" s="13">
        <f t="shared" si="1"/>
        <v>25</v>
      </c>
      <c r="Z9" s="13">
        <f t="shared" si="1"/>
        <v>26</v>
      </c>
      <c r="AA9" s="13">
        <f t="shared" si="1"/>
        <v>27</v>
      </c>
      <c r="AB9" s="13">
        <f t="shared" si="1"/>
        <v>28</v>
      </c>
      <c r="AC9" s="13">
        <f t="shared" si="1"/>
        <v>29</v>
      </c>
      <c r="AD9" s="13">
        <f t="shared" si="1"/>
        <v>30</v>
      </c>
      <c r="AE9" s="13">
        <f t="shared" si="1"/>
        <v>31</v>
      </c>
      <c r="AF9" s="13" t="s">
        <v>71</v>
      </c>
      <c r="AG9" s="13" t="s">
        <v>72</v>
      </c>
      <c r="AH9" s="13" t="s">
        <v>73</v>
      </c>
      <c r="AI9" s="13" t="s">
        <v>74</v>
      </c>
      <c r="AJ9" s="13" t="s">
        <v>68</v>
      </c>
      <c r="AK9" s="13" t="s">
        <v>75</v>
      </c>
      <c r="AL9" s="13" t="s">
        <v>76</v>
      </c>
      <c r="AM9" s="13" t="s">
        <v>77</v>
      </c>
      <c r="AN9" s="13" t="s">
        <v>78</v>
      </c>
    </row>
    <row r="10" spans="1:44" ht="63.75" x14ac:dyDescent="0.2">
      <c r="A10" s="15" t="s">
        <v>26</v>
      </c>
      <c r="B10" s="14" t="s">
        <v>27</v>
      </c>
      <c r="C10" s="13" t="s">
        <v>28</v>
      </c>
      <c r="D10" s="13" t="s">
        <v>29</v>
      </c>
      <c r="E10" s="13" t="s">
        <v>30</v>
      </c>
      <c r="F10" s="13" t="s">
        <v>31</v>
      </c>
      <c r="G10" s="13" t="s">
        <v>32</v>
      </c>
      <c r="H10" s="13" t="s">
        <v>33</v>
      </c>
      <c r="I10" s="13" t="s">
        <v>34</v>
      </c>
      <c r="J10" s="13" t="s">
        <v>35</v>
      </c>
      <c r="K10" s="13" t="s">
        <v>36</v>
      </c>
      <c r="L10" s="13" t="s">
        <v>37</v>
      </c>
      <c r="M10" s="13" t="s">
        <v>38</v>
      </c>
      <c r="N10" s="13" t="s">
        <v>39</v>
      </c>
      <c r="O10" s="13" t="s">
        <v>40</v>
      </c>
      <c r="P10" s="13" t="s">
        <v>41</v>
      </c>
      <c r="Q10" s="16" t="s">
        <v>42</v>
      </c>
      <c r="R10" s="13" t="s">
        <v>43</v>
      </c>
      <c r="S10" s="13" t="s">
        <v>44</v>
      </c>
      <c r="T10" s="13" t="s">
        <v>45</v>
      </c>
      <c r="U10" s="13" t="s">
        <v>46</v>
      </c>
      <c r="V10" s="16" t="s">
        <v>47</v>
      </c>
      <c r="X10" s="42" t="s">
        <v>48</v>
      </c>
      <c r="Y10" s="17" t="s">
        <v>49</v>
      </c>
      <c r="Z10" s="17" t="s">
        <v>50</v>
      </c>
      <c r="AA10" s="17" t="s">
        <v>51</v>
      </c>
      <c r="AB10" s="17" t="s">
        <v>52</v>
      </c>
      <c r="AC10" s="17" t="s">
        <v>53</v>
      </c>
      <c r="AD10" s="17" t="s">
        <v>54</v>
      </c>
      <c r="AE10" s="42" t="s">
        <v>67</v>
      </c>
      <c r="AF10" s="17" t="s">
        <v>59</v>
      </c>
      <c r="AG10" s="17" t="s">
        <v>63</v>
      </c>
      <c r="AH10" s="17" t="s">
        <v>62</v>
      </c>
      <c r="AI10" s="17" t="s">
        <v>65</v>
      </c>
      <c r="AJ10" s="17" t="s">
        <v>66</v>
      </c>
      <c r="AK10" s="17" t="s">
        <v>80</v>
      </c>
      <c r="AL10" s="17" t="s">
        <v>81</v>
      </c>
      <c r="AM10" s="17" t="s">
        <v>82</v>
      </c>
      <c r="AN10" s="17" t="s">
        <v>83</v>
      </c>
      <c r="AO10" s="17"/>
    </row>
    <row r="11" spans="1:44" x14ac:dyDescent="0.2">
      <c r="A11" s="1" t="s">
        <v>55</v>
      </c>
      <c r="B11" s="44">
        <f>D2</f>
        <v>44681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6"/>
      <c r="N11" s="6"/>
      <c r="O11" s="35"/>
      <c r="P11" s="92"/>
      <c r="Q11" s="92"/>
      <c r="R11" s="92"/>
      <c r="S11" s="93"/>
      <c r="T11" s="92"/>
      <c r="U11" s="94"/>
      <c r="V11" s="51"/>
      <c r="W11" s="99"/>
      <c r="X11" s="15"/>
      <c r="Y11" s="15"/>
      <c r="Z11" s="1"/>
      <c r="AA11" s="1"/>
      <c r="AB11"/>
    </row>
    <row r="12" spans="1:44" x14ac:dyDescent="0.2">
      <c r="A12" s="1" t="s">
        <v>56</v>
      </c>
      <c r="B12" s="101">
        <f>B11</f>
        <v>44681</v>
      </c>
      <c r="C12" s="37">
        <f>SUMIF('C-Existing'!$B$12:$B$458,$B12,'C-Existing'!C$12:C$458)</f>
        <v>1734556.4799999997</v>
      </c>
      <c r="D12" s="37">
        <f>SUMIF('C-Existing'!$B$12:$B$458,$B12,'C-Existing'!D$12:D$458)</f>
        <v>1734556.4799999997</v>
      </c>
      <c r="E12" s="37">
        <f>SUMIF('C-Existing'!$B$12:$B$458,$B12,'C-Existing'!E$12:E$458)</f>
        <v>0</v>
      </c>
      <c r="F12" s="37">
        <f>SUMIF('C-Existing'!$B$12:$B$458,$B12,'C-Existing'!F$12:F$458)</f>
        <v>0</v>
      </c>
      <c r="G12" s="37">
        <f>SUMIF('C-Existing'!$B$12:$B$458,$B12,'C-Existing'!G$12:G$458)</f>
        <v>1094</v>
      </c>
      <c r="H12" s="37">
        <f>SUMIF('C-Existing'!$B$12:$B$458,$B12,'C-Existing'!H$12:H$458)</f>
        <v>13653128.93</v>
      </c>
      <c r="I12" s="37">
        <f>SUMIF('C-Existing'!$B$12:$B$458,$B12,'C-Existing'!I$12:I$458)</f>
        <v>0</v>
      </c>
      <c r="J12" s="37">
        <f>SUMIF('C-Existing'!$B$12:$B$458,$B12,'C-Existing'!J$12:J$458)</f>
        <v>13656146</v>
      </c>
      <c r="K12" s="37">
        <f>SUMIF('C-Existing'!$B$12:$B$458,$B12,'C-Existing'!K$12:K$458)</f>
        <v>126432.69000000002</v>
      </c>
      <c r="L12" s="37">
        <f>SUMIF('C-Existing'!$B$12:$B$458,$B12,'C-Existing'!L$12:L$458)</f>
        <v>129449.76000000001</v>
      </c>
      <c r="M12" s="37">
        <f>SUMIF('C-Existing'!$B$12:$B$458,$B12,'C-Existing'!M$12:M$458)</f>
        <v>519650</v>
      </c>
      <c r="N12" s="37">
        <f>SUMIF('C-Existing'!$B$12:$B$458,$B12,'C-Existing'!N$12:N$458)</f>
        <v>0</v>
      </c>
      <c r="O12" s="37">
        <f>SUMIF('C-Existing'!$B$12:$B$458,$B12,'C-Existing'!O$12:O$458)</f>
        <v>480700</v>
      </c>
      <c r="P12" s="37">
        <f>SUMIF('C-Existing'!$B$12:$B$458,$B12,'C-Existing'!P$12:P$458)</f>
        <v>126432.69</v>
      </c>
      <c r="Q12" s="37">
        <f>SUMIF('C-Existing'!$B$12:$B$458,$B12,'C-Existing'!Q$12:Q$458)</f>
        <v>354267.31</v>
      </c>
      <c r="R12" s="37">
        <f>SUMIF('C-Existing'!$B$12:$B$458,$B12,'C-Existing'!R$12:R$458)</f>
        <v>0</v>
      </c>
      <c r="S12" s="37">
        <f>SUMIF('C-Existing'!$B$12:$B$458,$B12,'C-Existing'!S$12:S$458)</f>
        <v>13301148.280000001</v>
      </c>
      <c r="T12" s="37">
        <f>SUMIF('C-Existing'!$B$12:$B$458,$B12,'C-Existing'!T$12:T$458)</f>
        <v>13301878.690000001</v>
      </c>
      <c r="U12" s="37">
        <f>SUMIF('C-Existing'!$B$12:$B$458,$B12,'C-Existing'!U$12:U$458)</f>
        <v>1</v>
      </c>
      <c r="V12" s="37">
        <f>SUMIF('C-Existing'!$B$12:$B$458,$B12,'C-Existing'!V$12:V$458)</f>
        <v>110045.77651666665</v>
      </c>
      <c r="W12" s="37">
        <f>SUMIF('C-Existing'!$B$12:$B$458,$B12,'C-Existing'!W$12:W$458)</f>
        <v>0</v>
      </c>
      <c r="X12" s="37">
        <f>SUMIF('C-Existing'!$B$12:$B$458,$B12,'C-Existing'!X$12:X$458)</f>
        <v>237</v>
      </c>
      <c r="Y12" s="37">
        <f>SUMIF('C-Existing'!$B$12:$B$458,$B12,'C-Existing'!Y$12:Y$458)</f>
        <v>0</v>
      </c>
      <c r="Z12" s="37">
        <f>SUMIF('C-Existing'!$B$12:$B$458,$B12,'C-Existing'!Z$12:Z$458)</f>
        <v>0</v>
      </c>
      <c r="AA12" s="37">
        <f>SUMIF('C-Existing'!$B$12:$B$458,$B12,'C-Existing'!AA$12:AA$458)</f>
        <v>0</v>
      </c>
      <c r="AB12" s="37">
        <f>SUMIF('C-Existing'!$B$12:$B$458,$B12,'C-Existing'!AB$12:AB$458)</f>
        <v>0</v>
      </c>
      <c r="AC12" s="37">
        <f>SUMIF('C-Existing'!$B$12:$B$458,$B12,'C-Existing'!AC$12:AC$458)</f>
        <v>82</v>
      </c>
      <c r="AD12" s="37">
        <f>SUMIF('C-Existing'!$B$12:$B$458,$B12,'C-Existing'!AD$12:AD$458)</f>
        <v>0</v>
      </c>
      <c r="AE12" s="56">
        <f>SUMIF('C-Existing'!$B$12:$B$458,$B12,'C-Existing'!AE$12:AE$458)</f>
        <v>9.6699999999999994E-2</v>
      </c>
      <c r="AF12" s="37">
        <f>SUMIF('C-Existing'!$B$12:$B$458,$B12,'C-Existing'!AF$12:AF$458)</f>
        <v>-16387.37520000002</v>
      </c>
      <c r="AG12" s="37">
        <f>SUMIF('C-Existing'!$B$12:$B$458,$B12,'C-Existing'!AG$12:AG$458)</f>
        <v>0</v>
      </c>
      <c r="AH12" s="102">
        <f>SUMIF('C-Existing'!$B$12:$B$458,$B12,'C-Existing'!AH$12:AH$458)</f>
        <v>0</v>
      </c>
      <c r="AI12" s="37">
        <f>SUMIF('C-Existing'!$B$12:$B$458,$B12,'C-Existing'!AI$12:AI$458)</f>
        <v>1012</v>
      </c>
      <c r="AJ12" s="37">
        <f>SUMIF('C-Existing'!$B$12:$B$458,$B12,'C-Existing'!AJ$12:AJ$458)</f>
        <v>240856</v>
      </c>
      <c r="AK12" s="37">
        <f>SUMIF('C-Existing'!$B$12:$B$458,$B12,'C-Existing'!AK$12:AK$458)</f>
        <v>0</v>
      </c>
      <c r="AL12" s="37">
        <f>SUMIF('C-Existing'!$B$12:$B$458,$B12,'C-Existing'!AL$12:AL$458)</f>
        <v>0</v>
      </c>
      <c r="AM12" s="37">
        <f>SUMIF('C-Existing'!$B$12:$B$458,$B12,'C-Existing'!AM$12:AM$458)</f>
        <v>0</v>
      </c>
      <c r="AN12" s="37">
        <f>SUMIF('C-Existing'!$B$12:$B$458,$B12,'C-Existing'!AN$12:AN$458)</f>
        <v>0</v>
      </c>
    </row>
    <row r="13" spans="1:44" x14ac:dyDescent="0.2">
      <c r="A13" s="1">
        <f t="shared" ref="A13:A76" si="2">MONTH(B13)</f>
        <v>5</v>
      </c>
      <c r="B13" s="101">
        <f t="shared" ref="B13:B44" si="3">EOMONTH(B12,1)</f>
        <v>44712</v>
      </c>
      <c r="C13" s="37">
        <f>SUMIF('C-Existing'!$B$12:$B$458,$B13,'C-Existing'!C$12:C$458)</f>
        <v>2072412.5499999993</v>
      </c>
      <c r="D13" s="37">
        <f>SUMIF('C-Existing'!$B$12:$B$458,$B13,'C-Existing'!D$12:D$458)</f>
        <v>3806969.0299999993</v>
      </c>
      <c r="E13" s="37">
        <f>SUMIF('C-Existing'!$B$12:$B$458,$B13,'C-Existing'!E$12:E$458)</f>
        <v>0</v>
      </c>
      <c r="F13" s="37">
        <f>SUMIF('C-Existing'!$B$12:$B$458,$B13,'C-Existing'!F$12:F$458)</f>
        <v>0</v>
      </c>
      <c r="G13" s="37">
        <f>SUMIF('C-Existing'!$B$12:$B$458,$B13,'C-Existing'!G$12:G$458)</f>
        <v>1541</v>
      </c>
      <c r="H13" s="37">
        <f>SUMIF('C-Existing'!$B$12:$B$458,$B13,'C-Existing'!H$12:H$458)</f>
        <v>13301148.279999997</v>
      </c>
      <c r="I13" s="37">
        <f>SUMIF('C-Existing'!$B$12:$B$458,$B13,'C-Existing'!I$12:I$458)</f>
        <v>0</v>
      </c>
      <c r="J13" s="37">
        <f>SUMIF('C-Existing'!$B$12:$B$458,$B13,'C-Existing'!J$12:J$458)</f>
        <v>13301878.690000001</v>
      </c>
      <c r="K13" s="37">
        <f>SUMIF('C-Existing'!$B$12:$B$458,$B13,'C-Existing'!K$12:K$458)</f>
        <v>123152.77</v>
      </c>
      <c r="L13" s="37">
        <f>SUMIF('C-Existing'!$B$12:$B$458,$B13,'C-Existing'!L$12:L$458)</f>
        <v>123883.18000000001</v>
      </c>
      <c r="M13" s="37">
        <f>SUMIF('C-Existing'!$B$12:$B$458,$B13,'C-Existing'!M$12:M$458)</f>
        <v>704367</v>
      </c>
      <c r="N13" s="37">
        <f>SUMIF('C-Existing'!$B$12:$B$458,$B13,'C-Existing'!N$12:N$458)</f>
        <v>0</v>
      </c>
      <c r="O13" s="37">
        <f>SUMIF('C-Existing'!$B$12:$B$458,$B13,'C-Existing'!O$12:O$458)</f>
        <v>676809.21</v>
      </c>
      <c r="P13" s="37">
        <f>SUMIF('C-Existing'!$B$12:$B$458,$B13,'C-Existing'!P$12:P$458)</f>
        <v>123152.76999999999</v>
      </c>
      <c r="Q13" s="37">
        <f>SUMIF('C-Existing'!$B$12:$B$458,$B13,'C-Existing'!Q$12:Q$458)</f>
        <v>553656.44000000006</v>
      </c>
      <c r="R13" s="37">
        <f>SUMIF('C-Existing'!$B$12:$B$458,$B13,'C-Existing'!R$12:R$458)</f>
        <v>0</v>
      </c>
      <c r="S13" s="37">
        <f>SUMIF('C-Existing'!$B$12:$B$458,$B13,'C-Existing'!S$12:S$458)</f>
        <v>12748222.25</v>
      </c>
      <c r="T13" s="37">
        <f>SUMIF('C-Existing'!$B$12:$B$458,$B13,'C-Existing'!T$12:T$458)</f>
        <v>12748222.25</v>
      </c>
      <c r="U13" s="37">
        <f>SUMIF('C-Existing'!$B$12:$B$458,$B13,'C-Existing'!U$12:U$458)</f>
        <v>1</v>
      </c>
      <c r="V13" s="37">
        <f>SUMIF('C-Existing'!$B$12:$B$458,$B13,'C-Existing'!V$12:V$458)</f>
        <v>107190.97244358333</v>
      </c>
      <c r="W13" s="37">
        <f>SUMIF('C-Existing'!$B$12:$B$458,$B13,'C-Existing'!W$12:W$458)</f>
        <v>0</v>
      </c>
      <c r="X13" s="37">
        <f>SUMIF('C-Existing'!$B$12:$B$458,$B13,'C-Existing'!X$12:X$458)</f>
        <v>237</v>
      </c>
      <c r="Y13" s="37">
        <f>SUMIF('C-Existing'!$B$12:$B$458,$B13,'C-Existing'!Y$12:Y$458)</f>
        <v>0</v>
      </c>
      <c r="Z13" s="37">
        <f>SUMIF('C-Existing'!$B$12:$B$458,$B13,'C-Existing'!Z$12:Z$458)</f>
        <v>0</v>
      </c>
      <c r="AA13" s="37">
        <f>SUMIF('C-Existing'!$B$12:$B$458,$B13,'C-Existing'!AA$12:AA$458)</f>
        <v>0</v>
      </c>
      <c r="AB13" s="37">
        <f>SUMIF('C-Existing'!$B$12:$B$458,$B13,'C-Existing'!AB$12:AB$458)</f>
        <v>0</v>
      </c>
      <c r="AC13" s="37">
        <f>SUMIF('C-Existing'!$B$12:$B$458,$B13,'C-Existing'!AC$12:AC$458)</f>
        <v>116</v>
      </c>
      <c r="AD13" s="37">
        <f>SUMIF('C-Existing'!$B$12:$B$458,$B13,'C-Existing'!AD$12:AD$458)</f>
        <v>0</v>
      </c>
      <c r="AE13" s="56">
        <f>SUMIF('C-Existing'!$B$12:$B$458,$B13,'C-Existing'!AE$12:AE$458)</f>
        <v>9.6699999999999994E-2</v>
      </c>
      <c r="AF13" s="37">
        <f>SUMIF('C-Existing'!$B$12:$B$458,$B13,'C-Existing'!AF$12:AF$458)</f>
        <v>-15962.25442800002</v>
      </c>
      <c r="AG13" s="37">
        <f>SUMIF('C-Existing'!$B$12:$B$458,$B13,'C-Existing'!AG$12:AG$458)</f>
        <v>0</v>
      </c>
      <c r="AH13" s="102">
        <f>SUMIF('C-Existing'!$B$12:$B$458,$B13,'C-Existing'!AH$12:AH$458)</f>
        <v>0</v>
      </c>
      <c r="AI13" s="37">
        <f>SUMIF('C-Existing'!$B$12:$B$458,$B13,'C-Existing'!AI$12:AI$458)</f>
        <v>1425</v>
      </c>
      <c r="AJ13" s="37">
        <f>SUMIF('C-Existing'!$B$12:$B$458,$B13,'C-Existing'!AJ$12:AJ$458)</f>
        <v>339084.21</v>
      </c>
      <c r="AK13" s="37">
        <f>SUMIF('C-Existing'!$B$12:$B$458,$B13,'C-Existing'!AK$12:AK$458)</f>
        <v>0</v>
      </c>
      <c r="AL13" s="37">
        <f>SUMIF('C-Existing'!$B$12:$B$458,$B13,'C-Existing'!AL$12:AL$458)</f>
        <v>0</v>
      </c>
      <c r="AM13" s="37">
        <f>SUMIF('C-Existing'!$B$12:$B$458,$B13,'C-Existing'!AM$12:AM$458)</f>
        <v>0</v>
      </c>
      <c r="AN13" s="37">
        <f>SUMIF('C-Existing'!$B$12:$B$458,$B13,'C-Existing'!AN$12:AN$458)</f>
        <v>0</v>
      </c>
    </row>
    <row r="14" spans="1:44" x14ac:dyDescent="0.2">
      <c r="A14" s="1">
        <f t="shared" si="2"/>
        <v>6</v>
      </c>
      <c r="B14" s="101">
        <f t="shared" si="3"/>
        <v>44742</v>
      </c>
      <c r="C14" s="37">
        <f>SUMIF('C-Existing'!$B$12:$B$458,$B14,'C-Existing'!C$12:C$458)</f>
        <v>2031880.7100000002</v>
      </c>
      <c r="D14" s="37">
        <f>SUMIF('C-Existing'!$B$12:$B$458,$B14,'C-Existing'!D$12:D$458)</f>
        <v>5838849.7399999993</v>
      </c>
      <c r="E14" s="37">
        <f>SUMIF('C-Existing'!$B$12:$B$458,$B14,'C-Existing'!E$12:E$458)</f>
        <v>0</v>
      </c>
      <c r="F14" s="37">
        <f>SUMIF('C-Existing'!$B$12:$B$458,$B14,'C-Existing'!F$12:F$458)</f>
        <v>0</v>
      </c>
      <c r="G14" s="37">
        <f>SUMIF('C-Existing'!$B$12:$B$458,$B14,'C-Existing'!G$12:G$458)</f>
        <v>1718</v>
      </c>
      <c r="H14" s="37">
        <f>SUMIF('C-Existing'!$B$12:$B$458,$B14,'C-Existing'!H$12:H$458)</f>
        <v>12748222.249999998</v>
      </c>
      <c r="I14" s="37">
        <f>SUMIF('C-Existing'!$B$12:$B$458,$B14,'C-Existing'!I$12:I$458)</f>
        <v>0</v>
      </c>
      <c r="J14" s="37">
        <f>SUMIF('C-Existing'!$B$12:$B$458,$B14,'C-Existing'!J$12:J$458)</f>
        <v>12748222.25</v>
      </c>
      <c r="K14" s="37">
        <f>SUMIF('C-Existing'!$B$12:$B$458,$B14,'C-Existing'!K$12:K$458)</f>
        <v>118026.84999999996</v>
      </c>
      <c r="L14" s="37">
        <f>SUMIF('C-Existing'!$B$12:$B$458,$B14,'C-Existing'!L$12:L$458)</f>
        <v>118026.84999999996</v>
      </c>
      <c r="M14" s="37">
        <f>SUMIF('C-Existing'!$B$12:$B$458,$B14,'C-Existing'!M$12:M$458)</f>
        <v>781064</v>
      </c>
      <c r="N14" s="37">
        <f>SUMIF('C-Existing'!$B$12:$B$458,$B14,'C-Existing'!N$12:N$458)</f>
        <v>0</v>
      </c>
      <c r="O14" s="37">
        <f>SUMIF('C-Existing'!$B$12:$B$458,$B14,'C-Existing'!O$12:O$458)</f>
        <v>746225</v>
      </c>
      <c r="P14" s="37">
        <f>SUMIF('C-Existing'!$B$12:$B$458,$B14,'C-Existing'!P$12:P$458)</f>
        <v>118026.84999999996</v>
      </c>
      <c r="Q14" s="37">
        <f>SUMIF('C-Existing'!$B$12:$B$458,$B14,'C-Existing'!Q$12:Q$458)</f>
        <v>628198.14999999991</v>
      </c>
      <c r="R14" s="37">
        <f>SUMIF('C-Existing'!$B$12:$B$458,$B14,'C-Existing'!R$12:R$458)</f>
        <v>0</v>
      </c>
      <c r="S14" s="37">
        <f>SUMIF('C-Existing'!$B$12:$B$458,$B14,'C-Existing'!S$12:S$458)</f>
        <v>12120024.100000001</v>
      </c>
      <c r="T14" s="37">
        <f>SUMIF('C-Existing'!$B$12:$B$458,$B14,'C-Existing'!T$12:T$458)</f>
        <v>12120024.100000001</v>
      </c>
      <c r="U14" s="37">
        <f>SUMIF('C-Existing'!$B$12:$B$458,$B14,'C-Existing'!U$12:U$458)</f>
        <v>1</v>
      </c>
      <c r="V14" s="37">
        <f>SUMIF('C-Existing'!$B$12:$B$458,$B14,'C-Existing'!V$12:V$458)</f>
        <v>102729.42429791666</v>
      </c>
      <c r="W14" s="37">
        <f>SUMIF('C-Existing'!$B$12:$B$458,$B14,'C-Existing'!W$12:W$458)</f>
        <v>0</v>
      </c>
      <c r="X14" s="37">
        <f>SUMIF('C-Existing'!$B$12:$B$458,$B14,'C-Existing'!X$12:X$458)</f>
        <v>237</v>
      </c>
      <c r="Y14" s="37">
        <f>SUMIF('C-Existing'!$B$12:$B$458,$B14,'C-Existing'!Y$12:Y$458)</f>
        <v>0</v>
      </c>
      <c r="Z14" s="37">
        <f>SUMIF('C-Existing'!$B$12:$B$458,$B14,'C-Existing'!Z$12:Z$458)</f>
        <v>0</v>
      </c>
      <c r="AA14" s="37">
        <f>SUMIF('C-Existing'!$B$12:$B$458,$B14,'C-Existing'!AA$12:AA$458)</f>
        <v>0</v>
      </c>
      <c r="AB14" s="37">
        <f>SUMIF('C-Existing'!$B$12:$B$458,$B14,'C-Existing'!AB$12:AB$458)</f>
        <v>0</v>
      </c>
      <c r="AC14" s="37">
        <f>SUMIF('C-Existing'!$B$12:$B$458,$B14,'C-Existing'!AC$12:AC$458)</f>
        <v>147</v>
      </c>
      <c r="AD14" s="37">
        <f>SUMIF('C-Existing'!$B$12:$B$458,$B14,'C-Existing'!AD$12:AD$458)</f>
        <v>0</v>
      </c>
      <c r="AE14" s="56">
        <f>SUMIF('C-Existing'!$B$12:$B$458,$B14,'C-Existing'!AE$12:AE$458)</f>
        <v>9.6699999999999994E-2</v>
      </c>
      <c r="AF14" s="37">
        <f>SUMIF('C-Existing'!$B$12:$B$458,$B14,'C-Existing'!AF$12:AF$458)</f>
        <v>-15297.866700000019</v>
      </c>
      <c r="AG14" s="37">
        <f>SUMIF('C-Existing'!$B$12:$B$458,$B14,'C-Existing'!AG$12:AG$458)</f>
        <v>0</v>
      </c>
      <c r="AH14" s="102">
        <f>SUMIF('C-Existing'!$B$12:$B$458,$B14,'C-Existing'!AH$12:AH$458)</f>
        <v>0</v>
      </c>
      <c r="AI14" s="37">
        <f>SUMIF('C-Existing'!$B$12:$B$458,$B14,'C-Existing'!AI$12:AI$458)</f>
        <v>1571</v>
      </c>
      <c r="AJ14" s="37">
        <f>SUMIF('C-Existing'!$B$12:$B$458,$B14,'C-Existing'!AJ$12:AJ$458)</f>
        <v>373898</v>
      </c>
      <c r="AK14" s="37">
        <f>SUMIF('C-Existing'!$B$12:$B$458,$B14,'C-Existing'!AK$12:AK$458)</f>
        <v>0</v>
      </c>
      <c r="AL14" s="37">
        <f>SUMIF('C-Existing'!$B$12:$B$458,$B14,'C-Existing'!AL$12:AL$458)</f>
        <v>0</v>
      </c>
      <c r="AM14" s="37">
        <f>SUMIF('C-Existing'!$B$12:$B$458,$B14,'C-Existing'!AM$12:AM$458)</f>
        <v>0</v>
      </c>
      <c r="AN14" s="37">
        <f>SUMIF('C-Existing'!$B$12:$B$458,$B14,'C-Existing'!AN$12:AN$458)</f>
        <v>0</v>
      </c>
    </row>
    <row r="15" spans="1:44" x14ac:dyDescent="0.2">
      <c r="A15" s="1">
        <f t="shared" si="2"/>
        <v>7</v>
      </c>
      <c r="B15" s="101">
        <f t="shared" si="3"/>
        <v>44773</v>
      </c>
      <c r="C15" s="37">
        <f>SUMIF('C-Existing'!$B$12:$B$458,$B15,'C-Existing'!C$12:C$458)</f>
        <v>2012736.2799999998</v>
      </c>
      <c r="D15" s="37">
        <f>SUMIF('C-Existing'!$B$12:$B$458,$B15,'C-Existing'!D$12:D$458)</f>
        <v>7851586.0199999996</v>
      </c>
      <c r="E15" s="37">
        <f>SUMIF('C-Existing'!$B$12:$B$458,$B15,'C-Existing'!E$12:E$458)</f>
        <v>0</v>
      </c>
      <c r="F15" s="37">
        <f>SUMIF('C-Existing'!$B$12:$B$458,$B15,'C-Existing'!F$12:F$458)</f>
        <v>0</v>
      </c>
      <c r="G15" s="37">
        <f>SUMIF('C-Existing'!$B$12:$B$458,$B15,'C-Existing'!G$12:G$458)</f>
        <v>2042</v>
      </c>
      <c r="H15" s="37">
        <f>SUMIF('C-Existing'!$B$12:$B$458,$B15,'C-Existing'!H$12:H$458)</f>
        <v>12120024.100000001</v>
      </c>
      <c r="I15" s="37">
        <f>SUMIF('C-Existing'!$B$12:$B$458,$B15,'C-Existing'!I$12:I$458)</f>
        <v>0</v>
      </c>
      <c r="J15" s="37">
        <f>SUMIF('C-Existing'!$B$12:$B$458,$B15,'C-Existing'!J$12:J$458)</f>
        <v>12120024.100000001</v>
      </c>
      <c r="K15" s="37">
        <f>SUMIF('C-Existing'!$B$12:$B$458,$B15,'C-Existing'!K$12:K$458)</f>
        <v>112210.81000000001</v>
      </c>
      <c r="L15" s="37">
        <f>SUMIF('C-Existing'!$B$12:$B$458,$B15,'C-Existing'!L$12:L$458)</f>
        <v>112210.81000000001</v>
      </c>
      <c r="M15" s="37">
        <f>SUMIF('C-Existing'!$B$12:$B$458,$B15,'C-Existing'!M$12:M$458)</f>
        <v>928300</v>
      </c>
      <c r="N15" s="37">
        <f>SUMIF('C-Existing'!$B$12:$B$458,$B15,'C-Existing'!N$12:N$458)</f>
        <v>0</v>
      </c>
      <c r="O15" s="37">
        <f>SUMIF('C-Existing'!$B$12:$B$458,$B15,'C-Existing'!O$12:O$458)</f>
        <v>871675.55</v>
      </c>
      <c r="P15" s="37">
        <f>SUMIF('C-Existing'!$B$12:$B$458,$B15,'C-Existing'!P$12:P$458)</f>
        <v>112210.81000000001</v>
      </c>
      <c r="Q15" s="37">
        <f>SUMIF('C-Existing'!$B$12:$B$458,$B15,'C-Existing'!Q$12:Q$458)</f>
        <v>759464.74</v>
      </c>
      <c r="R15" s="37">
        <f>SUMIF('C-Existing'!$B$12:$B$458,$B15,'C-Existing'!R$12:R$458)</f>
        <v>0</v>
      </c>
      <c r="S15" s="37">
        <f>SUMIF('C-Existing'!$B$12:$B$458,$B15,'C-Existing'!S$12:S$458)</f>
        <v>11360559.360000001</v>
      </c>
      <c r="T15" s="37">
        <f>SUMIF('C-Existing'!$B$12:$B$458,$B15,'C-Existing'!T$12:T$458)</f>
        <v>11360559.360000001</v>
      </c>
      <c r="U15" s="37">
        <f>SUMIF('C-Existing'!$B$12:$B$458,$B15,'C-Existing'!U$12:U$458)</f>
        <v>1</v>
      </c>
      <c r="V15" s="37">
        <f>SUMIF('C-Existing'!$B$12:$B$458,$B15,'C-Existing'!V$12:V$458)</f>
        <v>97667.194205833337</v>
      </c>
      <c r="W15" s="37">
        <f>SUMIF('C-Existing'!$B$12:$B$458,$B15,'C-Existing'!W$12:W$458)</f>
        <v>0</v>
      </c>
      <c r="X15" s="37">
        <f>SUMIF('C-Existing'!$B$12:$B$458,$B15,'C-Existing'!X$12:X$458)</f>
        <v>237</v>
      </c>
      <c r="Y15" s="37">
        <f>SUMIF('C-Existing'!$B$12:$B$458,$B15,'C-Existing'!Y$12:Y$458)</f>
        <v>0</v>
      </c>
      <c r="Z15" s="37">
        <f>SUMIF('C-Existing'!$B$12:$B$458,$B15,'C-Existing'!Z$12:Z$458)</f>
        <v>0</v>
      </c>
      <c r="AA15" s="37">
        <f>SUMIF('C-Existing'!$B$12:$B$458,$B15,'C-Existing'!AA$12:AA$458)</f>
        <v>0</v>
      </c>
      <c r="AB15" s="37">
        <f>SUMIF('C-Existing'!$B$12:$B$458,$B15,'C-Existing'!AB$12:AB$458)</f>
        <v>0</v>
      </c>
      <c r="AC15" s="37">
        <f>SUMIF('C-Existing'!$B$12:$B$458,$B15,'C-Existing'!AC$12:AC$458)</f>
        <v>206</v>
      </c>
      <c r="AD15" s="37">
        <f>SUMIF('C-Existing'!$B$12:$B$458,$B15,'C-Existing'!AD$12:AD$458)</f>
        <v>0</v>
      </c>
      <c r="AE15" s="56">
        <f>SUMIF('C-Existing'!$B$12:$B$458,$B15,'C-Existing'!AE$12:AE$458)</f>
        <v>9.6699999999999994E-2</v>
      </c>
      <c r="AF15" s="37">
        <f>SUMIF('C-Existing'!$B$12:$B$458,$B15,'C-Existing'!AF$12:AF$458)</f>
        <v>-14544.028920000019</v>
      </c>
      <c r="AG15" s="37">
        <f>SUMIF('C-Existing'!$B$12:$B$458,$B15,'C-Existing'!AG$12:AG$458)</f>
        <v>0</v>
      </c>
      <c r="AH15" s="102">
        <f>SUMIF('C-Existing'!$B$12:$B$458,$B15,'C-Existing'!AH$12:AH$458)</f>
        <v>0</v>
      </c>
      <c r="AI15" s="37">
        <f>SUMIF('C-Existing'!$B$12:$B$458,$B15,'C-Existing'!AI$12:AI$458)</f>
        <v>1836</v>
      </c>
      <c r="AJ15" s="37">
        <f>SUMIF('C-Existing'!$B$12:$B$458,$B15,'C-Existing'!AJ$12:AJ$458)</f>
        <v>436543.55</v>
      </c>
      <c r="AK15" s="37">
        <f>SUMIF('C-Existing'!$B$12:$B$458,$B15,'C-Existing'!AK$12:AK$458)</f>
        <v>0</v>
      </c>
      <c r="AL15" s="37">
        <f>SUMIF('C-Existing'!$B$12:$B$458,$B15,'C-Existing'!AL$12:AL$458)</f>
        <v>0</v>
      </c>
      <c r="AM15" s="37">
        <f>SUMIF('C-Existing'!$B$12:$B$458,$B15,'C-Existing'!AM$12:AM$458)</f>
        <v>0</v>
      </c>
      <c r="AN15" s="37">
        <f>SUMIF('C-Existing'!$B$12:$B$458,$B15,'C-Existing'!AN$12:AN$458)</f>
        <v>0</v>
      </c>
    </row>
    <row r="16" spans="1:44" x14ac:dyDescent="0.2">
      <c r="A16" s="1">
        <f t="shared" si="2"/>
        <v>8</v>
      </c>
      <c r="B16" s="101">
        <f t="shared" si="3"/>
        <v>44804</v>
      </c>
      <c r="C16" s="37">
        <f>SUMIF('C-Existing'!$B$12:$B$458,$B16,'C-Existing'!C$12:C$458)</f>
        <v>1853587.56</v>
      </c>
      <c r="D16" s="37">
        <f>SUMIF('C-Existing'!$B$12:$B$458,$B16,'C-Existing'!D$12:D$458)</f>
        <v>9705173.5800000001</v>
      </c>
      <c r="E16" s="37">
        <f>SUMIF('C-Existing'!$B$12:$B$458,$B16,'C-Existing'!E$12:E$458)</f>
        <v>0</v>
      </c>
      <c r="F16" s="37">
        <f>SUMIF('C-Existing'!$B$12:$B$458,$B16,'C-Existing'!F$12:F$458)</f>
        <v>0</v>
      </c>
      <c r="G16" s="37">
        <f>SUMIF('C-Existing'!$B$12:$B$458,$B16,'C-Existing'!G$12:G$458)</f>
        <v>2001</v>
      </c>
      <c r="H16" s="37">
        <f>SUMIF('C-Existing'!$B$12:$B$458,$B16,'C-Existing'!H$12:H$458)</f>
        <v>11360559.360000001</v>
      </c>
      <c r="I16" s="37">
        <f>SUMIF('C-Existing'!$B$12:$B$458,$B16,'C-Existing'!I$12:I$458)</f>
        <v>0</v>
      </c>
      <c r="J16" s="37">
        <f>SUMIF('C-Existing'!$B$12:$B$458,$B16,'C-Existing'!J$12:J$458)</f>
        <v>11360559.360000001</v>
      </c>
      <c r="K16" s="37">
        <f>SUMIF('C-Existing'!$B$12:$B$458,$B16,'C-Existing'!K$12:K$458)</f>
        <v>105179.45</v>
      </c>
      <c r="L16" s="37">
        <f>SUMIF('C-Existing'!$B$12:$B$458,$B16,'C-Existing'!L$12:L$458)</f>
        <v>105179.45</v>
      </c>
      <c r="M16" s="37">
        <f>SUMIF('C-Existing'!$B$12:$B$458,$B16,'C-Existing'!M$12:M$458)</f>
        <v>898591</v>
      </c>
      <c r="N16" s="37">
        <f>SUMIF('C-Existing'!$B$12:$B$458,$B16,'C-Existing'!N$12:N$458)</f>
        <v>0</v>
      </c>
      <c r="O16" s="37">
        <f>SUMIF('C-Existing'!$B$12:$B$458,$B16,'C-Existing'!O$12:O$458)</f>
        <v>846925</v>
      </c>
      <c r="P16" s="37">
        <f>SUMIF('C-Existing'!$B$12:$B$458,$B16,'C-Existing'!P$12:P$458)</f>
        <v>105179.45</v>
      </c>
      <c r="Q16" s="37">
        <f>SUMIF('C-Existing'!$B$12:$B$458,$B16,'C-Existing'!Q$12:Q$458)</f>
        <v>741745.54999999993</v>
      </c>
      <c r="R16" s="37">
        <f>SUMIF('C-Existing'!$B$12:$B$458,$B16,'C-Existing'!R$12:R$458)</f>
        <v>0</v>
      </c>
      <c r="S16" s="37">
        <f>SUMIF('C-Existing'!$B$12:$B$458,$B16,'C-Existing'!S$12:S$458)</f>
        <v>10618813.810000001</v>
      </c>
      <c r="T16" s="37">
        <f>SUMIF('C-Existing'!$B$12:$B$458,$B16,'C-Existing'!T$12:T$458)</f>
        <v>10618813.810000001</v>
      </c>
      <c r="U16" s="37">
        <f>SUMIF('C-Existing'!$B$12:$B$458,$B16,'C-Existing'!U$12:U$458)</f>
        <v>1</v>
      </c>
      <c r="V16" s="37">
        <f>SUMIF('C-Existing'!$B$12:$B$458,$B16,'C-Existing'!V$12:V$458)</f>
        <v>91547.174176</v>
      </c>
      <c r="W16" s="37">
        <f>SUMIF('C-Existing'!$B$12:$B$458,$B16,'C-Existing'!W$12:W$458)</f>
        <v>0</v>
      </c>
      <c r="X16" s="37">
        <f>SUMIF('C-Existing'!$B$12:$B$458,$B16,'C-Existing'!X$12:X$458)</f>
        <v>237</v>
      </c>
      <c r="Y16" s="37">
        <f>SUMIF('C-Existing'!$B$12:$B$458,$B16,'C-Existing'!Y$12:Y$458)</f>
        <v>0</v>
      </c>
      <c r="Z16" s="37">
        <f>SUMIF('C-Existing'!$B$12:$B$458,$B16,'C-Existing'!Z$12:Z$458)</f>
        <v>0</v>
      </c>
      <c r="AA16" s="37">
        <f>SUMIF('C-Existing'!$B$12:$B$458,$B16,'C-Existing'!AA$12:AA$458)</f>
        <v>0</v>
      </c>
      <c r="AB16" s="37">
        <f>SUMIF('C-Existing'!$B$12:$B$458,$B16,'C-Existing'!AB$12:AB$458)</f>
        <v>0</v>
      </c>
      <c r="AC16" s="37">
        <f>SUMIF('C-Existing'!$B$12:$B$458,$B16,'C-Existing'!AC$12:AC$458)</f>
        <v>218</v>
      </c>
      <c r="AD16" s="37">
        <f>SUMIF('C-Existing'!$B$12:$B$458,$B16,'C-Existing'!AD$12:AD$458)</f>
        <v>0</v>
      </c>
      <c r="AE16" s="56">
        <f>SUMIF('C-Existing'!$B$12:$B$458,$B16,'C-Existing'!AE$12:AE$458)</f>
        <v>9.6699999999999994E-2</v>
      </c>
      <c r="AF16" s="37">
        <f>SUMIF('C-Existing'!$B$12:$B$458,$B16,'C-Existing'!AF$12:AF$458)</f>
        <v>-13632.671232000017</v>
      </c>
      <c r="AG16" s="37">
        <f>SUMIF('C-Existing'!$B$12:$B$458,$B16,'C-Existing'!AG$12:AG$458)</f>
        <v>0</v>
      </c>
      <c r="AH16" s="102">
        <f>SUMIF('C-Existing'!$B$12:$B$458,$B16,'C-Existing'!AH$12:AH$458)</f>
        <v>0</v>
      </c>
      <c r="AI16" s="37">
        <f>SUMIF('C-Existing'!$B$12:$B$458,$B16,'C-Existing'!AI$12:AI$458)</f>
        <v>1783</v>
      </c>
      <c r="AJ16" s="37">
        <f>SUMIF('C-Existing'!$B$12:$B$458,$B16,'C-Existing'!AJ$12:AJ$458)</f>
        <v>424354</v>
      </c>
      <c r="AK16" s="37">
        <f>SUMIF('C-Existing'!$B$12:$B$458,$B16,'C-Existing'!AK$12:AK$458)</f>
        <v>0</v>
      </c>
      <c r="AL16" s="37">
        <f>SUMIF('C-Existing'!$B$12:$B$458,$B16,'C-Existing'!AL$12:AL$458)</f>
        <v>0</v>
      </c>
      <c r="AM16" s="37">
        <f>SUMIF('C-Existing'!$B$12:$B$458,$B16,'C-Existing'!AM$12:AM$458)</f>
        <v>0</v>
      </c>
      <c r="AN16" s="37">
        <f>SUMIF('C-Existing'!$B$12:$B$458,$B16,'C-Existing'!AN$12:AN$458)</f>
        <v>0</v>
      </c>
      <c r="AR16" s="37"/>
    </row>
    <row r="17" spans="1:44" x14ac:dyDescent="0.2">
      <c r="A17" s="1">
        <f t="shared" si="2"/>
        <v>9</v>
      </c>
      <c r="B17" s="101">
        <f t="shared" si="3"/>
        <v>44834</v>
      </c>
      <c r="C17" s="37">
        <f>SUMIF('C-Existing'!$B$12:$B$458,$B17,'C-Existing'!C$12:C$458)</f>
        <v>1578640.55</v>
      </c>
      <c r="D17" s="37">
        <f>SUMIF('C-Existing'!$B$12:$B$458,$B17,'C-Existing'!D$12:D$458)</f>
        <v>11283814.130000001</v>
      </c>
      <c r="E17" s="37">
        <f>SUMIF('C-Existing'!$B$12:$B$458,$B17,'C-Existing'!E$12:E$458)</f>
        <v>0</v>
      </c>
      <c r="F17" s="37">
        <f>SUMIF('C-Existing'!$B$12:$B$458,$B17,'C-Existing'!F$12:F$458)</f>
        <v>0</v>
      </c>
      <c r="G17" s="37">
        <f>SUMIF('C-Existing'!$B$12:$B$458,$B17,'C-Existing'!G$12:G$458)</f>
        <v>1970</v>
      </c>
      <c r="H17" s="37">
        <f>SUMIF('C-Existing'!$B$12:$B$458,$B17,'C-Existing'!H$12:H$458)</f>
        <v>10618813.810000001</v>
      </c>
      <c r="I17" s="37">
        <f>SUMIF('C-Existing'!$B$12:$B$458,$B17,'C-Existing'!I$12:I$458)</f>
        <v>0</v>
      </c>
      <c r="J17" s="37">
        <f>SUMIF('C-Existing'!$B$12:$B$458,$B17,'C-Existing'!J$12:J$458)</f>
        <v>10618813.810000001</v>
      </c>
      <c r="K17" s="37">
        <f>SUMIF('C-Existing'!$B$12:$B$458,$B17,'C-Existing'!K$12:K$458)</f>
        <v>98312.16</v>
      </c>
      <c r="L17" s="37">
        <f>SUMIF('C-Existing'!$B$12:$B$458,$B17,'C-Existing'!L$12:L$458)</f>
        <v>98312.16</v>
      </c>
      <c r="M17" s="37">
        <f>SUMIF('C-Existing'!$B$12:$B$458,$B17,'C-Existing'!M$12:M$458)</f>
        <v>884818</v>
      </c>
      <c r="N17" s="37">
        <f>SUMIF('C-Existing'!$B$12:$B$458,$B17,'C-Existing'!N$12:N$458)</f>
        <v>0</v>
      </c>
      <c r="O17" s="37">
        <f>SUMIF('C-Existing'!$B$12:$B$458,$B17,'C-Existing'!O$12:O$458)</f>
        <v>834100</v>
      </c>
      <c r="P17" s="37">
        <f>SUMIF('C-Existing'!$B$12:$B$458,$B17,'C-Existing'!P$12:P$458)</f>
        <v>98312.16</v>
      </c>
      <c r="Q17" s="37">
        <f>SUMIF('C-Existing'!$B$12:$B$458,$B17,'C-Existing'!Q$12:Q$458)</f>
        <v>735787.84</v>
      </c>
      <c r="R17" s="37">
        <f>SUMIF('C-Existing'!$B$12:$B$458,$B17,'C-Existing'!R$12:R$458)</f>
        <v>0</v>
      </c>
      <c r="S17" s="37">
        <f>SUMIF('C-Existing'!$B$12:$B$458,$B17,'C-Existing'!S$12:S$458)</f>
        <v>9883025.9699999988</v>
      </c>
      <c r="T17" s="37">
        <f>SUMIF('C-Existing'!$B$12:$B$458,$B17,'C-Existing'!T$12:T$458)</f>
        <v>9883025.9699999988</v>
      </c>
      <c r="U17" s="37">
        <f>SUMIF('C-Existing'!$B$12:$B$458,$B17,'C-Existing'!U$12:U$458)</f>
        <v>1</v>
      </c>
      <c r="V17" s="37">
        <f>SUMIF('C-Existing'!$B$12:$B$458,$B17,'C-Existing'!V$12:V$458)</f>
        <v>85569.941285583322</v>
      </c>
      <c r="W17" s="37">
        <f>SUMIF('C-Existing'!$B$12:$B$458,$B17,'C-Existing'!W$12:W$458)</f>
        <v>0</v>
      </c>
      <c r="X17" s="37">
        <f>SUMIF('C-Existing'!$B$12:$B$458,$B17,'C-Existing'!X$12:X$458)</f>
        <v>237</v>
      </c>
      <c r="Y17" s="37">
        <f>SUMIF('C-Existing'!$B$12:$B$458,$B17,'C-Existing'!Y$12:Y$458)</f>
        <v>0</v>
      </c>
      <c r="Z17" s="37">
        <f>SUMIF('C-Existing'!$B$12:$B$458,$B17,'C-Existing'!Z$12:Z$458)</f>
        <v>0</v>
      </c>
      <c r="AA17" s="37">
        <f>SUMIF('C-Existing'!$B$12:$B$458,$B17,'C-Existing'!AA$12:AA$458)</f>
        <v>0</v>
      </c>
      <c r="AB17" s="37">
        <f>SUMIF('C-Existing'!$B$12:$B$458,$B17,'C-Existing'!AB$12:AB$458)</f>
        <v>0</v>
      </c>
      <c r="AC17" s="37">
        <f>SUMIF('C-Existing'!$B$12:$B$458,$B17,'C-Existing'!AC$12:AC$458)</f>
        <v>214</v>
      </c>
      <c r="AD17" s="37">
        <f>SUMIF('C-Existing'!$B$12:$B$458,$B17,'C-Existing'!AD$12:AD$458)</f>
        <v>0</v>
      </c>
      <c r="AE17" s="56">
        <f>SUMIF('C-Existing'!$B$12:$B$458,$B17,'C-Existing'!AE$12:AE$458)</f>
        <v>9.6699999999999994E-2</v>
      </c>
      <c r="AF17" s="37">
        <f>SUMIF('C-Existing'!$B$12:$B$458,$B17,'C-Existing'!AF$12:AF$458)</f>
        <v>-12742.576572000016</v>
      </c>
      <c r="AG17" s="37">
        <f>SUMIF('C-Existing'!$B$12:$B$458,$B17,'C-Existing'!AG$12:AG$458)</f>
        <v>0</v>
      </c>
      <c r="AH17" s="102">
        <f>SUMIF('C-Existing'!$B$12:$B$458,$B17,'C-Existing'!AH$12:AH$458)</f>
        <v>0</v>
      </c>
      <c r="AI17" s="37">
        <f>SUMIF('C-Existing'!$B$12:$B$458,$B17,'C-Existing'!AI$12:AI$458)</f>
        <v>1756</v>
      </c>
      <c r="AJ17" s="37">
        <f>SUMIF('C-Existing'!$B$12:$B$458,$B17,'C-Existing'!AJ$12:AJ$458)</f>
        <v>417928</v>
      </c>
      <c r="AK17" s="37">
        <f>SUMIF('C-Existing'!$B$12:$B$458,$B17,'C-Existing'!AK$12:AK$458)</f>
        <v>0</v>
      </c>
      <c r="AL17" s="37">
        <f>SUMIF('C-Existing'!$B$12:$B$458,$B17,'C-Existing'!AL$12:AL$458)</f>
        <v>0</v>
      </c>
      <c r="AM17" s="37">
        <f>SUMIF('C-Existing'!$B$12:$B$458,$B17,'C-Existing'!AM$12:AM$458)</f>
        <v>0</v>
      </c>
      <c r="AN17" s="37">
        <f>SUMIF('C-Existing'!$B$12:$B$458,$B17,'C-Existing'!AN$12:AN$458)</f>
        <v>0</v>
      </c>
      <c r="AR17" s="37"/>
    </row>
    <row r="18" spans="1:44" s="4" customFormat="1" x14ac:dyDescent="0.2">
      <c r="A18" s="1">
        <f t="shared" si="2"/>
        <v>10</v>
      </c>
      <c r="B18" s="101">
        <f t="shared" si="3"/>
        <v>44865</v>
      </c>
      <c r="C18" s="37">
        <f>SUMIF('C-Existing'!$B$12:$B$458,$B18,'C-Existing'!C$12:C$458)</f>
        <v>1275640.8800000004</v>
      </c>
      <c r="D18" s="37">
        <f>SUMIF('C-Existing'!$B$12:$B$458,$B18,'C-Existing'!D$12:D$458)</f>
        <v>12559455.010000002</v>
      </c>
      <c r="E18" s="37">
        <f>SUMIF('C-Existing'!$B$12:$B$458,$B18,'C-Existing'!E$12:E$458)</f>
        <v>0</v>
      </c>
      <c r="F18" s="37">
        <f>SUMIF('C-Existing'!$B$12:$B$458,$B18,'C-Existing'!F$12:F$458)</f>
        <v>0</v>
      </c>
      <c r="G18" s="37">
        <f>SUMIF('C-Existing'!$B$12:$B$458,$B18,'C-Existing'!G$12:G$458)</f>
        <v>1814</v>
      </c>
      <c r="H18" s="37">
        <f>SUMIF('C-Existing'!$B$12:$B$458,$B18,'C-Existing'!H$12:H$458)</f>
        <v>9883025.9699999988</v>
      </c>
      <c r="I18" s="37">
        <f>SUMIF('C-Existing'!$B$12:$B$458,$B18,'C-Existing'!I$12:I$458)</f>
        <v>0</v>
      </c>
      <c r="J18" s="37">
        <f>SUMIF('C-Existing'!$B$12:$B$458,$B18,'C-Existing'!J$12:J$458)</f>
        <v>9883025.9699999988</v>
      </c>
      <c r="K18" s="37">
        <f>SUMIF('C-Existing'!$B$12:$B$458,$B18,'C-Existing'!K$12:K$458)</f>
        <v>91500.02</v>
      </c>
      <c r="L18" s="37">
        <f>SUMIF('C-Existing'!$B$12:$B$458,$B18,'C-Existing'!L$12:L$458)</f>
        <v>91500.02</v>
      </c>
      <c r="M18" s="37">
        <f>SUMIF('C-Existing'!$B$12:$B$458,$B18,'C-Existing'!M$12:M$458)</f>
        <v>814050</v>
      </c>
      <c r="N18" s="37">
        <f>SUMIF('C-Existing'!$B$12:$B$458,$B18,'C-Existing'!N$12:N$458)</f>
        <v>0</v>
      </c>
      <c r="O18" s="37">
        <f>SUMIF('C-Existing'!$B$12:$B$458,$B18,'C-Existing'!O$12:O$458)</f>
        <v>766650</v>
      </c>
      <c r="P18" s="37">
        <f>SUMIF('C-Existing'!$B$12:$B$458,$B18,'C-Existing'!P$12:P$458)</f>
        <v>91500.02</v>
      </c>
      <c r="Q18" s="37">
        <f>SUMIF('C-Existing'!$B$12:$B$458,$B18,'C-Existing'!Q$12:Q$458)</f>
        <v>675149.97999999986</v>
      </c>
      <c r="R18" s="37">
        <f>SUMIF('C-Existing'!$B$12:$B$458,$B18,'C-Existing'!R$12:R$458)</f>
        <v>0</v>
      </c>
      <c r="S18" s="37">
        <f>SUMIF('C-Existing'!$B$12:$B$458,$B18,'C-Existing'!S$12:S$458)</f>
        <v>9207875.9899999984</v>
      </c>
      <c r="T18" s="37">
        <f>SUMIF('C-Existing'!$B$12:$B$458,$B18,'C-Existing'!T$12:T$458)</f>
        <v>9207875.9899999984</v>
      </c>
      <c r="U18" s="37">
        <f>SUMIF('C-Existing'!$B$12:$B$458,$B18,'C-Existing'!U$12:U$458)</f>
        <v>1</v>
      </c>
      <c r="V18" s="37">
        <f>SUMIF('C-Existing'!$B$12:$B$458,$B18,'C-Existing'!V$12:V$458)</f>
        <v>79640.717608249979</v>
      </c>
      <c r="W18" s="37">
        <f>SUMIF('C-Existing'!$B$12:$B$458,$B18,'C-Existing'!W$12:W$458)</f>
        <v>0</v>
      </c>
      <c r="X18" s="37">
        <f>SUMIF('C-Existing'!$B$12:$B$458,$B18,'C-Existing'!X$12:X$458)</f>
        <v>237</v>
      </c>
      <c r="Y18" s="37">
        <f>SUMIF('C-Existing'!$B$12:$B$458,$B18,'C-Existing'!Y$12:Y$458)</f>
        <v>0</v>
      </c>
      <c r="Z18" s="37">
        <f>SUMIF('C-Existing'!$B$12:$B$458,$B18,'C-Existing'!Z$12:Z$458)</f>
        <v>0</v>
      </c>
      <c r="AA18" s="37">
        <f>SUMIF('C-Existing'!$B$12:$B$458,$B18,'C-Existing'!AA$12:AA$458)</f>
        <v>0</v>
      </c>
      <c r="AB18" s="37">
        <f>SUMIF('C-Existing'!$B$12:$B$458,$B18,'C-Existing'!AB$12:AB$458)</f>
        <v>0</v>
      </c>
      <c r="AC18" s="37">
        <f>SUMIF('C-Existing'!$B$12:$B$458,$B18,'C-Existing'!AC$12:AC$458)</f>
        <v>200</v>
      </c>
      <c r="AD18" s="37">
        <f>SUMIF('C-Existing'!$B$12:$B$458,$B18,'C-Existing'!AD$12:AD$458)</f>
        <v>0</v>
      </c>
      <c r="AE18" s="56">
        <f>SUMIF('C-Existing'!$B$12:$B$458,$B18,'C-Existing'!AE$12:AE$458)</f>
        <v>9.6699999999999994E-2</v>
      </c>
      <c r="AF18" s="37">
        <f>SUMIF('C-Existing'!$B$12:$B$458,$B18,'C-Existing'!AF$12:AF$458)</f>
        <v>-11859.631164000013</v>
      </c>
      <c r="AG18" s="37">
        <f>SUMIF('C-Existing'!$B$12:$B$458,$B18,'C-Existing'!AG$12:AG$458)</f>
        <v>0</v>
      </c>
      <c r="AH18" s="102">
        <f>SUMIF('C-Existing'!$B$12:$B$458,$B18,'C-Existing'!AH$12:AH$458)</f>
        <v>0</v>
      </c>
      <c r="AI18" s="37">
        <f>SUMIF('C-Existing'!$B$12:$B$458,$B18,'C-Existing'!AI$12:AI$458)</f>
        <v>1614</v>
      </c>
      <c r="AJ18" s="37">
        <f>SUMIF('C-Existing'!$B$12:$B$458,$B18,'C-Existing'!AJ$12:AJ$458)</f>
        <v>384132</v>
      </c>
      <c r="AK18" s="37">
        <f>SUMIF('C-Existing'!$B$12:$B$458,$B18,'C-Existing'!AK$12:AK$458)</f>
        <v>0</v>
      </c>
      <c r="AL18" s="37">
        <f>SUMIF('C-Existing'!$B$12:$B$458,$B18,'C-Existing'!AL$12:AL$458)</f>
        <v>0</v>
      </c>
      <c r="AM18" s="37">
        <f>SUMIF('C-Existing'!$B$12:$B$458,$B18,'C-Existing'!AM$12:AM$458)</f>
        <v>0</v>
      </c>
      <c r="AN18" s="37">
        <f>SUMIF('C-Existing'!$B$12:$B$458,$B18,'C-Existing'!AN$12:AN$458)</f>
        <v>0</v>
      </c>
      <c r="AR18" s="37"/>
    </row>
    <row r="19" spans="1:44" x14ac:dyDescent="0.2">
      <c r="A19" s="1">
        <f t="shared" si="2"/>
        <v>11</v>
      </c>
      <c r="B19" s="101">
        <f t="shared" si="3"/>
        <v>44895</v>
      </c>
      <c r="C19" s="37">
        <f>SUMIF('C-Existing'!$B$12:$B$458,$B19,'C-Existing'!C$12:C$458)</f>
        <v>803291.79999999993</v>
      </c>
      <c r="D19" s="37">
        <f>SUMIF('C-Existing'!$B$12:$B$458,$B19,'C-Existing'!D$12:D$458)</f>
        <v>13362746.810000002</v>
      </c>
      <c r="E19" s="37">
        <f>SUMIF('C-Existing'!$B$12:$B$458,$B19,'C-Existing'!E$12:E$458)</f>
        <v>0</v>
      </c>
      <c r="F19" s="37">
        <f>SUMIF('C-Existing'!$B$12:$B$458,$B19,'C-Existing'!F$12:F$458)</f>
        <v>0</v>
      </c>
      <c r="G19" s="37">
        <f>SUMIF('C-Existing'!$B$12:$B$458,$B19,'C-Existing'!G$12:G$458)</f>
        <v>1539</v>
      </c>
      <c r="H19" s="37">
        <f>SUMIF('C-Existing'!$B$12:$B$458,$B19,'C-Existing'!H$12:H$458)</f>
        <v>9207875.9899999984</v>
      </c>
      <c r="I19" s="37">
        <f>SUMIF('C-Existing'!$B$12:$B$458,$B19,'C-Existing'!I$12:I$458)</f>
        <v>0</v>
      </c>
      <c r="J19" s="37">
        <f>SUMIF('C-Existing'!$B$12:$B$458,$B19,'C-Existing'!J$12:J$458)</f>
        <v>9207875.9899999984</v>
      </c>
      <c r="K19" s="37">
        <f>SUMIF('C-Existing'!$B$12:$B$458,$B19,'C-Existing'!K$12:K$458)</f>
        <v>85249.27</v>
      </c>
      <c r="L19" s="37">
        <f>SUMIF('C-Existing'!$B$12:$B$458,$B19,'C-Existing'!L$12:L$458)</f>
        <v>85249.27</v>
      </c>
      <c r="M19" s="37">
        <f>SUMIF('C-Existing'!$B$12:$B$458,$B19,'C-Existing'!M$12:M$458)</f>
        <v>690327</v>
      </c>
      <c r="N19" s="37">
        <f>SUMIF('C-Existing'!$B$12:$B$458,$B19,'C-Existing'!N$12:N$458)</f>
        <v>0</v>
      </c>
      <c r="O19" s="37">
        <f>SUMIF('C-Existing'!$B$12:$B$458,$B19,'C-Existing'!O$12:O$458)</f>
        <v>633870.05999999994</v>
      </c>
      <c r="P19" s="37">
        <f>SUMIF('C-Existing'!$B$12:$B$458,$B19,'C-Existing'!P$12:P$458)</f>
        <v>85249.27</v>
      </c>
      <c r="Q19" s="37">
        <f>SUMIF('C-Existing'!$B$12:$B$458,$B19,'C-Existing'!Q$12:Q$458)</f>
        <v>548620.79</v>
      </c>
      <c r="R19" s="37">
        <f>SUMIF('C-Existing'!$B$12:$B$458,$B19,'C-Existing'!R$12:R$458)</f>
        <v>0</v>
      </c>
      <c r="S19" s="37">
        <f>SUMIF('C-Existing'!$B$12:$B$458,$B19,'C-Existing'!S$12:S$458)</f>
        <v>8659255.2000000011</v>
      </c>
      <c r="T19" s="37">
        <f>SUMIF('C-Existing'!$B$12:$B$458,$B19,'C-Existing'!T$12:T$458)</f>
        <v>8659255.2000000011</v>
      </c>
      <c r="U19" s="37">
        <f>SUMIF('C-Existing'!$B$12:$B$458,$B19,'C-Existing'!U$12:U$458)</f>
        <v>1</v>
      </c>
      <c r="V19" s="37">
        <f>SUMIF('C-Existing'!$B$12:$B$458,$B19,'C-Existing'!V$12:V$458)</f>
        <v>74200.134019416641</v>
      </c>
      <c r="W19" s="37">
        <f>SUMIF('C-Existing'!$B$12:$B$458,$B19,'C-Existing'!W$12:W$458)</f>
        <v>0</v>
      </c>
      <c r="X19" s="37">
        <f>SUMIF('C-Existing'!$B$12:$B$458,$B19,'C-Existing'!X$12:X$458)</f>
        <v>237</v>
      </c>
      <c r="Y19" s="37">
        <f>SUMIF('C-Existing'!$B$12:$B$458,$B19,'C-Existing'!Y$12:Y$458)</f>
        <v>0</v>
      </c>
      <c r="Z19" s="37">
        <f>SUMIF('C-Existing'!$B$12:$B$458,$B19,'C-Existing'!Z$12:Z$458)</f>
        <v>0</v>
      </c>
      <c r="AA19" s="37">
        <f>SUMIF('C-Existing'!$B$12:$B$458,$B19,'C-Existing'!AA$12:AA$458)</f>
        <v>0</v>
      </c>
      <c r="AB19" s="37">
        <f>SUMIF('C-Existing'!$B$12:$B$458,$B19,'C-Existing'!AB$12:AB$458)</f>
        <v>0</v>
      </c>
      <c r="AC19" s="37">
        <f>SUMIF('C-Existing'!$B$12:$B$458,$B19,'C-Existing'!AC$12:AC$458)</f>
        <v>204</v>
      </c>
      <c r="AD19" s="37">
        <f>SUMIF('C-Existing'!$B$12:$B$458,$B19,'C-Existing'!AD$12:AD$458)</f>
        <v>0</v>
      </c>
      <c r="AE19" s="56">
        <f>SUMIF('C-Existing'!$B$12:$B$458,$B19,'C-Existing'!AE$12:AE$458)</f>
        <v>9.6699999999999994E-2</v>
      </c>
      <c r="AF19" s="37">
        <f>SUMIF('C-Existing'!$B$12:$B$458,$B19,'C-Existing'!AF$12:AF$458)</f>
        <v>-11049.451188000012</v>
      </c>
      <c r="AG19" s="37">
        <f>SUMIF('C-Existing'!$B$12:$B$458,$B19,'C-Existing'!AG$12:AG$458)</f>
        <v>0</v>
      </c>
      <c r="AH19" s="102">
        <f>SUMIF('C-Existing'!$B$12:$B$458,$B19,'C-Existing'!AH$12:AH$458)</f>
        <v>0</v>
      </c>
      <c r="AI19" s="37">
        <f>SUMIF('C-Existing'!$B$12:$B$458,$B19,'C-Existing'!AI$12:AI$458)</f>
        <v>1335</v>
      </c>
      <c r="AJ19" s="37">
        <f>SUMIF('C-Existing'!$B$12:$B$458,$B19,'C-Existing'!AJ$12:AJ$458)</f>
        <v>317461.83999999997</v>
      </c>
      <c r="AK19" s="37">
        <f>SUMIF('C-Existing'!$B$12:$B$458,$B19,'C-Existing'!AK$12:AK$458)</f>
        <v>0</v>
      </c>
      <c r="AL19" s="37">
        <f>SUMIF('C-Existing'!$B$12:$B$458,$B19,'C-Existing'!AL$12:AL$458)</f>
        <v>0</v>
      </c>
      <c r="AM19" s="37">
        <f>SUMIF('C-Existing'!$B$12:$B$458,$B19,'C-Existing'!AM$12:AM$458)</f>
        <v>0</v>
      </c>
      <c r="AN19" s="37">
        <f>SUMIF('C-Existing'!$B$12:$B$458,$B19,'C-Existing'!AN$12:AN$458)</f>
        <v>0</v>
      </c>
      <c r="AR19" s="37"/>
    </row>
    <row r="20" spans="1:44" x14ac:dyDescent="0.2">
      <c r="A20" s="1">
        <f t="shared" si="2"/>
        <v>12</v>
      </c>
      <c r="B20" s="101">
        <f t="shared" si="3"/>
        <v>44926</v>
      </c>
      <c r="C20" s="37">
        <f>SUMIF('C-Existing'!$B$12:$B$458,$B20,'C-Existing'!C$12:C$458)</f>
        <v>710931.44</v>
      </c>
      <c r="D20" s="37">
        <f>SUMIF('C-Existing'!$B$12:$B$458,$B20,'C-Existing'!D$12:D$458)</f>
        <v>14073678.250000002</v>
      </c>
      <c r="E20" s="37">
        <f>SUMIF('C-Existing'!$B$12:$B$458,$B20,'C-Existing'!E$12:E$458)</f>
        <v>0</v>
      </c>
      <c r="F20" s="37">
        <f>SUMIF('C-Existing'!$B$12:$B$458,$B20,'C-Existing'!F$12:F$458)</f>
        <v>0</v>
      </c>
      <c r="G20" s="37">
        <f>SUMIF('C-Existing'!$B$12:$B$458,$B20,'C-Existing'!G$12:G$458)</f>
        <v>1252</v>
      </c>
      <c r="H20" s="37">
        <f>SUMIF('C-Existing'!$B$12:$B$458,$B20,'C-Existing'!H$12:H$458)</f>
        <v>8659255.200000003</v>
      </c>
      <c r="I20" s="37">
        <f>SUMIF('C-Existing'!$B$12:$B$458,$B20,'C-Existing'!I$12:I$458)</f>
        <v>0</v>
      </c>
      <c r="J20" s="37">
        <f>SUMIF('C-Existing'!$B$12:$B$458,$B20,'C-Existing'!J$12:J$458)</f>
        <v>8659255.2000000011</v>
      </c>
      <c r="K20" s="37">
        <f>SUMIF('C-Existing'!$B$12:$B$458,$B20,'C-Existing'!K$12:K$458)</f>
        <v>80169.999999999985</v>
      </c>
      <c r="L20" s="37">
        <f>SUMIF('C-Existing'!$B$12:$B$458,$B20,'C-Existing'!L$12:L$458)</f>
        <v>80169.999999999985</v>
      </c>
      <c r="M20" s="37">
        <f>SUMIF('C-Existing'!$B$12:$B$458,$B20,'C-Existing'!M$12:M$458)</f>
        <v>536628</v>
      </c>
      <c r="N20" s="37">
        <f>SUMIF('C-Existing'!$B$12:$B$458,$B20,'C-Existing'!N$12:N$458)</f>
        <v>0</v>
      </c>
      <c r="O20" s="37">
        <f>SUMIF('C-Existing'!$B$12:$B$458,$B20,'C-Existing'!O$12:O$458)</f>
        <v>478800</v>
      </c>
      <c r="P20" s="37">
        <f>SUMIF('C-Existing'!$B$12:$B$458,$B20,'C-Existing'!P$12:P$458)</f>
        <v>80169.999999999985</v>
      </c>
      <c r="Q20" s="37">
        <f>SUMIF('C-Existing'!$B$12:$B$458,$B20,'C-Existing'!Q$12:Q$458)</f>
        <v>398630.00000000006</v>
      </c>
      <c r="R20" s="37">
        <f>SUMIF('C-Existing'!$B$12:$B$458,$B20,'C-Existing'!R$12:R$458)</f>
        <v>0</v>
      </c>
      <c r="S20" s="37">
        <f>SUMIF('C-Existing'!$B$12:$B$458,$B20,'C-Existing'!S$12:S$458)</f>
        <v>8260625.2000000002</v>
      </c>
      <c r="T20" s="37">
        <f>SUMIF('C-Existing'!$B$12:$B$458,$B20,'C-Existing'!T$12:T$458)</f>
        <v>8260625.2000000002</v>
      </c>
      <c r="U20" s="37">
        <f>SUMIF('C-Existing'!$B$12:$B$458,$B20,'C-Existing'!U$12:U$458)</f>
        <v>1</v>
      </c>
      <c r="V20" s="37">
        <f>SUMIF('C-Existing'!$B$12:$B$458,$B20,'C-Existing'!V$12:V$458)</f>
        <v>69779.164820000005</v>
      </c>
      <c r="W20" s="37">
        <f>SUMIF('C-Existing'!$B$12:$B$458,$B20,'C-Existing'!W$12:W$458)</f>
        <v>0</v>
      </c>
      <c r="X20" s="37">
        <f>SUMIF('C-Existing'!$B$12:$B$458,$B20,'C-Existing'!X$12:X$458)</f>
        <v>237</v>
      </c>
      <c r="Y20" s="37">
        <f>SUMIF('C-Existing'!$B$12:$B$458,$B20,'C-Existing'!Y$12:Y$458)</f>
        <v>0</v>
      </c>
      <c r="Z20" s="37">
        <f>SUMIF('C-Existing'!$B$12:$B$458,$B20,'C-Existing'!Z$12:Z$458)</f>
        <v>0</v>
      </c>
      <c r="AA20" s="37">
        <f>SUMIF('C-Existing'!$B$12:$B$458,$B20,'C-Existing'!AA$12:AA$458)</f>
        <v>0</v>
      </c>
      <c r="AB20" s="37">
        <f>SUMIF('C-Existing'!$B$12:$B$458,$B20,'C-Existing'!AB$12:AB$458)</f>
        <v>0</v>
      </c>
      <c r="AC20" s="37">
        <f>SUMIF('C-Existing'!$B$12:$B$458,$B20,'C-Existing'!AC$12:AC$458)</f>
        <v>244</v>
      </c>
      <c r="AD20" s="37">
        <f>SUMIF('C-Existing'!$B$12:$B$458,$B20,'C-Existing'!AD$12:AD$458)</f>
        <v>0</v>
      </c>
      <c r="AE20" s="56">
        <f>SUMIF('C-Existing'!$B$12:$B$458,$B20,'C-Existing'!AE$12:AE$458)</f>
        <v>9.6699999999999994E-2</v>
      </c>
      <c r="AF20" s="37">
        <f>SUMIF('C-Existing'!$B$12:$B$458,$B20,'C-Existing'!AF$12:AF$458)</f>
        <v>-10391.106240000014</v>
      </c>
      <c r="AG20" s="37">
        <f>SUMIF('C-Existing'!$B$12:$B$458,$B20,'C-Existing'!AG$12:AG$458)</f>
        <v>0</v>
      </c>
      <c r="AH20" s="102">
        <f>SUMIF('C-Existing'!$B$12:$B$458,$B20,'C-Existing'!AH$12:AH$458)</f>
        <v>0</v>
      </c>
      <c r="AI20" s="37">
        <f>SUMIF('C-Existing'!$B$12:$B$458,$B20,'C-Existing'!AI$12:AI$458)</f>
        <v>1008</v>
      </c>
      <c r="AJ20" s="37">
        <f>SUMIF('C-Existing'!$B$12:$B$458,$B20,'C-Existing'!AJ$12:AJ$458)</f>
        <v>239904</v>
      </c>
      <c r="AK20" s="37">
        <f>SUMIF('C-Existing'!$B$12:$B$458,$B20,'C-Existing'!AK$12:AK$458)</f>
        <v>0</v>
      </c>
      <c r="AL20" s="37">
        <f>SUMIF('C-Existing'!$B$12:$B$458,$B20,'C-Existing'!AL$12:AL$458)</f>
        <v>0</v>
      </c>
      <c r="AM20" s="37">
        <f>SUMIF('C-Existing'!$B$12:$B$458,$B20,'C-Existing'!AM$12:AM$458)</f>
        <v>0</v>
      </c>
      <c r="AN20" s="37">
        <f>SUMIF('C-Existing'!$B$12:$B$458,$B20,'C-Existing'!AN$12:AN$458)</f>
        <v>0</v>
      </c>
      <c r="AR20" s="37"/>
    </row>
    <row r="21" spans="1:44" x14ac:dyDescent="0.2">
      <c r="A21" s="1">
        <f t="shared" si="2"/>
        <v>1</v>
      </c>
      <c r="B21" s="101">
        <f t="shared" si="3"/>
        <v>44957</v>
      </c>
      <c r="C21" s="37">
        <f>SUMIF('C-Existing'!$B$12:$B$458,$B21,'C-Existing'!C$12:C$458)</f>
        <v>877159.74</v>
      </c>
      <c r="D21" s="37">
        <f>SUMIF('C-Existing'!$B$12:$B$458,$B21,'C-Existing'!D$12:D$458)</f>
        <v>14950837.990000002</v>
      </c>
      <c r="E21" s="37">
        <f>SUMIF('C-Existing'!$B$12:$B$458,$B21,'C-Existing'!E$12:E$458)</f>
        <v>0</v>
      </c>
      <c r="F21" s="37">
        <f>SUMIF('C-Existing'!$B$12:$B$458,$B21,'C-Existing'!F$12:F$458)</f>
        <v>0</v>
      </c>
      <c r="G21" s="37">
        <f>SUMIF('C-Existing'!$B$12:$B$458,$B21,'C-Existing'!G$12:G$458)</f>
        <v>799</v>
      </c>
      <c r="H21" s="37">
        <f>SUMIF('C-Existing'!$B$12:$B$458,$B21,'C-Existing'!H$12:H$458)</f>
        <v>8260625.2000000002</v>
      </c>
      <c r="I21" s="37">
        <f>SUMIF('C-Existing'!$B$12:$B$458,$B21,'C-Existing'!I$12:I$458)</f>
        <v>0</v>
      </c>
      <c r="J21" s="37">
        <f>SUMIF('C-Existing'!$B$12:$B$458,$B21,'C-Existing'!J$12:J$458)</f>
        <v>8260625.2000000002</v>
      </c>
      <c r="K21" s="37">
        <f>SUMIF('C-Existing'!$B$12:$B$458,$B21,'C-Existing'!K$12:K$458)</f>
        <v>76479.350000000006</v>
      </c>
      <c r="L21" s="37">
        <f>SUMIF('C-Existing'!$B$12:$B$458,$B21,'C-Existing'!L$12:L$458)</f>
        <v>76479.350000000006</v>
      </c>
      <c r="M21" s="37">
        <f>SUMIF('C-Existing'!$B$12:$B$458,$B21,'C-Existing'!M$12:M$458)</f>
        <v>343111</v>
      </c>
      <c r="N21" s="37">
        <f>SUMIF('C-Existing'!$B$12:$B$458,$B21,'C-Existing'!N$12:N$458)</f>
        <v>0</v>
      </c>
      <c r="O21" s="37">
        <f>SUMIF('C-Existing'!$B$12:$B$458,$B21,'C-Existing'!O$12:O$458)</f>
        <v>306850</v>
      </c>
      <c r="P21" s="37">
        <f>SUMIF('C-Existing'!$B$12:$B$458,$B21,'C-Existing'!P$12:P$458)</f>
        <v>76479.350000000006</v>
      </c>
      <c r="Q21" s="37">
        <f>SUMIF('C-Existing'!$B$12:$B$458,$B21,'C-Existing'!Q$12:Q$458)</f>
        <v>230370.65000000005</v>
      </c>
      <c r="R21" s="37">
        <f>SUMIF('C-Existing'!$B$12:$B$458,$B21,'C-Existing'!R$12:R$458)</f>
        <v>0</v>
      </c>
      <c r="S21" s="37">
        <f>SUMIF('C-Existing'!$B$12:$B$458,$B21,'C-Existing'!S$12:S$458)</f>
        <v>8030254.5499999998</v>
      </c>
      <c r="T21" s="37">
        <f>SUMIF('C-Existing'!$B$12:$B$458,$B21,'C-Existing'!T$12:T$458)</f>
        <v>8030254.5499999998</v>
      </c>
      <c r="U21" s="37">
        <f>SUMIF('C-Existing'!$B$12:$B$458,$B21,'C-Existing'!U$12:U$458)</f>
        <v>1</v>
      </c>
      <c r="V21" s="37">
        <f>SUMIF('C-Existing'!$B$12:$B$458,$B21,'C-Existing'!V$12:V$458)</f>
        <v>66566.871403333324</v>
      </c>
      <c r="W21" s="37">
        <f>SUMIF('C-Existing'!$B$12:$B$458,$B21,'C-Existing'!W$12:W$458)</f>
        <v>0</v>
      </c>
      <c r="X21" s="37">
        <f>SUMIF('C-Existing'!$B$12:$B$458,$B21,'C-Existing'!X$12:X$458)</f>
        <v>237</v>
      </c>
      <c r="Y21" s="37">
        <f>SUMIF('C-Existing'!$B$12:$B$458,$B21,'C-Existing'!Y$12:Y$458)</f>
        <v>0</v>
      </c>
      <c r="Z21" s="37">
        <f>SUMIF('C-Existing'!$B$12:$B$458,$B21,'C-Existing'!Z$12:Z$458)</f>
        <v>0</v>
      </c>
      <c r="AA21" s="37">
        <f>SUMIF('C-Existing'!$B$12:$B$458,$B21,'C-Existing'!AA$12:AA$458)</f>
        <v>0</v>
      </c>
      <c r="AB21" s="37">
        <f>SUMIF('C-Existing'!$B$12:$B$458,$B21,'C-Existing'!AB$12:AB$458)</f>
        <v>0</v>
      </c>
      <c r="AC21" s="37">
        <f>SUMIF('C-Existing'!$B$12:$B$458,$B21,'C-Existing'!AC$12:AC$458)</f>
        <v>153</v>
      </c>
      <c r="AD21" s="37">
        <f>SUMIF('C-Existing'!$B$12:$B$458,$B21,'C-Existing'!AD$12:AD$458)</f>
        <v>0</v>
      </c>
      <c r="AE21" s="56">
        <f>SUMIF('C-Existing'!$B$12:$B$458,$B21,'C-Existing'!AE$12:AE$458)</f>
        <v>9.6699999999999994E-2</v>
      </c>
      <c r="AF21" s="37">
        <f>SUMIF('C-Existing'!$B$12:$B$458,$B21,'C-Existing'!AF$12:AF$458)</f>
        <v>-9912.7502400000121</v>
      </c>
      <c r="AG21" s="37">
        <f>SUMIF('C-Existing'!$B$12:$B$458,$B21,'C-Existing'!AG$12:AG$458)</f>
        <v>0</v>
      </c>
      <c r="AH21" s="102">
        <f>SUMIF('C-Existing'!$B$12:$B$458,$B21,'C-Existing'!AH$12:AH$458)</f>
        <v>0</v>
      </c>
      <c r="AI21" s="37">
        <f>SUMIF('C-Existing'!$B$12:$B$458,$B21,'C-Existing'!AI$12:AI$458)</f>
        <v>646</v>
      </c>
      <c r="AJ21" s="37">
        <f>SUMIF('C-Existing'!$B$12:$B$458,$B21,'C-Existing'!AJ$12:AJ$458)</f>
        <v>153748</v>
      </c>
      <c r="AK21" s="37">
        <f>SUMIF('C-Existing'!$B$12:$B$458,$B21,'C-Existing'!AK$12:AK$458)</f>
        <v>0</v>
      </c>
      <c r="AL21" s="37">
        <f>SUMIF('C-Existing'!$B$12:$B$458,$B21,'C-Existing'!AL$12:AL$458)</f>
        <v>0</v>
      </c>
      <c r="AM21" s="37">
        <f>SUMIF('C-Existing'!$B$12:$B$458,$B21,'C-Existing'!AM$12:AM$458)</f>
        <v>0</v>
      </c>
      <c r="AN21" s="37">
        <f>SUMIF('C-Existing'!$B$12:$B$458,$B21,'C-Existing'!AN$12:AN$458)</f>
        <v>0</v>
      </c>
      <c r="AR21" s="37"/>
    </row>
    <row r="22" spans="1:44" x14ac:dyDescent="0.2">
      <c r="A22" s="1">
        <f t="shared" si="2"/>
        <v>2</v>
      </c>
      <c r="B22" s="101">
        <f t="shared" si="3"/>
        <v>44985</v>
      </c>
      <c r="C22" s="37">
        <f>SUMIF('C-Existing'!$B$12:$B$458,$B22,'C-Existing'!C$12:C$458)</f>
        <v>1083233.79</v>
      </c>
      <c r="D22" s="37">
        <f>SUMIF('C-Existing'!$B$12:$B$458,$B22,'C-Existing'!D$12:D$458)</f>
        <v>16034071.780000001</v>
      </c>
      <c r="E22" s="37">
        <f>SUMIF('C-Existing'!$B$12:$B$458,$B22,'C-Existing'!E$12:E$458)</f>
        <v>0</v>
      </c>
      <c r="F22" s="37">
        <f>SUMIF('C-Existing'!$B$12:$B$458,$B22,'C-Existing'!F$12:F$458)</f>
        <v>0</v>
      </c>
      <c r="G22" s="37">
        <f>SUMIF('C-Existing'!$B$12:$B$458,$B22,'C-Existing'!G$12:G$458)</f>
        <v>716</v>
      </c>
      <c r="H22" s="37">
        <f>SUMIF('C-Existing'!$B$12:$B$458,$B22,'C-Existing'!H$12:H$458)</f>
        <v>8030254.5499999998</v>
      </c>
      <c r="I22" s="37">
        <f>SUMIF('C-Existing'!$B$12:$B$458,$B22,'C-Existing'!I$12:I$458)</f>
        <v>0</v>
      </c>
      <c r="J22" s="37">
        <f>SUMIF('C-Existing'!$B$12:$B$458,$B22,'C-Existing'!J$12:J$458)</f>
        <v>8030254.5499999998</v>
      </c>
      <c r="K22" s="37">
        <f>SUMIF('C-Existing'!$B$12:$B$458,$B22,'C-Existing'!K$12:K$458)</f>
        <v>74346.490000000005</v>
      </c>
      <c r="L22" s="37">
        <f>SUMIF('C-Existing'!$B$12:$B$458,$B22,'C-Existing'!L$12:L$458)</f>
        <v>74346.490000000005</v>
      </c>
      <c r="M22" s="37">
        <f>SUMIF('C-Existing'!$B$12:$B$458,$B22,'C-Existing'!M$12:M$458)</f>
        <v>307018</v>
      </c>
      <c r="N22" s="37">
        <f>SUMIF('C-Existing'!$B$12:$B$458,$B22,'C-Existing'!N$12:N$458)</f>
        <v>0</v>
      </c>
      <c r="O22" s="37">
        <f>SUMIF('C-Existing'!$B$12:$B$458,$B22,'C-Existing'!O$12:O$458)</f>
        <v>274075</v>
      </c>
      <c r="P22" s="37">
        <f>SUMIF('C-Existing'!$B$12:$B$458,$B22,'C-Existing'!P$12:P$458)</f>
        <v>74346.490000000005</v>
      </c>
      <c r="Q22" s="37">
        <f>SUMIF('C-Existing'!$B$12:$B$458,$B22,'C-Existing'!Q$12:Q$458)</f>
        <v>199728.51</v>
      </c>
      <c r="R22" s="37">
        <f>SUMIF('C-Existing'!$B$12:$B$458,$B22,'C-Existing'!R$12:R$458)</f>
        <v>0</v>
      </c>
      <c r="S22" s="37">
        <f>SUMIF('C-Existing'!$B$12:$B$458,$B22,'C-Existing'!S$12:S$458)</f>
        <v>7830526.040000001</v>
      </c>
      <c r="T22" s="37">
        <f>SUMIF('C-Existing'!$B$12:$B$458,$B22,'C-Existing'!T$12:T$458)</f>
        <v>7830526.040000001</v>
      </c>
      <c r="U22" s="37">
        <f>SUMIF('C-Existing'!$B$12:$B$458,$B22,'C-Existing'!U$12:U$458)</f>
        <v>1</v>
      </c>
      <c r="V22" s="37">
        <f>SUMIF('C-Existing'!$B$12:$B$458,$B22,'C-Existing'!V$12:V$458)</f>
        <v>64710.467915416659</v>
      </c>
      <c r="W22" s="37">
        <f>SUMIF('C-Existing'!$B$12:$B$458,$B22,'C-Existing'!W$12:W$458)</f>
        <v>0</v>
      </c>
      <c r="X22" s="37">
        <f>SUMIF('C-Existing'!$B$12:$B$458,$B22,'C-Existing'!X$12:X$458)</f>
        <v>237</v>
      </c>
      <c r="Y22" s="37">
        <f>SUMIF('C-Existing'!$B$12:$B$458,$B22,'C-Existing'!Y$12:Y$458)</f>
        <v>0</v>
      </c>
      <c r="Z22" s="37">
        <f>SUMIF('C-Existing'!$B$12:$B$458,$B22,'C-Existing'!Z$12:Z$458)</f>
        <v>0</v>
      </c>
      <c r="AA22" s="37">
        <f>SUMIF('C-Existing'!$B$12:$B$458,$B22,'C-Existing'!AA$12:AA$458)</f>
        <v>0</v>
      </c>
      <c r="AB22" s="37">
        <f>SUMIF('C-Existing'!$B$12:$B$458,$B22,'C-Existing'!AB$12:AB$458)</f>
        <v>0</v>
      </c>
      <c r="AC22" s="37">
        <f>SUMIF('C-Existing'!$B$12:$B$458,$B22,'C-Existing'!AC$12:AC$458)</f>
        <v>139</v>
      </c>
      <c r="AD22" s="37">
        <f>SUMIF('C-Existing'!$B$12:$B$458,$B22,'C-Existing'!AD$12:AD$458)</f>
        <v>0</v>
      </c>
      <c r="AE22" s="56">
        <f>SUMIF('C-Existing'!$B$12:$B$458,$B22,'C-Existing'!AE$12:AE$458)</f>
        <v>9.6699999999999994E-2</v>
      </c>
      <c r="AF22" s="37">
        <f>SUMIF('C-Existing'!$B$12:$B$458,$B22,'C-Existing'!AF$12:AF$458)</f>
        <v>-9636.3054600000105</v>
      </c>
      <c r="AG22" s="37">
        <f>SUMIF('C-Existing'!$B$12:$B$458,$B22,'C-Existing'!AG$12:AG$458)</f>
        <v>0</v>
      </c>
      <c r="AH22" s="102">
        <f>SUMIF('C-Existing'!$B$12:$B$458,$B22,'C-Existing'!AH$12:AH$458)</f>
        <v>0</v>
      </c>
      <c r="AI22" s="37">
        <f>SUMIF('C-Existing'!$B$12:$B$458,$B22,'C-Existing'!AI$12:AI$458)</f>
        <v>577</v>
      </c>
      <c r="AJ22" s="37">
        <f>SUMIF('C-Existing'!$B$12:$B$458,$B22,'C-Existing'!AJ$12:AJ$458)</f>
        <v>137326</v>
      </c>
      <c r="AK22" s="37">
        <f>SUMIF('C-Existing'!$B$12:$B$458,$B22,'C-Existing'!AK$12:AK$458)</f>
        <v>0</v>
      </c>
      <c r="AL22" s="37">
        <f>SUMIF('C-Existing'!$B$12:$B$458,$B22,'C-Existing'!AL$12:AL$458)</f>
        <v>0</v>
      </c>
      <c r="AM22" s="37">
        <f>SUMIF('C-Existing'!$B$12:$B$458,$B22,'C-Existing'!AM$12:AM$458)</f>
        <v>0</v>
      </c>
      <c r="AN22" s="37">
        <f>SUMIF('C-Existing'!$B$12:$B$458,$B22,'C-Existing'!AN$12:AN$458)</f>
        <v>0</v>
      </c>
      <c r="AR22" s="37"/>
    </row>
    <row r="23" spans="1:44" x14ac:dyDescent="0.2">
      <c r="A23" s="1">
        <f t="shared" si="2"/>
        <v>3</v>
      </c>
      <c r="B23" s="101">
        <f t="shared" si="3"/>
        <v>45016</v>
      </c>
      <c r="C23" s="37">
        <f>SUMIF('C-Existing'!$B$12:$B$458,$B23,'C-Existing'!C$12:C$458)</f>
        <v>1537682.92</v>
      </c>
      <c r="D23" s="37">
        <f>SUMIF('C-Existing'!$B$12:$B$458,$B23,'C-Existing'!D$12:D$458)</f>
        <v>17571754.700000003</v>
      </c>
      <c r="E23" s="37">
        <f>SUMIF('C-Existing'!$B$12:$B$458,$B23,'C-Existing'!E$12:E$458)</f>
        <v>0</v>
      </c>
      <c r="F23" s="37">
        <f>SUMIF('C-Existing'!$B$12:$B$458,$B23,'C-Existing'!F$12:F$458)</f>
        <v>0</v>
      </c>
      <c r="G23" s="37">
        <f>SUMIF('C-Existing'!$B$12:$B$458,$B23,'C-Existing'!G$12:G$458)</f>
        <v>889</v>
      </c>
      <c r="H23" s="37">
        <f>SUMIF('C-Existing'!$B$12:$B$458,$B23,'C-Existing'!H$12:H$458)</f>
        <v>7830526.040000001</v>
      </c>
      <c r="I23" s="37">
        <f>SUMIF('C-Existing'!$B$12:$B$458,$B23,'C-Existing'!I$12:I$458)</f>
        <v>0</v>
      </c>
      <c r="J23" s="37">
        <f>SUMIF('C-Existing'!$B$12:$B$458,$B23,'C-Existing'!J$12:J$458)</f>
        <v>7830526.040000001</v>
      </c>
      <c r="K23" s="37">
        <f>SUMIF('C-Existing'!$B$12:$B$458,$B23,'C-Existing'!K$12:K$458)</f>
        <v>72497.37000000001</v>
      </c>
      <c r="L23" s="37">
        <f>SUMIF('C-Existing'!$B$12:$B$458,$B23,'C-Existing'!L$12:L$458)</f>
        <v>72497.37000000001</v>
      </c>
      <c r="M23" s="37">
        <f>SUMIF('C-Existing'!$B$12:$B$458,$B23,'C-Existing'!M$12:M$458)</f>
        <v>382053</v>
      </c>
      <c r="N23" s="37">
        <f>SUMIF('C-Existing'!$B$12:$B$458,$B23,'C-Existing'!N$12:N$458)</f>
        <v>0</v>
      </c>
      <c r="O23" s="37">
        <f>SUMIF('C-Existing'!$B$12:$B$458,$B23,'C-Existing'!O$12:O$458)</f>
        <v>339962.44</v>
      </c>
      <c r="P23" s="37">
        <f>SUMIF('C-Existing'!$B$12:$B$458,$B23,'C-Existing'!P$12:P$458)</f>
        <v>72497.37000000001</v>
      </c>
      <c r="Q23" s="37">
        <f>SUMIF('C-Existing'!$B$12:$B$458,$B23,'C-Existing'!Q$12:Q$458)</f>
        <v>267465.07</v>
      </c>
      <c r="R23" s="37">
        <f>SUMIF('C-Existing'!$B$12:$B$458,$B23,'C-Existing'!R$12:R$458)</f>
        <v>0</v>
      </c>
      <c r="S23" s="37">
        <f>SUMIF('C-Existing'!$B$12:$B$458,$B23,'C-Existing'!S$12:S$458)</f>
        <v>7563060.9699999988</v>
      </c>
      <c r="T23" s="37">
        <f>SUMIF('C-Existing'!$B$12:$B$458,$B23,'C-Existing'!T$12:T$458)</f>
        <v>7563060.9699999988</v>
      </c>
      <c r="U23" s="37">
        <f>SUMIF('C-Existing'!$B$12:$B$458,$B23,'C-Existing'!U$12:U$458)</f>
        <v>1</v>
      </c>
      <c r="V23" s="37">
        <f>SUMIF('C-Existing'!$B$12:$B$458,$B23,'C-Existing'!V$12:V$458)</f>
        <v>63100.989005666663</v>
      </c>
      <c r="W23" s="37">
        <f>SUMIF('C-Existing'!$B$12:$B$458,$B23,'C-Existing'!W$12:W$458)</f>
        <v>0</v>
      </c>
      <c r="X23" s="37">
        <f>SUMIF('C-Existing'!$B$12:$B$458,$B23,'C-Existing'!X$12:X$458)</f>
        <v>237</v>
      </c>
      <c r="Y23" s="37">
        <f>SUMIF('C-Existing'!$B$12:$B$458,$B23,'C-Existing'!Y$12:Y$458)</f>
        <v>0</v>
      </c>
      <c r="Z23" s="37">
        <f>SUMIF('C-Existing'!$B$12:$B$458,$B23,'C-Existing'!Z$12:Z$458)</f>
        <v>0</v>
      </c>
      <c r="AA23" s="37">
        <f>SUMIF('C-Existing'!$B$12:$B$458,$B23,'C-Existing'!AA$12:AA$458)</f>
        <v>0</v>
      </c>
      <c r="AB23" s="37">
        <f>SUMIF('C-Existing'!$B$12:$B$458,$B23,'C-Existing'!AB$12:AB$458)</f>
        <v>0</v>
      </c>
      <c r="AC23" s="37">
        <f>SUMIF('C-Existing'!$B$12:$B$458,$B23,'C-Existing'!AC$12:AC$458)</f>
        <v>173</v>
      </c>
      <c r="AD23" s="37">
        <f>SUMIF('C-Existing'!$B$12:$B$458,$B23,'C-Existing'!AD$12:AD$458)</f>
        <v>0</v>
      </c>
      <c r="AE23" s="56">
        <f>SUMIF('C-Existing'!$B$12:$B$458,$B23,'C-Existing'!AE$12:AE$458)</f>
        <v>9.6699999999999994E-2</v>
      </c>
      <c r="AF23" s="37">
        <f>SUMIF('C-Existing'!$B$12:$B$458,$B23,'C-Existing'!AF$12:AF$458)</f>
        <v>-9396.6312480000124</v>
      </c>
      <c r="AG23" s="37">
        <f>SUMIF('C-Existing'!$B$12:$B$458,$B23,'C-Existing'!AG$12:AG$458)</f>
        <v>0</v>
      </c>
      <c r="AH23" s="102">
        <f>SUMIF('C-Existing'!$B$12:$B$458,$B23,'C-Existing'!AH$12:AH$458)</f>
        <v>0</v>
      </c>
      <c r="AI23" s="37">
        <f>SUMIF('C-Existing'!$B$12:$B$458,$B23,'C-Existing'!AI$12:AI$458)</f>
        <v>716</v>
      </c>
      <c r="AJ23" s="37">
        <f>SUMIF('C-Existing'!$B$12:$B$458,$B23,'C-Existing'!AJ$12:AJ$458)</f>
        <v>170270.44</v>
      </c>
      <c r="AK23" s="37">
        <f>SUMIF('C-Existing'!$B$12:$B$458,$B23,'C-Existing'!AK$12:AK$458)</f>
        <v>0</v>
      </c>
      <c r="AL23" s="37">
        <f>SUMIF('C-Existing'!$B$12:$B$458,$B23,'C-Existing'!AL$12:AL$458)</f>
        <v>0</v>
      </c>
      <c r="AM23" s="37">
        <f>SUMIF('C-Existing'!$B$12:$B$458,$B23,'C-Existing'!AM$12:AM$458)</f>
        <v>0</v>
      </c>
      <c r="AN23" s="37">
        <f>SUMIF('C-Existing'!$B$12:$B$458,$B23,'C-Existing'!AN$12:AN$458)</f>
        <v>0</v>
      </c>
      <c r="AR23" s="37"/>
    </row>
    <row r="24" spans="1:44" x14ac:dyDescent="0.2">
      <c r="A24" s="1">
        <f t="shared" si="2"/>
        <v>4</v>
      </c>
      <c r="B24" s="101">
        <f t="shared" si="3"/>
        <v>45046</v>
      </c>
      <c r="C24" s="37">
        <f>SUMIF('C-Existing'!$B$12:$B$458,$B24,'C-Existing'!C$12:C$458)</f>
        <v>1725883.6900000002</v>
      </c>
      <c r="D24" s="37">
        <f>SUMIF('C-Existing'!$B$12:$B$458,$B24,'C-Existing'!D$12:D$458)</f>
        <v>19297638.390000004</v>
      </c>
      <c r="E24" s="37">
        <f>SUMIF('C-Existing'!$B$12:$B$458,$B24,'C-Existing'!E$12:E$458)</f>
        <v>0</v>
      </c>
      <c r="F24" s="37">
        <f>SUMIF('C-Existing'!$B$12:$B$458,$B24,'C-Existing'!F$12:F$458)</f>
        <v>0</v>
      </c>
      <c r="G24" s="37">
        <f>SUMIF('C-Existing'!$B$12:$B$458,$B24,'C-Existing'!G$12:G$458)</f>
        <v>1091</v>
      </c>
      <c r="H24" s="37">
        <f>SUMIF('C-Existing'!$B$12:$B$458,$B24,'C-Existing'!H$12:H$458)</f>
        <v>7563060.9699999988</v>
      </c>
      <c r="I24" s="37">
        <f>SUMIF('C-Existing'!$B$12:$B$458,$B24,'C-Existing'!I$12:I$458)</f>
        <v>0</v>
      </c>
      <c r="J24" s="37">
        <f>SUMIF('C-Existing'!$B$12:$B$458,$B24,'C-Existing'!J$12:J$458)</f>
        <v>7563060.9699999988</v>
      </c>
      <c r="K24" s="37">
        <f>SUMIF('C-Existing'!$B$12:$B$458,$B24,'C-Existing'!K$12:K$458)</f>
        <v>70021.090000000011</v>
      </c>
      <c r="L24" s="37">
        <f>SUMIF('C-Existing'!$B$12:$B$458,$B24,'C-Existing'!L$12:L$458)</f>
        <v>70021.090000000011</v>
      </c>
      <c r="M24" s="37">
        <f>SUMIF('C-Existing'!$B$12:$B$458,$B24,'C-Existing'!M$12:M$458)</f>
        <v>466579</v>
      </c>
      <c r="N24" s="37">
        <f>SUMIF('C-Existing'!$B$12:$B$458,$B24,'C-Existing'!N$12:N$458)</f>
        <v>0</v>
      </c>
      <c r="O24" s="37">
        <f>SUMIF('C-Existing'!$B$12:$B$458,$B24,'C-Existing'!O$12:O$458)</f>
        <v>407596.45</v>
      </c>
      <c r="P24" s="37">
        <f>SUMIF('C-Existing'!$B$12:$B$458,$B24,'C-Existing'!P$12:P$458)</f>
        <v>70021.090000000011</v>
      </c>
      <c r="Q24" s="37">
        <f>SUMIF('C-Existing'!$B$12:$B$458,$B24,'C-Existing'!Q$12:Q$458)</f>
        <v>337575.36000000004</v>
      </c>
      <c r="R24" s="37">
        <f>SUMIF('C-Existing'!$B$12:$B$458,$B24,'C-Existing'!R$12:R$458)</f>
        <v>0</v>
      </c>
      <c r="S24" s="37">
        <f>SUMIF('C-Existing'!$B$12:$B$458,$B24,'C-Existing'!S$12:S$458)</f>
        <v>7225485.6100000003</v>
      </c>
      <c r="T24" s="37">
        <f>SUMIF('C-Existing'!$B$12:$B$458,$B24,'C-Existing'!T$12:T$458)</f>
        <v>7225485.6100000003</v>
      </c>
      <c r="U24" s="37">
        <f>SUMIF('C-Existing'!$B$12:$B$458,$B24,'C-Existing'!U$12:U$458)</f>
        <v>1</v>
      </c>
      <c r="V24" s="37">
        <f>SUMIF('C-Existing'!$B$12:$B$458,$B24,'C-Existing'!V$12:V$458)</f>
        <v>60945.666316583316</v>
      </c>
      <c r="W24" s="37">
        <f>SUMIF('C-Existing'!$B$12:$B$458,$B24,'C-Existing'!W$12:W$458)</f>
        <v>0</v>
      </c>
      <c r="X24" s="37">
        <f>SUMIF('C-Existing'!$B$12:$B$458,$B24,'C-Existing'!X$12:X$458)</f>
        <v>237</v>
      </c>
      <c r="Y24" s="37">
        <f>SUMIF('C-Existing'!$B$12:$B$458,$B24,'C-Existing'!Y$12:Y$458)</f>
        <v>0</v>
      </c>
      <c r="Z24" s="37">
        <f>SUMIF('C-Existing'!$B$12:$B$458,$B24,'C-Existing'!Z$12:Z$458)</f>
        <v>0</v>
      </c>
      <c r="AA24" s="37">
        <f>SUMIF('C-Existing'!$B$12:$B$458,$B24,'C-Existing'!AA$12:AA$458)</f>
        <v>0</v>
      </c>
      <c r="AB24" s="37">
        <f>SUMIF('C-Existing'!$B$12:$B$458,$B24,'C-Existing'!AB$12:AB$458)</f>
        <v>0</v>
      </c>
      <c r="AC24" s="37">
        <f>SUMIF('C-Existing'!$B$12:$B$458,$B24,'C-Existing'!AC$12:AC$458)</f>
        <v>233</v>
      </c>
      <c r="AD24" s="37">
        <f>SUMIF('C-Existing'!$B$12:$B$458,$B24,'C-Existing'!AD$12:AD$458)</f>
        <v>0</v>
      </c>
      <c r="AE24" s="56">
        <f>SUMIF('C-Existing'!$B$12:$B$458,$B24,'C-Existing'!AE$12:AE$458)</f>
        <v>9.6699999999999994E-2</v>
      </c>
      <c r="AF24" s="37">
        <f>SUMIF('C-Existing'!$B$12:$B$458,$B24,'C-Existing'!AF$12:AF$458)</f>
        <v>-9075.6731640000089</v>
      </c>
      <c r="AG24" s="37">
        <f>SUMIF('C-Existing'!$B$12:$B$458,$B24,'C-Existing'!AG$12:AG$458)</f>
        <v>0</v>
      </c>
      <c r="AH24" s="102">
        <f>SUMIF('C-Existing'!$B$12:$B$458,$B24,'C-Existing'!AH$12:AH$458)</f>
        <v>0</v>
      </c>
      <c r="AI24" s="37">
        <f>SUMIF('C-Existing'!$B$12:$B$458,$B24,'C-Existing'!AI$12:AI$458)</f>
        <v>858</v>
      </c>
      <c r="AJ24" s="37">
        <f>SUMIF('C-Existing'!$B$12:$B$458,$B24,'C-Existing'!AJ$12:AJ$458)</f>
        <v>204204</v>
      </c>
      <c r="AK24" s="37">
        <f>SUMIF('C-Existing'!$B$12:$B$458,$B24,'C-Existing'!AK$12:AK$458)</f>
        <v>0</v>
      </c>
      <c r="AL24" s="37">
        <f>SUMIF('C-Existing'!$B$12:$B$458,$B24,'C-Existing'!AL$12:AL$458)</f>
        <v>0</v>
      </c>
      <c r="AM24" s="37">
        <f>SUMIF('C-Existing'!$B$12:$B$458,$B24,'C-Existing'!AM$12:AM$458)</f>
        <v>0</v>
      </c>
      <c r="AN24" s="37">
        <f>SUMIF('C-Existing'!$B$12:$B$458,$B24,'C-Existing'!AN$12:AN$458)</f>
        <v>0</v>
      </c>
      <c r="AR24" s="37"/>
    </row>
    <row r="25" spans="1:44" x14ac:dyDescent="0.2">
      <c r="A25" s="1">
        <f t="shared" si="2"/>
        <v>5</v>
      </c>
      <c r="B25" s="101">
        <f t="shared" si="3"/>
        <v>45077</v>
      </c>
      <c r="C25" s="37">
        <f>SUMIF('C-Existing'!$B$12:$B$458,$B25,'C-Existing'!C$12:C$458)</f>
        <v>2062050.5000000002</v>
      </c>
      <c r="D25" s="37">
        <f>SUMIF('C-Existing'!$B$12:$B$458,$B25,'C-Existing'!D$12:D$458)</f>
        <v>21359688.890000004</v>
      </c>
      <c r="E25" s="37">
        <f>SUMIF('C-Existing'!$B$12:$B$458,$B25,'C-Existing'!E$12:E$458)</f>
        <v>0</v>
      </c>
      <c r="F25" s="37">
        <f>SUMIF('C-Existing'!$B$12:$B$458,$B25,'C-Existing'!F$12:F$458)</f>
        <v>0</v>
      </c>
      <c r="G25" s="37">
        <f>SUMIF('C-Existing'!$B$12:$B$458,$B25,'C-Existing'!G$12:G$458)</f>
        <v>1531</v>
      </c>
      <c r="H25" s="37">
        <f>SUMIF('C-Existing'!$B$12:$B$458,$B25,'C-Existing'!H$12:H$458)</f>
        <v>7225485.6100000003</v>
      </c>
      <c r="I25" s="37">
        <f>SUMIF('C-Existing'!$B$12:$B$458,$B25,'C-Existing'!I$12:I$458)</f>
        <v>0</v>
      </c>
      <c r="J25" s="37">
        <f>SUMIF('C-Existing'!$B$12:$B$458,$B25,'C-Existing'!J$12:J$458)</f>
        <v>7225485.6100000003</v>
      </c>
      <c r="K25" s="37">
        <f>SUMIF('C-Existing'!$B$12:$B$458,$B25,'C-Existing'!K$12:K$458)</f>
        <v>66895.699999999983</v>
      </c>
      <c r="L25" s="37">
        <f>SUMIF('C-Existing'!$B$12:$B$458,$B25,'C-Existing'!L$12:L$458)</f>
        <v>66895.699999999983</v>
      </c>
      <c r="M25" s="37">
        <f>SUMIF('C-Existing'!$B$12:$B$458,$B25,'C-Existing'!M$12:M$458)</f>
        <v>630597</v>
      </c>
      <c r="N25" s="37">
        <f>SUMIF('C-Existing'!$B$12:$B$458,$B25,'C-Existing'!N$12:N$458)</f>
        <v>0</v>
      </c>
      <c r="O25" s="37">
        <f>SUMIF('C-Existing'!$B$12:$B$458,$B25,'C-Existing'!O$12:O$458)</f>
        <v>534375</v>
      </c>
      <c r="P25" s="37">
        <f>SUMIF('C-Existing'!$B$12:$B$458,$B25,'C-Existing'!P$12:P$458)</f>
        <v>66895.699999999983</v>
      </c>
      <c r="Q25" s="37">
        <f>SUMIF('C-Existing'!$B$12:$B$458,$B25,'C-Existing'!Q$12:Q$458)</f>
        <v>467479.29999999993</v>
      </c>
      <c r="R25" s="37">
        <f>SUMIF('C-Existing'!$B$12:$B$458,$B25,'C-Existing'!R$12:R$458)</f>
        <v>0</v>
      </c>
      <c r="S25" s="37">
        <f>SUMIF('C-Existing'!$B$12:$B$458,$B25,'C-Existing'!S$12:S$458)</f>
        <v>6758006.3099999987</v>
      </c>
      <c r="T25" s="37">
        <f>SUMIF('C-Existing'!$B$12:$B$458,$B25,'C-Existing'!T$12:T$458)</f>
        <v>6758006.3099999987</v>
      </c>
      <c r="U25" s="37">
        <f>SUMIF('C-Existing'!$B$12:$B$458,$B25,'C-Existing'!U$12:U$458)</f>
        <v>1</v>
      </c>
      <c r="V25" s="37">
        <f>SUMIF('C-Existing'!$B$12:$B$458,$B25,'C-Existing'!V$12:V$458)</f>
        <v>58225.371540583328</v>
      </c>
      <c r="W25" s="37">
        <f>SUMIF('C-Existing'!$B$12:$B$458,$B25,'C-Existing'!W$12:W$458)</f>
        <v>0</v>
      </c>
      <c r="X25" s="37">
        <f>SUMIF('C-Existing'!$B$12:$B$458,$B25,'C-Existing'!X$12:X$458)</f>
        <v>237</v>
      </c>
      <c r="Y25" s="37">
        <f>SUMIF('C-Existing'!$B$12:$B$458,$B25,'C-Existing'!Y$12:Y$458)</f>
        <v>0</v>
      </c>
      <c r="Z25" s="37">
        <f>SUMIF('C-Existing'!$B$12:$B$458,$B25,'C-Existing'!Z$12:Z$458)</f>
        <v>0</v>
      </c>
      <c r="AA25" s="37">
        <f>SUMIF('C-Existing'!$B$12:$B$458,$B25,'C-Existing'!AA$12:AA$458)</f>
        <v>0</v>
      </c>
      <c r="AB25" s="37">
        <f>SUMIF('C-Existing'!$B$12:$B$458,$B25,'C-Existing'!AB$12:AB$458)</f>
        <v>0</v>
      </c>
      <c r="AC25" s="37">
        <f>SUMIF('C-Existing'!$B$12:$B$458,$B25,'C-Existing'!AC$12:AC$458)</f>
        <v>406</v>
      </c>
      <c r="AD25" s="37">
        <f>SUMIF('C-Existing'!$B$12:$B$458,$B25,'C-Existing'!AD$12:AD$458)</f>
        <v>0</v>
      </c>
      <c r="AE25" s="56">
        <f>SUMIF('C-Existing'!$B$12:$B$458,$B25,'C-Existing'!AE$12:AE$458)</f>
        <v>9.6699999999999994E-2</v>
      </c>
      <c r="AF25" s="37">
        <f>SUMIF('C-Existing'!$B$12:$B$458,$B25,'C-Existing'!AF$12:AF$458)</f>
        <v>-8670.5827320000099</v>
      </c>
      <c r="AG25" s="37">
        <f>SUMIF('C-Existing'!$B$12:$B$458,$B25,'C-Existing'!AG$12:AG$458)</f>
        <v>0</v>
      </c>
      <c r="AH25" s="102">
        <f>SUMIF('C-Existing'!$B$12:$B$458,$B25,'C-Existing'!AH$12:AH$458)</f>
        <v>0</v>
      </c>
      <c r="AI25" s="37">
        <f>SUMIF('C-Existing'!$B$12:$B$458,$B25,'C-Existing'!AI$12:AI$458)</f>
        <v>1125</v>
      </c>
      <c r="AJ25" s="37">
        <f>SUMIF('C-Existing'!$B$12:$B$458,$B25,'C-Existing'!AJ$12:AJ$458)</f>
        <v>267750</v>
      </c>
      <c r="AK25" s="37">
        <f>SUMIF('C-Existing'!$B$12:$B$458,$B25,'C-Existing'!AK$12:AK$458)</f>
        <v>0</v>
      </c>
      <c r="AL25" s="37">
        <f>SUMIF('C-Existing'!$B$12:$B$458,$B25,'C-Existing'!AL$12:AL$458)</f>
        <v>0</v>
      </c>
      <c r="AM25" s="37">
        <f>SUMIF('C-Existing'!$B$12:$B$458,$B25,'C-Existing'!AM$12:AM$458)</f>
        <v>0</v>
      </c>
      <c r="AN25" s="37">
        <f>SUMIF('C-Existing'!$B$12:$B$458,$B25,'C-Existing'!AN$12:AN$458)</f>
        <v>0</v>
      </c>
      <c r="AR25" s="37"/>
    </row>
    <row r="26" spans="1:44" x14ac:dyDescent="0.2">
      <c r="A26" s="1">
        <f t="shared" si="2"/>
        <v>6</v>
      </c>
      <c r="B26" s="101">
        <f t="shared" si="3"/>
        <v>45107</v>
      </c>
      <c r="C26" s="37">
        <f>SUMIF('C-Existing'!$B$12:$B$458,$B26,'C-Existing'!C$12:C$458)</f>
        <v>2021721.28</v>
      </c>
      <c r="D26" s="37">
        <f>SUMIF('C-Existing'!$B$12:$B$458,$B26,'C-Existing'!D$12:D$458)</f>
        <v>23381410.170000006</v>
      </c>
      <c r="E26" s="37">
        <f>SUMIF('C-Existing'!$B$12:$B$458,$B26,'C-Existing'!E$12:E$458)</f>
        <v>0</v>
      </c>
      <c r="F26" s="37">
        <f>SUMIF('C-Existing'!$B$12:$B$458,$B26,'C-Existing'!F$12:F$458)</f>
        <v>0</v>
      </c>
      <c r="G26" s="37">
        <f>SUMIF('C-Existing'!$B$12:$B$458,$B26,'C-Existing'!G$12:G$458)</f>
        <v>1709</v>
      </c>
      <c r="H26" s="37">
        <f>SUMIF('C-Existing'!$B$12:$B$458,$B26,'C-Existing'!H$12:H$458)</f>
        <v>6758006.3099999987</v>
      </c>
      <c r="I26" s="37">
        <f>SUMIF('C-Existing'!$B$12:$B$458,$B26,'C-Existing'!I$12:I$458)</f>
        <v>0</v>
      </c>
      <c r="J26" s="37">
        <f>SUMIF('C-Existing'!$B$12:$B$458,$B26,'C-Existing'!J$12:J$458)</f>
        <v>6758006.3099999987</v>
      </c>
      <c r="K26" s="37">
        <f>SUMIF('C-Existing'!$B$12:$B$458,$B26,'C-Existing'!K$12:K$458)</f>
        <v>62567.68</v>
      </c>
      <c r="L26" s="37">
        <f>SUMIF('C-Existing'!$B$12:$B$458,$B26,'C-Existing'!L$12:L$458)</f>
        <v>62567.68</v>
      </c>
      <c r="M26" s="37">
        <f>SUMIF('C-Existing'!$B$12:$B$458,$B26,'C-Existing'!M$12:M$458)</f>
        <v>702295</v>
      </c>
      <c r="N26" s="37">
        <f>SUMIF('C-Existing'!$B$12:$B$458,$B26,'C-Existing'!N$12:N$458)</f>
        <v>0</v>
      </c>
      <c r="O26" s="37">
        <f>SUMIF('C-Existing'!$B$12:$B$458,$B26,'C-Existing'!O$12:O$458)</f>
        <v>593275</v>
      </c>
      <c r="P26" s="37">
        <f>SUMIF('C-Existing'!$B$12:$B$458,$B26,'C-Existing'!P$12:P$458)</f>
        <v>62567.68</v>
      </c>
      <c r="Q26" s="37">
        <f>SUMIF('C-Existing'!$B$12:$B$458,$B26,'C-Existing'!Q$12:Q$458)</f>
        <v>530707.32000000007</v>
      </c>
      <c r="R26" s="37">
        <f>SUMIF('C-Existing'!$B$12:$B$458,$B26,'C-Existing'!R$12:R$458)</f>
        <v>0</v>
      </c>
      <c r="S26" s="37">
        <f>SUMIF('C-Existing'!$B$12:$B$458,$B26,'C-Existing'!S$12:S$458)</f>
        <v>6227298.9899999993</v>
      </c>
      <c r="T26" s="37">
        <f>SUMIF('C-Existing'!$B$12:$B$458,$B26,'C-Existing'!T$12:T$458)</f>
        <v>6227298.9899999993</v>
      </c>
      <c r="U26" s="37">
        <f>SUMIF('C-Existing'!$B$12:$B$458,$B26,'C-Existing'!U$12:U$458)</f>
        <v>1</v>
      </c>
      <c r="V26" s="37">
        <f>SUMIF('C-Existing'!$B$12:$B$458,$B26,'C-Existing'!V$12:V$458)</f>
        <v>54458.267514749983</v>
      </c>
      <c r="W26" s="37">
        <f>SUMIF('C-Existing'!$B$12:$B$458,$B26,'C-Existing'!W$12:W$458)</f>
        <v>0</v>
      </c>
      <c r="X26" s="37">
        <f>SUMIF('C-Existing'!$B$12:$B$458,$B26,'C-Existing'!X$12:X$458)</f>
        <v>237</v>
      </c>
      <c r="Y26" s="37">
        <f>SUMIF('C-Existing'!$B$12:$B$458,$B26,'C-Existing'!Y$12:Y$458)</f>
        <v>0</v>
      </c>
      <c r="Z26" s="37">
        <f>SUMIF('C-Existing'!$B$12:$B$458,$B26,'C-Existing'!Z$12:Z$458)</f>
        <v>0</v>
      </c>
      <c r="AA26" s="37">
        <f>SUMIF('C-Existing'!$B$12:$B$458,$B26,'C-Existing'!AA$12:AA$458)</f>
        <v>0</v>
      </c>
      <c r="AB26" s="37">
        <f>SUMIF('C-Existing'!$B$12:$B$458,$B26,'C-Existing'!AB$12:AB$458)</f>
        <v>0</v>
      </c>
      <c r="AC26" s="37">
        <f>SUMIF('C-Existing'!$B$12:$B$458,$B26,'C-Existing'!AC$12:AC$458)</f>
        <v>460</v>
      </c>
      <c r="AD26" s="37">
        <f>SUMIF('C-Existing'!$B$12:$B$458,$B26,'C-Existing'!AD$12:AD$458)</f>
        <v>0</v>
      </c>
      <c r="AE26" s="56">
        <f>SUMIF('C-Existing'!$B$12:$B$458,$B26,'C-Existing'!AE$12:AE$458)</f>
        <v>9.6699999999999994E-2</v>
      </c>
      <c r="AF26" s="37">
        <f>SUMIF('C-Existing'!$B$12:$B$458,$B26,'C-Existing'!AF$12:AF$458)</f>
        <v>-8109.6075720000081</v>
      </c>
      <c r="AG26" s="37">
        <f>SUMIF('C-Existing'!$B$12:$B$458,$B26,'C-Existing'!AG$12:AG$458)</f>
        <v>0</v>
      </c>
      <c r="AH26" s="102">
        <f>SUMIF('C-Existing'!$B$12:$B$458,$B26,'C-Existing'!AH$12:AH$458)</f>
        <v>0</v>
      </c>
      <c r="AI26" s="37">
        <f>SUMIF('C-Existing'!$B$12:$B$458,$B26,'C-Existing'!AI$12:AI$458)</f>
        <v>1249</v>
      </c>
      <c r="AJ26" s="37">
        <f>SUMIF('C-Existing'!$B$12:$B$458,$B26,'C-Existing'!AJ$12:AJ$458)</f>
        <v>297262</v>
      </c>
      <c r="AK26" s="37">
        <f>SUMIF('C-Existing'!$B$12:$B$458,$B26,'C-Existing'!AK$12:AK$458)</f>
        <v>0</v>
      </c>
      <c r="AL26" s="37">
        <f>SUMIF('C-Existing'!$B$12:$B$458,$B26,'C-Existing'!AL$12:AL$458)</f>
        <v>0</v>
      </c>
      <c r="AM26" s="37">
        <f>SUMIF('C-Existing'!$B$12:$B$458,$B26,'C-Existing'!AM$12:AM$458)</f>
        <v>0</v>
      </c>
      <c r="AN26" s="37">
        <f>SUMIF('C-Existing'!$B$12:$B$458,$B26,'C-Existing'!AN$12:AN$458)</f>
        <v>0</v>
      </c>
      <c r="AR26" s="37"/>
    </row>
    <row r="27" spans="1:44" x14ac:dyDescent="0.2">
      <c r="A27" s="1">
        <f t="shared" si="2"/>
        <v>7</v>
      </c>
      <c r="B27" s="101">
        <f t="shared" si="3"/>
        <v>45138</v>
      </c>
      <c r="C27" s="37">
        <f>SUMIF('C-Existing'!$B$12:$B$458,$B27,'C-Existing'!C$12:C$458)</f>
        <v>2002672.6100000003</v>
      </c>
      <c r="D27" s="37">
        <f>SUMIF('C-Existing'!$B$12:$B$458,$B27,'C-Existing'!D$12:D$458)</f>
        <v>25384082.780000005</v>
      </c>
      <c r="E27" s="37">
        <f>SUMIF('C-Existing'!$B$12:$B$458,$B27,'C-Existing'!E$12:E$458)</f>
        <v>0</v>
      </c>
      <c r="F27" s="37">
        <f>SUMIF('C-Existing'!$B$12:$B$458,$B27,'C-Existing'!F$12:F$458)</f>
        <v>0</v>
      </c>
      <c r="G27" s="37">
        <f>SUMIF('C-Existing'!$B$12:$B$458,$B27,'C-Existing'!G$12:G$458)</f>
        <v>2035</v>
      </c>
      <c r="H27" s="37">
        <f>SUMIF('C-Existing'!$B$12:$B$458,$B27,'C-Existing'!H$12:H$458)</f>
        <v>6227298.9899999993</v>
      </c>
      <c r="I27" s="37">
        <f>SUMIF('C-Existing'!$B$12:$B$458,$B27,'C-Existing'!I$12:I$458)</f>
        <v>0</v>
      </c>
      <c r="J27" s="37">
        <f>SUMIF('C-Existing'!$B$12:$B$458,$B27,'C-Existing'!J$12:J$458)</f>
        <v>6227298.9899999993</v>
      </c>
      <c r="K27" s="37">
        <f>SUMIF('C-Existing'!$B$12:$B$458,$B27,'C-Existing'!K$12:K$458)</f>
        <v>57654.210000000014</v>
      </c>
      <c r="L27" s="37">
        <f>SUMIF('C-Existing'!$B$12:$B$458,$B27,'C-Existing'!L$12:L$458)</f>
        <v>57654.210000000014</v>
      </c>
      <c r="M27" s="37">
        <f>SUMIF('C-Existing'!$B$12:$B$458,$B27,'C-Existing'!M$12:M$458)</f>
        <v>835725</v>
      </c>
      <c r="N27" s="37">
        <f>SUMIF('C-Existing'!$B$12:$B$458,$B27,'C-Existing'!N$12:N$458)</f>
        <v>0</v>
      </c>
      <c r="O27" s="37">
        <f>SUMIF('C-Existing'!$B$12:$B$458,$B27,'C-Existing'!O$12:O$458)</f>
        <v>705375</v>
      </c>
      <c r="P27" s="37">
        <f>SUMIF('C-Existing'!$B$12:$B$458,$B27,'C-Existing'!P$12:P$458)</f>
        <v>57654.210000000014</v>
      </c>
      <c r="Q27" s="37">
        <f>SUMIF('C-Existing'!$B$12:$B$458,$B27,'C-Existing'!Q$12:Q$458)</f>
        <v>647720.78999999992</v>
      </c>
      <c r="R27" s="37">
        <f>SUMIF('C-Existing'!$B$12:$B$458,$B27,'C-Existing'!R$12:R$458)</f>
        <v>0</v>
      </c>
      <c r="S27" s="37">
        <f>SUMIF('C-Existing'!$B$12:$B$458,$B27,'C-Existing'!S$12:S$458)</f>
        <v>5579578.1999999983</v>
      </c>
      <c r="T27" s="37">
        <f>SUMIF('C-Existing'!$B$12:$B$458,$B27,'C-Existing'!T$12:T$458)</f>
        <v>5579578.1999999983</v>
      </c>
      <c r="U27" s="37">
        <f>SUMIF('C-Existing'!$B$12:$B$458,$B27,'C-Existing'!U$12:U$458)</f>
        <v>1</v>
      </c>
      <c r="V27" s="37">
        <f>SUMIF('C-Existing'!$B$12:$B$458,$B27,'C-Existing'!V$12:V$458)</f>
        <v>50181.651027749991</v>
      </c>
      <c r="W27" s="37">
        <f>SUMIF('C-Existing'!$B$12:$B$458,$B27,'C-Existing'!W$12:W$458)</f>
        <v>0</v>
      </c>
      <c r="X27" s="37">
        <f>SUMIF('C-Existing'!$B$12:$B$458,$B27,'C-Existing'!X$12:X$458)</f>
        <v>237</v>
      </c>
      <c r="Y27" s="37">
        <f>SUMIF('C-Existing'!$B$12:$B$458,$B27,'C-Existing'!Y$12:Y$458)</f>
        <v>0</v>
      </c>
      <c r="Z27" s="37">
        <f>SUMIF('C-Existing'!$B$12:$B$458,$B27,'C-Existing'!Z$12:Z$458)</f>
        <v>0</v>
      </c>
      <c r="AA27" s="37">
        <f>SUMIF('C-Existing'!$B$12:$B$458,$B27,'C-Existing'!AA$12:AA$458)</f>
        <v>0</v>
      </c>
      <c r="AB27" s="37">
        <f>SUMIF('C-Existing'!$B$12:$B$458,$B27,'C-Existing'!AB$12:AB$458)</f>
        <v>0</v>
      </c>
      <c r="AC27" s="37">
        <f>SUMIF('C-Existing'!$B$12:$B$458,$B27,'C-Existing'!AC$12:AC$458)</f>
        <v>550</v>
      </c>
      <c r="AD27" s="37">
        <f>SUMIF('C-Existing'!$B$12:$B$458,$B27,'C-Existing'!AD$12:AD$458)</f>
        <v>0</v>
      </c>
      <c r="AE27" s="56">
        <f>SUMIF('C-Existing'!$B$12:$B$458,$B27,'C-Existing'!AE$12:AE$458)</f>
        <v>9.6699999999999994E-2</v>
      </c>
      <c r="AF27" s="37">
        <f>SUMIF('C-Existing'!$B$12:$B$458,$B27,'C-Existing'!AF$12:AF$458)</f>
        <v>-7472.7587880000083</v>
      </c>
      <c r="AG27" s="37">
        <f>SUMIF('C-Existing'!$B$12:$B$458,$B27,'C-Existing'!AG$12:AG$458)</f>
        <v>0</v>
      </c>
      <c r="AH27" s="102">
        <f>SUMIF('C-Existing'!$B$12:$B$458,$B27,'C-Existing'!AH$12:AH$458)</f>
        <v>0</v>
      </c>
      <c r="AI27" s="37">
        <f>SUMIF('C-Existing'!$B$12:$B$458,$B27,'C-Existing'!AI$12:AI$458)</f>
        <v>1485</v>
      </c>
      <c r="AJ27" s="37">
        <f>SUMIF('C-Existing'!$B$12:$B$458,$B27,'C-Existing'!AJ$12:AJ$458)</f>
        <v>353430</v>
      </c>
      <c r="AK27" s="37">
        <f>SUMIF('C-Existing'!$B$12:$B$458,$B27,'C-Existing'!AK$12:AK$458)</f>
        <v>0</v>
      </c>
      <c r="AL27" s="37">
        <f>SUMIF('C-Existing'!$B$12:$B$458,$B27,'C-Existing'!AL$12:AL$458)</f>
        <v>0</v>
      </c>
      <c r="AM27" s="37">
        <f>SUMIF('C-Existing'!$B$12:$B$458,$B27,'C-Existing'!AM$12:AM$458)</f>
        <v>0</v>
      </c>
      <c r="AN27" s="37">
        <f>SUMIF('C-Existing'!$B$12:$B$458,$B27,'C-Existing'!AN$12:AN$458)</f>
        <v>0</v>
      </c>
      <c r="AR27" s="37"/>
    </row>
    <row r="28" spans="1:44" x14ac:dyDescent="0.2">
      <c r="A28" s="1">
        <f t="shared" si="2"/>
        <v>8</v>
      </c>
      <c r="B28" s="101">
        <f t="shared" si="3"/>
        <v>45169</v>
      </c>
      <c r="C28" s="37">
        <f>SUMIF('C-Existing'!$B$12:$B$458,$B28,'C-Existing'!C$12:C$458)</f>
        <v>1844319.5999999996</v>
      </c>
      <c r="D28" s="37">
        <f>SUMIF('C-Existing'!$B$12:$B$458,$B28,'C-Existing'!D$12:D$458)</f>
        <v>27228402.380000003</v>
      </c>
      <c r="E28" s="37">
        <f>SUMIF('C-Existing'!$B$12:$B$458,$B28,'C-Existing'!E$12:E$458)</f>
        <v>0</v>
      </c>
      <c r="F28" s="37">
        <f>SUMIF('C-Existing'!$B$12:$B$458,$B28,'C-Existing'!F$12:F$458)</f>
        <v>0</v>
      </c>
      <c r="G28" s="37">
        <f>SUMIF('C-Existing'!$B$12:$B$458,$B28,'C-Existing'!G$12:G$458)</f>
        <v>1987</v>
      </c>
      <c r="H28" s="37">
        <f>SUMIF('C-Existing'!$B$12:$B$458,$B28,'C-Existing'!H$12:H$458)</f>
        <v>5579578.1999999983</v>
      </c>
      <c r="I28" s="37">
        <f>SUMIF('C-Existing'!$B$12:$B$458,$B28,'C-Existing'!I$12:I$458)</f>
        <v>0</v>
      </c>
      <c r="J28" s="37">
        <f>SUMIF('C-Existing'!$B$12:$B$458,$B28,'C-Existing'!J$12:J$458)</f>
        <v>5579578.1999999983</v>
      </c>
      <c r="K28" s="37">
        <f>SUMIF('C-Existing'!$B$12:$B$458,$B28,'C-Existing'!K$12:K$458)</f>
        <v>51657.419999999991</v>
      </c>
      <c r="L28" s="37">
        <f>SUMIF('C-Existing'!$B$12:$B$458,$B28,'C-Existing'!L$12:L$458)</f>
        <v>51657.419999999991</v>
      </c>
      <c r="M28" s="37">
        <f>SUMIF('C-Existing'!$B$12:$B$458,$B28,'C-Existing'!M$12:M$458)</f>
        <v>815781</v>
      </c>
      <c r="N28" s="37">
        <f>SUMIF('C-Existing'!$B$12:$B$458,$B28,'C-Existing'!N$12:N$458)</f>
        <v>0</v>
      </c>
      <c r="O28" s="37">
        <f>SUMIF('C-Existing'!$B$12:$B$458,$B28,'C-Existing'!O$12:O$458)</f>
        <v>593674.88</v>
      </c>
      <c r="P28" s="37">
        <f>SUMIF('C-Existing'!$B$12:$B$458,$B28,'C-Existing'!P$12:P$458)</f>
        <v>51657.419999999991</v>
      </c>
      <c r="Q28" s="37">
        <f>SUMIF('C-Existing'!$B$12:$B$458,$B28,'C-Existing'!Q$12:Q$458)</f>
        <v>542017.46000000008</v>
      </c>
      <c r="R28" s="37">
        <f>SUMIF('C-Existing'!$B$12:$B$458,$B28,'C-Existing'!R$12:R$458)</f>
        <v>0</v>
      </c>
      <c r="S28" s="37">
        <f>SUMIF('C-Existing'!$B$12:$B$458,$B28,'C-Existing'!S$12:S$458)</f>
        <v>5037560.74</v>
      </c>
      <c r="T28" s="37">
        <f>SUMIF('C-Existing'!$B$12:$B$458,$B28,'C-Existing'!T$12:T$458)</f>
        <v>5037560.74</v>
      </c>
      <c r="U28" s="37">
        <f>SUMIF('C-Existing'!$B$12:$B$458,$B28,'C-Existing'!U$12:U$458)</f>
        <v>1</v>
      </c>
      <c r="V28" s="37">
        <f>SUMIF('C-Existing'!$B$12:$B$458,$B28,'C-Existing'!V$12:V$458)</f>
        <v>44962.100994999979</v>
      </c>
      <c r="W28" s="37">
        <f>SUMIF('C-Existing'!$B$12:$B$458,$B28,'C-Existing'!W$12:W$458)</f>
        <v>0</v>
      </c>
      <c r="X28" s="37">
        <f>SUMIF('C-Existing'!$B$12:$B$458,$B28,'C-Existing'!X$12:X$458)</f>
        <v>237</v>
      </c>
      <c r="Y28" s="37">
        <f>SUMIF('C-Existing'!$B$12:$B$458,$B28,'C-Existing'!Y$12:Y$458)</f>
        <v>0</v>
      </c>
      <c r="Z28" s="37">
        <f>SUMIF('C-Existing'!$B$12:$B$458,$B28,'C-Existing'!Z$12:Z$458)</f>
        <v>0</v>
      </c>
      <c r="AA28" s="37">
        <f>SUMIF('C-Existing'!$B$12:$B$458,$B28,'C-Existing'!AA$12:AA$458)</f>
        <v>0</v>
      </c>
      <c r="AB28" s="37">
        <f>SUMIF('C-Existing'!$B$12:$B$458,$B28,'C-Existing'!AB$12:AB$458)</f>
        <v>0</v>
      </c>
      <c r="AC28" s="37">
        <f>SUMIF('C-Existing'!$B$12:$B$458,$B28,'C-Existing'!AC$12:AC$458)</f>
        <v>736</v>
      </c>
      <c r="AD28" s="37">
        <f>SUMIF('C-Existing'!$B$12:$B$458,$B28,'C-Existing'!AD$12:AD$458)</f>
        <v>0</v>
      </c>
      <c r="AE28" s="56">
        <f>SUMIF('C-Existing'!$B$12:$B$458,$B28,'C-Existing'!AE$12:AE$458)</f>
        <v>9.6699999999999994E-2</v>
      </c>
      <c r="AF28" s="37">
        <f>SUMIF('C-Existing'!$B$12:$B$458,$B28,'C-Existing'!AF$12:AF$458)</f>
        <v>-6695.4938400000055</v>
      </c>
      <c r="AG28" s="37">
        <f>SUMIF('C-Existing'!$B$12:$B$458,$B28,'C-Existing'!AG$12:AG$458)</f>
        <v>0</v>
      </c>
      <c r="AH28" s="102">
        <f>SUMIF('C-Existing'!$B$12:$B$458,$B28,'C-Existing'!AH$12:AH$458)</f>
        <v>0</v>
      </c>
      <c r="AI28" s="37">
        <f>SUMIF('C-Existing'!$B$12:$B$458,$B28,'C-Existing'!AI$12:AI$458)</f>
        <v>1251</v>
      </c>
      <c r="AJ28" s="37">
        <f>SUMIF('C-Existing'!$B$12:$B$458,$B28,'C-Existing'!AJ$12:AJ$458)</f>
        <v>297187.88</v>
      </c>
      <c r="AK28" s="37">
        <f>SUMIF('C-Existing'!$B$12:$B$458,$B28,'C-Existing'!AK$12:AK$458)</f>
        <v>0</v>
      </c>
      <c r="AL28" s="37">
        <f>SUMIF('C-Existing'!$B$12:$B$458,$B28,'C-Existing'!AL$12:AL$458)</f>
        <v>0</v>
      </c>
      <c r="AM28" s="37">
        <f>SUMIF('C-Existing'!$B$12:$B$458,$B28,'C-Existing'!AM$12:AM$458)</f>
        <v>0</v>
      </c>
      <c r="AN28" s="37">
        <f>SUMIF('C-Existing'!$B$12:$B$458,$B28,'C-Existing'!AN$12:AN$458)</f>
        <v>0</v>
      </c>
      <c r="AR28" s="37"/>
    </row>
    <row r="29" spans="1:44" x14ac:dyDescent="0.2">
      <c r="A29" s="1">
        <f t="shared" si="2"/>
        <v>9</v>
      </c>
      <c r="B29" s="101">
        <f t="shared" si="3"/>
        <v>45199</v>
      </c>
      <c r="C29" s="37">
        <f>SUMIF('C-Existing'!$B$12:$B$458,$B29,'C-Existing'!C$12:C$458)</f>
        <v>1570747.35</v>
      </c>
      <c r="D29" s="37">
        <f>SUMIF('C-Existing'!$B$12:$B$458,$B29,'C-Existing'!D$12:D$458)</f>
        <v>28799149.730000004</v>
      </c>
      <c r="E29" s="37">
        <f>SUMIF('C-Existing'!$B$12:$B$458,$B29,'C-Existing'!E$12:E$458)</f>
        <v>0</v>
      </c>
      <c r="F29" s="37">
        <f>SUMIF('C-Existing'!$B$12:$B$458,$B29,'C-Existing'!F$12:F$458)</f>
        <v>0</v>
      </c>
      <c r="G29" s="37">
        <f>SUMIF('C-Existing'!$B$12:$B$458,$B29,'C-Existing'!G$12:G$458)</f>
        <v>1966</v>
      </c>
      <c r="H29" s="37">
        <f>SUMIF('C-Existing'!$B$12:$B$458,$B29,'C-Existing'!H$12:H$458)</f>
        <v>5037560.74</v>
      </c>
      <c r="I29" s="37">
        <f>SUMIF('C-Existing'!$B$12:$B$458,$B29,'C-Existing'!I$12:I$458)</f>
        <v>0</v>
      </c>
      <c r="J29" s="37">
        <f>SUMIF('C-Existing'!$B$12:$B$458,$B29,'C-Existing'!J$12:J$458)</f>
        <v>5037560.74</v>
      </c>
      <c r="K29" s="37">
        <f>SUMIF('C-Existing'!$B$12:$B$458,$B29,'C-Existing'!K$12:K$458)</f>
        <v>46639.25</v>
      </c>
      <c r="L29" s="37">
        <f>SUMIF('C-Existing'!$B$12:$B$458,$B29,'C-Existing'!L$12:L$458)</f>
        <v>46639.25</v>
      </c>
      <c r="M29" s="37">
        <f>SUMIF('C-Existing'!$B$12:$B$458,$B29,'C-Existing'!M$12:M$458)</f>
        <v>755112</v>
      </c>
      <c r="N29" s="37">
        <f>SUMIF('C-Existing'!$B$12:$B$458,$B29,'C-Existing'!N$12:N$458)</f>
        <v>0</v>
      </c>
      <c r="O29" s="37">
        <f>SUMIF('C-Existing'!$B$12:$B$458,$B29,'C-Existing'!O$12:O$458)</f>
        <v>577125</v>
      </c>
      <c r="P29" s="37">
        <f>SUMIF('C-Existing'!$B$12:$B$458,$B29,'C-Existing'!P$12:P$458)</f>
        <v>46639.25</v>
      </c>
      <c r="Q29" s="37">
        <f>SUMIF('C-Existing'!$B$12:$B$458,$B29,'C-Existing'!Q$12:Q$458)</f>
        <v>530485.75</v>
      </c>
      <c r="R29" s="37">
        <f>SUMIF('C-Existing'!$B$12:$B$458,$B29,'C-Existing'!R$12:R$458)</f>
        <v>0</v>
      </c>
      <c r="S29" s="37">
        <f>SUMIF('C-Existing'!$B$12:$B$458,$B29,'C-Existing'!S$12:S$458)</f>
        <v>4507074.99</v>
      </c>
      <c r="T29" s="37">
        <f>SUMIF('C-Existing'!$B$12:$B$458,$B29,'C-Existing'!T$12:T$458)</f>
        <v>4507074.99</v>
      </c>
      <c r="U29" s="37">
        <f>SUMIF('C-Existing'!$B$12:$B$458,$B29,'C-Existing'!U$12:U$458)</f>
        <v>1</v>
      </c>
      <c r="V29" s="37">
        <f>SUMIF('C-Existing'!$B$12:$B$458,$B29,'C-Existing'!V$12:V$458)</f>
        <v>40594.343629833333</v>
      </c>
      <c r="W29" s="37">
        <f>SUMIF('C-Existing'!$B$12:$B$458,$B29,'C-Existing'!W$12:W$458)</f>
        <v>0</v>
      </c>
      <c r="X29" s="37">
        <f>SUMIF('C-Existing'!$B$12:$B$458,$B29,'C-Existing'!X$12:X$458)</f>
        <v>237</v>
      </c>
      <c r="Y29" s="37">
        <f>SUMIF('C-Existing'!$B$12:$B$458,$B29,'C-Existing'!Y$12:Y$458)</f>
        <v>0</v>
      </c>
      <c r="Z29" s="37">
        <f>SUMIF('C-Existing'!$B$12:$B$458,$B29,'C-Existing'!Z$12:Z$458)</f>
        <v>0</v>
      </c>
      <c r="AA29" s="37">
        <f>SUMIF('C-Existing'!$B$12:$B$458,$B29,'C-Existing'!AA$12:AA$458)</f>
        <v>0</v>
      </c>
      <c r="AB29" s="37">
        <f>SUMIF('C-Existing'!$B$12:$B$458,$B29,'C-Existing'!AB$12:AB$458)</f>
        <v>0</v>
      </c>
      <c r="AC29" s="37">
        <f>SUMIF('C-Existing'!$B$12:$B$458,$B29,'C-Existing'!AC$12:AC$458)</f>
        <v>751</v>
      </c>
      <c r="AD29" s="37">
        <f>SUMIF('C-Existing'!$B$12:$B$458,$B29,'C-Existing'!AD$12:AD$458)</f>
        <v>0</v>
      </c>
      <c r="AE29" s="56">
        <f>SUMIF('C-Existing'!$B$12:$B$458,$B29,'C-Existing'!AE$12:AE$458)</f>
        <v>9.6699999999999994E-2</v>
      </c>
      <c r="AF29" s="37">
        <f>SUMIF('C-Existing'!$B$12:$B$458,$B29,'C-Existing'!AF$12:AF$458)</f>
        <v>-6045.072888000007</v>
      </c>
      <c r="AG29" s="37">
        <f>SUMIF('C-Existing'!$B$12:$B$458,$B29,'C-Existing'!AG$12:AG$458)</f>
        <v>0</v>
      </c>
      <c r="AH29" s="102">
        <f>SUMIF('C-Existing'!$B$12:$B$458,$B29,'C-Existing'!AH$12:AH$458)</f>
        <v>0</v>
      </c>
      <c r="AI29" s="37">
        <f>SUMIF('C-Existing'!$B$12:$B$458,$B29,'C-Existing'!AI$12:AI$458)</f>
        <v>1215</v>
      </c>
      <c r="AJ29" s="37">
        <f>SUMIF('C-Existing'!$B$12:$B$458,$B29,'C-Existing'!AJ$12:AJ$458)</f>
        <v>289170</v>
      </c>
      <c r="AK29" s="37">
        <f>SUMIF('C-Existing'!$B$12:$B$458,$B29,'C-Existing'!AK$12:AK$458)</f>
        <v>0</v>
      </c>
      <c r="AL29" s="37">
        <f>SUMIF('C-Existing'!$B$12:$B$458,$B29,'C-Existing'!AL$12:AL$458)</f>
        <v>0</v>
      </c>
      <c r="AM29" s="37">
        <f>SUMIF('C-Existing'!$B$12:$B$458,$B29,'C-Existing'!AM$12:AM$458)</f>
        <v>0</v>
      </c>
      <c r="AN29" s="37">
        <f>SUMIF('C-Existing'!$B$12:$B$458,$B29,'C-Existing'!AN$12:AN$458)</f>
        <v>0</v>
      </c>
      <c r="AR29" s="37"/>
    </row>
    <row r="30" spans="1:44" x14ac:dyDescent="0.2">
      <c r="A30" s="1">
        <f t="shared" si="2"/>
        <v>10</v>
      </c>
      <c r="B30" s="101">
        <f t="shared" si="3"/>
        <v>45230</v>
      </c>
      <c r="C30" s="37">
        <f>SUMIF('C-Existing'!$B$12:$B$458,$B30,'C-Existing'!C$12:C$458)</f>
        <v>1269262.67</v>
      </c>
      <c r="D30" s="37">
        <f>SUMIF('C-Existing'!$B$12:$B$458,$B30,'C-Existing'!D$12:D$458)</f>
        <v>30068412.400000006</v>
      </c>
      <c r="E30" s="37">
        <f>SUMIF('C-Existing'!$B$12:$B$458,$B30,'C-Existing'!E$12:E$458)</f>
        <v>0</v>
      </c>
      <c r="F30" s="37">
        <f>SUMIF('C-Existing'!$B$12:$B$458,$B30,'C-Existing'!F$12:F$458)</f>
        <v>0</v>
      </c>
      <c r="G30" s="37">
        <f>SUMIF('C-Existing'!$B$12:$B$458,$B30,'C-Existing'!G$12:G$458)</f>
        <v>1798</v>
      </c>
      <c r="H30" s="37">
        <f>SUMIF('C-Existing'!$B$12:$B$458,$B30,'C-Existing'!H$12:H$458)</f>
        <v>4507074.99</v>
      </c>
      <c r="I30" s="37">
        <f>SUMIF('C-Existing'!$B$12:$B$458,$B30,'C-Existing'!I$12:I$458)</f>
        <v>0</v>
      </c>
      <c r="J30" s="37">
        <f>SUMIF('C-Existing'!$B$12:$B$458,$B30,'C-Existing'!J$12:J$458)</f>
        <v>4507074.99</v>
      </c>
      <c r="K30" s="37">
        <f>SUMIF('C-Existing'!$B$12:$B$458,$B30,'C-Existing'!K$12:K$458)</f>
        <v>41727.849999999991</v>
      </c>
      <c r="L30" s="37">
        <f>SUMIF('C-Existing'!$B$12:$B$458,$B30,'C-Existing'!L$12:L$458)</f>
        <v>41727.849999999991</v>
      </c>
      <c r="M30" s="37">
        <f>SUMIF('C-Existing'!$B$12:$B$458,$B30,'C-Existing'!M$12:M$458)</f>
        <v>690782</v>
      </c>
      <c r="N30" s="37">
        <f>SUMIF('C-Existing'!$B$12:$B$458,$B30,'C-Existing'!N$12:N$458)</f>
        <v>0</v>
      </c>
      <c r="O30" s="37">
        <f>SUMIF('C-Existing'!$B$12:$B$458,$B30,'C-Existing'!O$12:O$458)</f>
        <v>528200</v>
      </c>
      <c r="P30" s="37">
        <f>SUMIF('C-Existing'!$B$12:$B$458,$B30,'C-Existing'!P$12:P$458)</f>
        <v>41727.849999999991</v>
      </c>
      <c r="Q30" s="37">
        <f>SUMIF('C-Existing'!$B$12:$B$458,$B30,'C-Existing'!Q$12:Q$458)</f>
        <v>486472.15000000008</v>
      </c>
      <c r="R30" s="37">
        <f>SUMIF('C-Existing'!$B$12:$B$458,$B30,'C-Existing'!R$12:R$458)</f>
        <v>0</v>
      </c>
      <c r="S30" s="37">
        <f>SUMIF('C-Existing'!$B$12:$B$458,$B30,'C-Existing'!S$12:S$458)</f>
        <v>4020602.8400000008</v>
      </c>
      <c r="T30" s="37">
        <f>SUMIF('C-Existing'!$B$12:$B$458,$B30,'C-Existing'!T$12:T$458)</f>
        <v>4020602.8400000008</v>
      </c>
      <c r="U30" s="37">
        <f>SUMIF('C-Existing'!$B$12:$B$458,$B30,'C-Existing'!U$12:U$458)</f>
        <v>1</v>
      </c>
      <c r="V30" s="37">
        <f>SUMIF('C-Existing'!$B$12:$B$458,$B30,'C-Existing'!V$12:V$458)</f>
        <v>36319.512627749995</v>
      </c>
      <c r="W30" s="37">
        <f>SUMIF('C-Existing'!$B$12:$B$458,$B30,'C-Existing'!W$12:W$458)</f>
        <v>0</v>
      </c>
      <c r="X30" s="37">
        <f>SUMIF('C-Existing'!$B$12:$B$458,$B30,'C-Existing'!X$12:X$458)</f>
        <v>237</v>
      </c>
      <c r="Y30" s="37">
        <f>SUMIF('C-Existing'!$B$12:$B$458,$B30,'C-Existing'!Y$12:Y$458)</f>
        <v>0</v>
      </c>
      <c r="Z30" s="37">
        <f>SUMIF('C-Existing'!$B$12:$B$458,$B30,'C-Existing'!Z$12:Z$458)</f>
        <v>0</v>
      </c>
      <c r="AA30" s="37">
        <f>SUMIF('C-Existing'!$B$12:$B$458,$B30,'C-Existing'!AA$12:AA$458)</f>
        <v>0</v>
      </c>
      <c r="AB30" s="37">
        <f>SUMIF('C-Existing'!$B$12:$B$458,$B30,'C-Existing'!AB$12:AB$458)</f>
        <v>0</v>
      </c>
      <c r="AC30" s="37">
        <f>SUMIF('C-Existing'!$B$12:$B$458,$B30,'C-Existing'!AC$12:AC$458)</f>
        <v>686</v>
      </c>
      <c r="AD30" s="37">
        <f>SUMIF('C-Existing'!$B$12:$B$458,$B30,'C-Existing'!AD$12:AD$458)</f>
        <v>0</v>
      </c>
      <c r="AE30" s="56">
        <f>SUMIF('C-Existing'!$B$12:$B$458,$B30,'C-Existing'!AE$12:AE$458)</f>
        <v>9.6699999999999994E-2</v>
      </c>
      <c r="AF30" s="37">
        <f>SUMIF('C-Existing'!$B$12:$B$458,$B30,'C-Existing'!AF$12:AF$458)</f>
        <v>-5408.4899880000066</v>
      </c>
      <c r="AG30" s="37">
        <f>SUMIF('C-Existing'!$B$12:$B$458,$B30,'C-Existing'!AG$12:AG$458)</f>
        <v>0</v>
      </c>
      <c r="AH30" s="102">
        <f>SUMIF('C-Existing'!$B$12:$B$458,$B30,'C-Existing'!AH$12:AH$458)</f>
        <v>0</v>
      </c>
      <c r="AI30" s="37">
        <f>SUMIF('C-Existing'!$B$12:$B$458,$B30,'C-Existing'!AI$12:AI$458)</f>
        <v>1112</v>
      </c>
      <c r="AJ30" s="37">
        <f>SUMIF('C-Existing'!$B$12:$B$458,$B30,'C-Existing'!AJ$12:AJ$458)</f>
        <v>264656</v>
      </c>
      <c r="AK30" s="37">
        <f>SUMIF('C-Existing'!$B$12:$B$458,$B30,'C-Existing'!AK$12:AK$458)</f>
        <v>0</v>
      </c>
      <c r="AL30" s="37">
        <f>SUMIF('C-Existing'!$B$12:$B$458,$B30,'C-Existing'!AL$12:AL$458)</f>
        <v>0</v>
      </c>
      <c r="AM30" s="37">
        <f>SUMIF('C-Existing'!$B$12:$B$458,$B30,'C-Existing'!AM$12:AM$458)</f>
        <v>0</v>
      </c>
      <c r="AN30" s="37">
        <f>SUMIF('C-Existing'!$B$12:$B$458,$B30,'C-Existing'!AN$12:AN$458)</f>
        <v>0</v>
      </c>
      <c r="AR30" s="37"/>
    </row>
    <row r="31" spans="1:44" x14ac:dyDescent="0.2">
      <c r="A31" s="1">
        <f t="shared" si="2"/>
        <v>11</v>
      </c>
      <c r="B31" s="101">
        <f t="shared" si="3"/>
        <v>45260</v>
      </c>
      <c r="C31" s="37">
        <f>SUMIF('C-Existing'!$B$12:$B$458,$B31,'C-Existing'!C$12:C$458)</f>
        <v>799275.35000000009</v>
      </c>
      <c r="D31" s="37">
        <f>SUMIF('C-Existing'!$B$12:$B$458,$B31,'C-Existing'!D$12:D$458)</f>
        <v>30867687.750000007</v>
      </c>
      <c r="E31" s="37">
        <f>SUMIF('C-Existing'!$B$12:$B$458,$B31,'C-Existing'!E$12:E$458)</f>
        <v>0</v>
      </c>
      <c r="F31" s="37">
        <f>SUMIF('C-Existing'!$B$12:$B$458,$B31,'C-Existing'!F$12:F$458)</f>
        <v>0</v>
      </c>
      <c r="G31" s="37">
        <f>SUMIF('C-Existing'!$B$12:$B$458,$B31,'C-Existing'!G$12:G$458)</f>
        <v>1535</v>
      </c>
      <c r="H31" s="37">
        <f>SUMIF('C-Existing'!$B$12:$B$458,$B31,'C-Existing'!H$12:H$458)</f>
        <v>4020602.8400000008</v>
      </c>
      <c r="I31" s="37">
        <f>SUMIF('C-Existing'!$B$12:$B$458,$B31,'C-Existing'!I$12:I$458)</f>
        <v>0</v>
      </c>
      <c r="J31" s="37">
        <f>SUMIF('C-Existing'!$B$12:$B$458,$B31,'C-Existing'!J$12:J$458)</f>
        <v>4020602.8400000008</v>
      </c>
      <c r="K31" s="37">
        <f>SUMIF('C-Existing'!$B$12:$B$458,$B31,'C-Existing'!K$12:K$458)</f>
        <v>37223.950000000004</v>
      </c>
      <c r="L31" s="37">
        <f>SUMIF('C-Existing'!$B$12:$B$458,$B31,'C-Existing'!L$12:L$458)</f>
        <v>37223.950000000004</v>
      </c>
      <c r="M31" s="37">
        <f>SUMIF('C-Existing'!$B$12:$B$458,$B31,'C-Existing'!M$12:M$458)</f>
        <v>589657</v>
      </c>
      <c r="N31" s="37">
        <f>SUMIF('C-Existing'!$B$12:$B$458,$B31,'C-Existing'!N$12:N$458)</f>
        <v>0</v>
      </c>
      <c r="O31" s="37">
        <f>SUMIF('C-Existing'!$B$12:$B$458,$B31,'C-Existing'!O$12:O$458)</f>
        <v>450775</v>
      </c>
      <c r="P31" s="37">
        <f>SUMIF('C-Existing'!$B$12:$B$458,$B31,'C-Existing'!P$12:P$458)</f>
        <v>37223.950000000004</v>
      </c>
      <c r="Q31" s="37">
        <f>SUMIF('C-Existing'!$B$12:$B$458,$B31,'C-Existing'!Q$12:Q$458)</f>
        <v>413551.05</v>
      </c>
      <c r="R31" s="37">
        <f>SUMIF('C-Existing'!$B$12:$B$458,$B31,'C-Existing'!R$12:R$458)</f>
        <v>0</v>
      </c>
      <c r="S31" s="37">
        <f>SUMIF('C-Existing'!$B$12:$B$458,$B31,'C-Existing'!S$12:S$458)</f>
        <v>3607051.7900000005</v>
      </c>
      <c r="T31" s="37">
        <f>SUMIF('C-Existing'!$B$12:$B$458,$B31,'C-Existing'!T$12:T$458)</f>
        <v>3607051.7900000005</v>
      </c>
      <c r="U31" s="37">
        <f>SUMIF('C-Existing'!$B$12:$B$458,$B31,'C-Existing'!U$12:U$458)</f>
        <v>1</v>
      </c>
      <c r="V31" s="37">
        <f>SUMIF('C-Existing'!$B$12:$B$458,$B31,'C-Existing'!V$12:V$458)</f>
        <v>32399.357885666668</v>
      </c>
      <c r="W31" s="37">
        <f>SUMIF('C-Existing'!$B$12:$B$458,$B31,'C-Existing'!W$12:W$458)</f>
        <v>0</v>
      </c>
      <c r="X31" s="37">
        <f>SUMIF('C-Existing'!$B$12:$B$458,$B31,'C-Existing'!X$12:X$458)</f>
        <v>237</v>
      </c>
      <c r="Y31" s="37">
        <f>SUMIF('C-Existing'!$B$12:$B$458,$B31,'C-Existing'!Y$12:Y$458)</f>
        <v>0</v>
      </c>
      <c r="Z31" s="37">
        <f>SUMIF('C-Existing'!$B$12:$B$458,$B31,'C-Existing'!Z$12:Z$458)</f>
        <v>0</v>
      </c>
      <c r="AA31" s="37">
        <f>SUMIF('C-Existing'!$B$12:$B$458,$B31,'C-Existing'!AA$12:AA$458)</f>
        <v>0</v>
      </c>
      <c r="AB31" s="37">
        <f>SUMIF('C-Existing'!$B$12:$B$458,$B31,'C-Existing'!AB$12:AB$458)</f>
        <v>0</v>
      </c>
      <c r="AC31" s="37">
        <f>SUMIF('C-Existing'!$B$12:$B$458,$B31,'C-Existing'!AC$12:AC$458)</f>
        <v>586</v>
      </c>
      <c r="AD31" s="37">
        <f>SUMIF('C-Existing'!$B$12:$B$458,$B31,'C-Existing'!AD$12:AD$458)</f>
        <v>0</v>
      </c>
      <c r="AE31" s="56">
        <f>SUMIF('C-Existing'!$B$12:$B$458,$B31,'C-Existing'!AE$12:AE$458)</f>
        <v>9.6699999999999994E-2</v>
      </c>
      <c r="AF31" s="37">
        <f>SUMIF('C-Existing'!$B$12:$B$458,$B31,'C-Existing'!AF$12:AF$458)</f>
        <v>-4824.7234080000062</v>
      </c>
      <c r="AG31" s="37">
        <f>SUMIF('C-Existing'!$B$12:$B$458,$B31,'C-Existing'!AG$12:AG$458)</f>
        <v>0</v>
      </c>
      <c r="AH31" s="102">
        <f>SUMIF('C-Existing'!$B$12:$B$458,$B31,'C-Existing'!AH$12:AH$458)</f>
        <v>0</v>
      </c>
      <c r="AI31" s="37">
        <f>SUMIF('C-Existing'!$B$12:$B$458,$B31,'C-Existing'!AI$12:AI$458)</f>
        <v>949</v>
      </c>
      <c r="AJ31" s="37">
        <f>SUMIF('C-Existing'!$B$12:$B$458,$B31,'C-Existing'!AJ$12:AJ$458)</f>
        <v>225862</v>
      </c>
      <c r="AK31" s="37">
        <f>SUMIF('C-Existing'!$B$12:$B$458,$B31,'C-Existing'!AK$12:AK$458)</f>
        <v>0</v>
      </c>
      <c r="AL31" s="37">
        <f>SUMIF('C-Existing'!$B$12:$B$458,$B31,'C-Existing'!AL$12:AL$458)</f>
        <v>0</v>
      </c>
      <c r="AM31" s="37">
        <f>SUMIF('C-Existing'!$B$12:$B$458,$B31,'C-Existing'!AM$12:AM$458)</f>
        <v>0</v>
      </c>
      <c r="AN31" s="37">
        <f>SUMIF('C-Existing'!$B$12:$B$458,$B31,'C-Existing'!AN$12:AN$458)</f>
        <v>0</v>
      </c>
      <c r="AR31" s="37"/>
    </row>
    <row r="32" spans="1:44" x14ac:dyDescent="0.2">
      <c r="A32" s="1">
        <f t="shared" si="2"/>
        <v>12</v>
      </c>
      <c r="B32" s="101">
        <f t="shared" si="3"/>
        <v>45291</v>
      </c>
      <c r="C32" s="37">
        <f>SUMIF('C-Existing'!$B$12:$B$458,$B32,'C-Existing'!C$12:C$458)</f>
        <v>707376.78999999992</v>
      </c>
      <c r="D32" s="37">
        <f>SUMIF('C-Existing'!$B$12:$B$458,$B32,'C-Existing'!D$12:D$458)</f>
        <v>31575064.540000007</v>
      </c>
      <c r="E32" s="37">
        <f>SUMIF('C-Existing'!$B$12:$B$458,$B32,'C-Existing'!E$12:E$458)</f>
        <v>0</v>
      </c>
      <c r="F32" s="37">
        <f>SUMIF('C-Existing'!$B$12:$B$458,$B32,'C-Existing'!F$12:F$458)</f>
        <v>0</v>
      </c>
      <c r="G32" s="37">
        <f>SUMIF('C-Existing'!$B$12:$B$458,$B32,'C-Existing'!G$12:G$458)</f>
        <v>1246</v>
      </c>
      <c r="H32" s="37">
        <f>SUMIF('C-Existing'!$B$12:$B$458,$B32,'C-Existing'!H$12:H$458)</f>
        <v>3607051.7900000005</v>
      </c>
      <c r="I32" s="37">
        <f>SUMIF('C-Existing'!$B$12:$B$458,$B32,'C-Existing'!I$12:I$458)</f>
        <v>0</v>
      </c>
      <c r="J32" s="37">
        <f>SUMIF('C-Existing'!$B$12:$B$458,$B32,'C-Existing'!J$12:J$458)</f>
        <v>3607051.7900000005</v>
      </c>
      <c r="K32" s="37">
        <f>SUMIF('C-Existing'!$B$12:$B$458,$B32,'C-Existing'!K$12:K$458)</f>
        <v>33395.149999999994</v>
      </c>
      <c r="L32" s="37">
        <f>SUMIF('C-Existing'!$B$12:$B$458,$B32,'C-Existing'!L$12:L$458)</f>
        <v>33395.149999999994</v>
      </c>
      <c r="M32" s="37">
        <f>SUMIF('C-Existing'!$B$12:$B$458,$B32,'C-Existing'!M$12:M$458)</f>
        <v>478562</v>
      </c>
      <c r="N32" s="37">
        <f>SUMIF('C-Existing'!$B$12:$B$458,$B32,'C-Existing'!N$12:N$458)</f>
        <v>0</v>
      </c>
      <c r="O32" s="37">
        <f>SUMIF('C-Existing'!$B$12:$B$458,$B32,'C-Existing'!O$12:O$458)</f>
        <v>365750</v>
      </c>
      <c r="P32" s="37">
        <f>SUMIF('C-Existing'!$B$12:$B$458,$B32,'C-Existing'!P$12:P$458)</f>
        <v>33395.149999999994</v>
      </c>
      <c r="Q32" s="37">
        <f>SUMIF('C-Existing'!$B$12:$B$458,$B32,'C-Existing'!Q$12:Q$458)</f>
        <v>332354.85000000003</v>
      </c>
      <c r="R32" s="37">
        <f>SUMIF('C-Existing'!$B$12:$B$458,$B32,'C-Existing'!R$12:R$458)</f>
        <v>0</v>
      </c>
      <c r="S32" s="37">
        <f>SUMIF('C-Existing'!$B$12:$B$458,$B32,'C-Existing'!S$12:S$458)</f>
        <v>3274696.94</v>
      </c>
      <c r="T32" s="37">
        <f>SUMIF('C-Existing'!$B$12:$B$458,$B32,'C-Existing'!T$12:T$458)</f>
        <v>3274696.94</v>
      </c>
      <c r="U32" s="37">
        <f>SUMIF('C-Existing'!$B$12:$B$458,$B32,'C-Existing'!U$12:U$458)</f>
        <v>1</v>
      </c>
      <c r="V32" s="37">
        <f>SUMIF('C-Existing'!$B$12:$B$458,$B32,'C-Existing'!V$12:V$458)</f>
        <v>29066.825674416668</v>
      </c>
      <c r="W32" s="37">
        <f>SUMIF('C-Existing'!$B$12:$B$458,$B32,'C-Existing'!W$12:W$458)</f>
        <v>0</v>
      </c>
      <c r="X32" s="37">
        <f>SUMIF('C-Existing'!$B$12:$B$458,$B32,'C-Existing'!X$12:X$458)</f>
        <v>237</v>
      </c>
      <c r="Y32" s="37">
        <f>SUMIF('C-Existing'!$B$12:$B$458,$B32,'C-Existing'!Y$12:Y$458)</f>
        <v>0</v>
      </c>
      <c r="Z32" s="37">
        <f>SUMIF('C-Existing'!$B$12:$B$458,$B32,'C-Existing'!Z$12:Z$458)</f>
        <v>0</v>
      </c>
      <c r="AA32" s="37">
        <f>SUMIF('C-Existing'!$B$12:$B$458,$B32,'C-Existing'!AA$12:AA$458)</f>
        <v>0</v>
      </c>
      <c r="AB32" s="37">
        <f>SUMIF('C-Existing'!$B$12:$B$458,$B32,'C-Existing'!AB$12:AB$458)</f>
        <v>0</v>
      </c>
      <c r="AC32" s="37">
        <f>SUMIF('C-Existing'!$B$12:$B$458,$B32,'C-Existing'!AC$12:AC$458)</f>
        <v>476</v>
      </c>
      <c r="AD32" s="37">
        <f>SUMIF('C-Existing'!$B$12:$B$458,$B32,'C-Existing'!AD$12:AD$458)</f>
        <v>0</v>
      </c>
      <c r="AE32" s="56">
        <f>SUMIF('C-Existing'!$B$12:$B$458,$B32,'C-Existing'!AE$12:AE$458)</f>
        <v>9.6699999999999994E-2</v>
      </c>
      <c r="AF32" s="37">
        <f>SUMIF('C-Existing'!$B$12:$B$458,$B32,'C-Existing'!AF$12:AF$458)</f>
        <v>-4328.462148000006</v>
      </c>
      <c r="AG32" s="37">
        <f>SUMIF('C-Existing'!$B$12:$B$458,$B32,'C-Existing'!AG$12:AG$458)</f>
        <v>0</v>
      </c>
      <c r="AH32" s="102">
        <f>SUMIF('C-Existing'!$B$12:$B$458,$B32,'C-Existing'!AH$12:AH$458)</f>
        <v>0</v>
      </c>
      <c r="AI32" s="37">
        <f>SUMIF('C-Existing'!$B$12:$B$458,$B32,'C-Existing'!AI$12:AI$458)</f>
        <v>770</v>
      </c>
      <c r="AJ32" s="37">
        <f>SUMIF('C-Existing'!$B$12:$B$458,$B32,'C-Existing'!AJ$12:AJ$458)</f>
        <v>183260</v>
      </c>
      <c r="AK32" s="37">
        <f>SUMIF('C-Existing'!$B$12:$B$458,$B32,'C-Existing'!AK$12:AK$458)</f>
        <v>0</v>
      </c>
      <c r="AL32" s="37">
        <f>SUMIF('C-Existing'!$B$12:$B$458,$B32,'C-Existing'!AL$12:AL$458)</f>
        <v>0</v>
      </c>
      <c r="AM32" s="37">
        <f>SUMIF('C-Existing'!$B$12:$B$458,$B32,'C-Existing'!AM$12:AM$458)</f>
        <v>0</v>
      </c>
      <c r="AN32" s="37">
        <f>SUMIF('C-Existing'!$B$12:$B$458,$B32,'C-Existing'!AN$12:AN$458)</f>
        <v>0</v>
      </c>
      <c r="AR32" s="37"/>
    </row>
    <row r="33" spans="1:44" x14ac:dyDescent="0.2">
      <c r="A33" s="1">
        <f t="shared" si="2"/>
        <v>1</v>
      </c>
      <c r="B33" s="101">
        <f t="shared" si="3"/>
        <v>45322</v>
      </c>
      <c r="C33" s="37">
        <f>SUMIF('C-Existing'!$B$12:$B$458,$B33,'C-Existing'!C$12:C$458)</f>
        <v>872773.94000000018</v>
      </c>
      <c r="D33" s="37">
        <f>SUMIF('C-Existing'!$B$12:$B$458,$B33,'C-Existing'!D$12:D$458)</f>
        <v>32447838.480000008</v>
      </c>
      <c r="E33" s="37">
        <f>SUMIF('C-Existing'!$B$12:$B$458,$B33,'C-Existing'!E$12:E$458)</f>
        <v>0</v>
      </c>
      <c r="F33" s="37">
        <f>SUMIF('C-Existing'!$B$12:$B$458,$B33,'C-Existing'!F$12:F$458)</f>
        <v>0</v>
      </c>
      <c r="G33" s="37">
        <f>SUMIF('C-Existing'!$B$12:$B$458,$B33,'C-Existing'!G$12:G$458)</f>
        <v>794</v>
      </c>
      <c r="H33" s="37">
        <f>SUMIF('C-Existing'!$B$12:$B$458,$B33,'C-Existing'!H$12:H$458)</f>
        <v>3274696.94</v>
      </c>
      <c r="I33" s="37">
        <f>SUMIF('C-Existing'!$B$12:$B$458,$B33,'C-Existing'!I$12:I$458)</f>
        <v>0</v>
      </c>
      <c r="J33" s="37">
        <f>SUMIF('C-Existing'!$B$12:$B$458,$B33,'C-Existing'!J$12:J$458)</f>
        <v>3274696.94</v>
      </c>
      <c r="K33" s="37">
        <f>SUMIF('C-Existing'!$B$12:$B$458,$B33,'C-Existing'!K$12:K$458)</f>
        <v>30318.120000000003</v>
      </c>
      <c r="L33" s="37">
        <f>SUMIF('C-Existing'!$B$12:$B$458,$B33,'C-Existing'!L$12:L$458)</f>
        <v>30318.120000000003</v>
      </c>
      <c r="M33" s="37">
        <f>SUMIF('C-Existing'!$B$12:$B$458,$B33,'C-Existing'!M$12:M$458)</f>
        <v>306940</v>
      </c>
      <c r="N33" s="37">
        <f>SUMIF('C-Existing'!$B$12:$B$458,$B33,'C-Existing'!N$12:N$458)</f>
        <v>0</v>
      </c>
      <c r="O33" s="37">
        <f>SUMIF('C-Existing'!$B$12:$B$458,$B33,'C-Existing'!O$12:O$458)</f>
        <v>237025</v>
      </c>
      <c r="P33" s="37">
        <f>SUMIF('C-Existing'!$B$12:$B$458,$B33,'C-Existing'!P$12:P$458)</f>
        <v>30318.120000000003</v>
      </c>
      <c r="Q33" s="37">
        <f>SUMIF('C-Existing'!$B$12:$B$458,$B33,'C-Existing'!Q$12:Q$458)</f>
        <v>206706.88</v>
      </c>
      <c r="R33" s="37">
        <f>SUMIF('C-Existing'!$B$12:$B$458,$B33,'C-Existing'!R$12:R$458)</f>
        <v>0</v>
      </c>
      <c r="S33" s="37">
        <f>SUMIF('C-Existing'!$B$12:$B$458,$B33,'C-Existing'!S$12:S$458)</f>
        <v>3067990.0600000005</v>
      </c>
      <c r="T33" s="37">
        <f>SUMIF('C-Existing'!$B$12:$B$458,$B33,'C-Existing'!T$12:T$458)</f>
        <v>3067990.0600000005</v>
      </c>
      <c r="U33" s="37">
        <f>SUMIF('C-Existing'!$B$12:$B$458,$B33,'C-Existing'!U$12:U$458)</f>
        <v>1</v>
      </c>
      <c r="V33" s="37">
        <f>SUMIF('C-Existing'!$B$12:$B$458,$B33,'C-Existing'!V$12:V$458)</f>
        <v>26388.599508166662</v>
      </c>
      <c r="W33" s="37">
        <f>SUMIF('C-Existing'!$B$12:$B$458,$B33,'C-Existing'!W$12:W$458)</f>
        <v>0</v>
      </c>
      <c r="X33" s="37">
        <f>SUMIF('C-Existing'!$B$12:$B$458,$B33,'C-Existing'!X$12:X$458)</f>
        <v>237</v>
      </c>
      <c r="Y33" s="37">
        <f>SUMIF('C-Existing'!$B$12:$B$458,$B33,'C-Existing'!Y$12:Y$458)</f>
        <v>0</v>
      </c>
      <c r="Z33" s="37">
        <f>SUMIF('C-Existing'!$B$12:$B$458,$B33,'C-Existing'!Z$12:Z$458)</f>
        <v>0</v>
      </c>
      <c r="AA33" s="37">
        <f>SUMIF('C-Existing'!$B$12:$B$458,$B33,'C-Existing'!AA$12:AA$458)</f>
        <v>0</v>
      </c>
      <c r="AB33" s="37">
        <f>SUMIF('C-Existing'!$B$12:$B$458,$B33,'C-Existing'!AB$12:AB$458)</f>
        <v>0</v>
      </c>
      <c r="AC33" s="37">
        <f>SUMIF('C-Existing'!$B$12:$B$458,$B33,'C-Existing'!AC$12:AC$458)</f>
        <v>295</v>
      </c>
      <c r="AD33" s="37">
        <f>SUMIF('C-Existing'!$B$12:$B$458,$B33,'C-Existing'!AD$12:AD$458)</f>
        <v>0</v>
      </c>
      <c r="AE33" s="56">
        <f>SUMIF('C-Existing'!$B$12:$B$458,$B33,'C-Existing'!AE$12:AE$458)</f>
        <v>9.6699999999999994E-2</v>
      </c>
      <c r="AF33" s="37">
        <f>SUMIF('C-Existing'!$B$12:$B$458,$B33,'C-Existing'!AF$12:AF$458)</f>
        <v>-3929.6363280000046</v>
      </c>
      <c r="AG33" s="37">
        <f>SUMIF('C-Existing'!$B$12:$B$458,$B33,'C-Existing'!AG$12:AG$458)</f>
        <v>0</v>
      </c>
      <c r="AH33" s="102">
        <f>SUMIF('C-Existing'!$B$12:$B$458,$B33,'C-Existing'!AH$12:AH$458)</f>
        <v>0</v>
      </c>
      <c r="AI33" s="37">
        <f>SUMIF('C-Existing'!$B$12:$B$458,$B33,'C-Existing'!AI$12:AI$458)</f>
        <v>499</v>
      </c>
      <c r="AJ33" s="37">
        <f>SUMIF('C-Existing'!$B$12:$B$458,$B33,'C-Existing'!AJ$12:AJ$458)</f>
        <v>118762</v>
      </c>
      <c r="AK33" s="37">
        <f>SUMIF('C-Existing'!$B$12:$B$458,$B33,'C-Existing'!AK$12:AK$458)</f>
        <v>0</v>
      </c>
      <c r="AL33" s="37">
        <f>SUMIF('C-Existing'!$B$12:$B$458,$B33,'C-Existing'!AL$12:AL$458)</f>
        <v>0</v>
      </c>
      <c r="AM33" s="37">
        <f>SUMIF('C-Existing'!$B$12:$B$458,$B33,'C-Existing'!AM$12:AM$458)</f>
        <v>0</v>
      </c>
      <c r="AN33" s="37">
        <f>SUMIF('C-Existing'!$B$12:$B$458,$B33,'C-Existing'!AN$12:AN$458)</f>
        <v>0</v>
      </c>
      <c r="AR33" s="37"/>
    </row>
    <row r="34" spans="1:44" x14ac:dyDescent="0.2">
      <c r="A34" s="1">
        <f t="shared" si="2"/>
        <v>2</v>
      </c>
      <c r="B34" s="101">
        <f t="shared" si="3"/>
        <v>45351</v>
      </c>
      <c r="C34" s="37">
        <f>SUMIF('C-Existing'!$B$12:$B$458,$B34,'C-Existing'!C$12:C$458)</f>
        <v>1077817.6099999999</v>
      </c>
      <c r="D34" s="37">
        <f>SUMIF('C-Existing'!$B$12:$B$458,$B34,'C-Existing'!D$12:D$458)</f>
        <v>33525656.090000007</v>
      </c>
      <c r="E34" s="37">
        <f>SUMIF('C-Existing'!$B$12:$B$458,$B34,'C-Existing'!E$12:E$458)</f>
        <v>0</v>
      </c>
      <c r="F34" s="37">
        <f>SUMIF('C-Existing'!$B$12:$B$458,$B34,'C-Existing'!F$12:F$458)</f>
        <v>0</v>
      </c>
      <c r="G34" s="37">
        <f>SUMIF('C-Existing'!$B$12:$B$458,$B34,'C-Existing'!G$12:G$458)</f>
        <v>712</v>
      </c>
      <c r="H34" s="37">
        <f>SUMIF('C-Existing'!$B$12:$B$458,$B34,'C-Existing'!H$12:H$458)</f>
        <v>3067990.06</v>
      </c>
      <c r="I34" s="37">
        <f>SUMIF('C-Existing'!$B$12:$B$458,$B34,'C-Existing'!I$12:I$458)</f>
        <v>0</v>
      </c>
      <c r="J34" s="37">
        <f>SUMIF('C-Existing'!$B$12:$B$458,$B34,'C-Existing'!J$12:J$458)</f>
        <v>3067990.0600000005</v>
      </c>
      <c r="K34" s="37">
        <f>SUMIF('C-Existing'!$B$12:$B$458,$B34,'C-Existing'!K$12:K$458)</f>
        <v>28404.36</v>
      </c>
      <c r="L34" s="37">
        <f>SUMIF('C-Existing'!$B$12:$B$458,$B34,'C-Existing'!L$12:L$458)</f>
        <v>28404.36</v>
      </c>
      <c r="M34" s="37">
        <f>SUMIF('C-Existing'!$B$12:$B$458,$B34,'C-Existing'!M$12:M$458)</f>
        <v>275844</v>
      </c>
      <c r="N34" s="37">
        <f>SUMIF('C-Existing'!$B$12:$B$458,$B34,'C-Existing'!N$12:N$458)</f>
        <v>0</v>
      </c>
      <c r="O34" s="37">
        <f>SUMIF('C-Existing'!$B$12:$B$458,$B34,'C-Existing'!O$12:O$458)</f>
        <v>213750</v>
      </c>
      <c r="P34" s="37">
        <f>SUMIF('C-Existing'!$B$12:$B$458,$B34,'C-Existing'!P$12:P$458)</f>
        <v>28404.36</v>
      </c>
      <c r="Q34" s="37">
        <f>SUMIF('C-Existing'!$B$12:$B$458,$B34,'C-Existing'!Q$12:Q$458)</f>
        <v>185345.64</v>
      </c>
      <c r="R34" s="37">
        <f>SUMIF('C-Existing'!$B$12:$B$458,$B34,'C-Existing'!R$12:R$458)</f>
        <v>0</v>
      </c>
      <c r="S34" s="37">
        <f>SUMIF('C-Existing'!$B$12:$B$458,$B34,'C-Existing'!S$12:S$458)</f>
        <v>2882644.42</v>
      </c>
      <c r="T34" s="37">
        <f>SUMIF('C-Existing'!$B$12:$B$458,$B34,'C-Existing'!T$12:T$458)</f>
        <v>2882644.42</v>
      </c>
      <c r="U34" s="37">
        <f>SUMIF('C-Existing'!$B$12:$B$458,$B34,'C-Existing'!U$12:U$458)</f>
        <v>1</v>
      </c>
      <c r="V34" s="37">
        <f>SUMIF('C-Existing'!$B$12:$B$458,$B34,'C-Existing'!V$12:V$458)</f>
        <v>24722.886566833335</v>
      </c>
      <c r="W34" s="37">
        <f>SUMIF('C-Existing'!$B$12:$B$458,$B34,'C-Existing'!W$12:W$458)</f>
        <v>0</v>
      </c>
      <c r="X34" s="37">
        <f>SUMIF('C-Existing'!$B$12:$B$458,$B34,'C-Existing'!X$12:X$458)</f>
        <v>237</v>
      </c>
      <c r="Y34" s="37">
        <f>SUMIF('C-Existing'!$B$12:$B$458,$B34,'C-Existing'!Y$12:Y$458)</f>
        <v>0</v>
      </c>
      <c r="Z34" s="37">
        <f>SUMIF('C-Existing'!$B$12:$B$458,$B34,'C-Existing'!Z$12:Z$458)</f>
        <v>0</v>
      </c>
      <c r="AA34" s="37">
        <f>SUMIF('C-Existing'!$B$12:$B$458,$B34,'C-Existing'!AA$12:AA$458)</f>
        <v>0</v>
      </c>
      <c r="AB34" s="37">
        <f>SUMIF('C-Existing'!$B$12:$B$458,$B34,'C-Existing'!AB$12:AB$458)</f>
        <v>0</v>
      </c>
      <c r="AC34" s="37">
        <f>SUMIF('C-Existing'!$B$12:$B$458,$B34,'C-Existing'!AC$12:AC$458)</f>
        <v>262</v>
      </c>
      <c r="AD34" s="37">
        <f>SUMIF('C-Existing'!$B$12:$B$458,$B34,'C-Existing'!AD$12:AD$458)</f>
        <v>0</v>
      </c>
      <c r="AE34" s="56">
        <f>SUMIF('C-Existing'!$B$12:$B$458,$B34,'C-Existing'!AE$12:AE$458)</f>
        <v>9.6699999999999994E-2</v>
      </c>
      <c r="AF34" s="37">
        <f>SUMIF('C-Existing'!$B$12:$B$458,$B34,'C-Existing'!AF$12:AF$458)</f>
        <v>-3681.588072000005</v>
      </c>
      <c r="AG34" s="37">
        <f>SUMIF('C-Existing'!$B$12:$B$458,$B34,'C-Existing'!AG$12:AG$458)</f>
        <v>0</v>
      </c>
      <c r="AH34" s="102">
        <f>SUMIF('C-Existing'!$B$12:$B$458,$B34,'C-Existing'!AH$12:AH$458)</f>
        <v>0</v>
      </c>
      <c r="AI34" s="37">
        <f>SUMIF('C-Existing'!$B$12:$B$458,$B34,'C-Existing'!AI$12:AI$458)</f>
        <v>450</v>
      </c>
      <c r="AJ34" s="37">
        <f>SUMIF('C-Existing'!$B$12:$B$458,$B34,'C-Existing'!AJ$12:AJ$458)</f>
        <v>107100</v>
      </c>
      <c r="AK34" s="37">
        <f>SUMIF('C-Existing'!$B$12:$B$458,$B34,'C-Existing'!AK$12:AK$458)</f>
        <v>0</v>
      </c>
      <c r="AL34" s="37">
        <f>SUMIF('C-Existing'!$B$12:$B$458,$B34,'C-Existing'!AL$12:AL$458)</f>
        <v>0</v>
      </c>
      <c r="AM34" s="37">
        <f>SUMIF('C-Existing'!$B$12:$B$458,$B34,'C-Existing'!AM$12:AM$458)</f>
        <v>0</v>
      </c>
      <c r="AN34" s="37">
        <f>SUMIF('C-Existing'!$B$12:$B$458,$B34,'C-Existing'!AN$12:AN$458)</f>
        <v>0</v>
      </c>
      <c r="AR34" s="37"/>
    </row>
    <row r="35" spans="1:44" x14ac:dyDescent="0.2">
      <c r="A35" s="1">
        <f t="shared" si="2"/>
        <v>3</v>
      </c>
      <c r="B35" s="101">
        <f t="shared" si="3"/>
        <v>45382</v>
      </c>
      <c r="C35" s="37">
        <f>SUMIF('C-Existing'!$B$12:$B$458,$B35,'C-Existing'!C$12:C$458)</f>
        <v>1529994.52</v>
      </c>
      <c r="D35" s="37">
        <f>SUMIF('C-Existing'!$B$12:$B$458,$B35,'C-Existing'!D$12:D$458)</f>
        <v>35055650.610000007</v>
      </c>
      <c r="E35" s="37">
        <f>SUMIF('C-Existing'!$B$12:$B$458,$B35,'C-Existing'!E$12:E$458)</f>
        <v>0</v>
      </c>
      <c r="F35" s="37">
        <f>SUMIF('C-Existing'!$B$12:$B$458,$B35,'C-Existing'!F$12:F$458)</f>
        <v>0</v>
      </c>
      <c r="G35" s="37">
        <f>SUMIF('C-Existing'!$B$12:$B$458,$B35,'C-Existing'!G$12:G$458)</f>
        <v>886</v>
      </c>
      <c r="H35" s="37">
        <f>SUMIF('C-Existing'!$B$12:$B$458,$B35,'C-Existing'!H$12:H$458)</f>
        <v>2882644.42</v>
      </c>
      <c r="I35" s="37">
        <f>SUMIF('C-Existing'!$B$12:$B$458,$B35,'C-Existing'!I$12:I$458)</f>
        <v>0</v>
      </c>
      <c r="J35" s="37">
        <f>SUMIF('C-Existing'!$B$12:$B$458,$B35,'C-Existing'!J$12:J$458)</f>
        <v>2882644.42</v>
      </c>
      <c r="K35" s="37">
        <f>SUMIF('C-Existing'!$B$12:$B$458,$B35,'C-Existing'!K$12:K$458)</f>
        <v>26688.38</v>
      </c>
      <c r="L35" s="37">
        <f>SUMIF('C-Existing'!$B$12:$B$458,$B35,'C-Existing'!L$12:L$458)</f>
        <v>26688.38</v>
      </c>
      <c r="M35" s="37">
        <f>SUMIF('C-Existing'!$B$12:$B$458,$B35,'C-Existing'!M$12:M$458)</f>
        <v>343024</v>
      </c>
      <c r="N35" s="37">
        <f>SUMIF('C-Existing'!$B$12:$B$458,$B35,'C-Existing'!N$12:N$458)</f>
        <v>0</v>
      </c>
      <c r="O35" s="37">
        <f>SUMIF('C-Existing'!$B$12:$B$458,$B35,'C-Existing'!O$12:O$458)</f>
        <v>265525</v>
      </c>
      <c r="P35" s="37">
        <f>SUMIF('C-Existing'!$B$12:$B$458,$B35,'C-Existing'!P$12:P$458)</f>
        <v>26688.38</v>
      </c>
      <c r="Q35" s="37">
        <f>SUMIF('C-Existing'!$B$12:$B$458,$B35,'C-Existing'!Q$12:Q$458)</f>
        <v>238836.62</v>
      </c>
      <c r="R35" s="37">
        <f>SUMIF('C-Existing'!$B$12:$B$458,$B35,'C-Existing'!R$12:R$458)</f>
        <v>0</v>
      </c>
      <c r="S35" s="37">
        <f>SUMIF('C-Existing'!$B$12:$B$458,$B35,'C-Existing'!S$12:S$458)</f>
        <v>2643807.8000000003</v>
      </c>
      <c r="T35" s="37">
        <f>SUMIF('C-Existing'!$B$12:$B$458,$B35,'C-Existing'!T$12:T$458)</f>
        <v>2643807.8000000003</v>
      </c>
      <c r="U35" s="37">
        <f>SUMIF('C-Existing'!$B$12:$B$458,$B35,'C-Existing'!U$12:U$458)</f>
        <v>1</v>
      </c>
      <c r="V35" s="37">
        <f>SUMIF('C-Existing'!$B$12:$B$458,$B35,'C-Existing'!V$12:V$458)</f>
        <v>23229.309617833329</v>
      </c>
      <c r="W35" s="37">
        <f>SUMIF('C-Existing'!$B$12:$B$458,$B35,'C-Existing'!W$12:W$458)</f>
        <v>0</v>
      </c>
      <c r="X35" s="37">
        <f>SUMIF('C-Existing'!$B$12:$B$458,$B35,'C-Existing'!X$12:X$458)</f>
        <v>237</v>
      </c>
      <c r="Y35" s="37">
        <f>SUMIF('C-Existing'!$B$12:$B$458,$B35,'C-Existing'!Y$12:Y$458)</f>
        <v>0</v>
      </c>
      <c r="Z35" s="37">
        <f>SUMIF('C-Existing'!$B$12:$B$458,$B35,'C-Existing'!Z$12:Z$458)</f>
        <v>0</v>
      </c>
      <c r="AA35" s="37">
        <f>SUMIF('C-Existing'!$B$12:$B$458,$B35,'C-Existing'!AA$12:AA$458)</f>
        <v>0</v>
      </c>
      <c r="AB35" s="37">
        <f>SUMIF('C-Existing'!$B$12:$B$458,$B35,'C-Existing'!AB$12:AB$458)</f>
        <v>0</v>
      </c>
      <c r="AC35" s="37">
        <f>SUMIF('C-Existing'!$B$12:$B$458,$B35,'C-Existing'!AC$12:AC$458)</f>
        <v>327</v>
      </c>
      <c r="AD35" s="37">
        <f>SUMIF('C-Existing'!$B$12:$B$458,$B35,'C-Existing'!AD$12:AD$458)</f>
        <v>0</v>
      </c>
      <c r="AE35" s="56">
        <f>SUMIF('C-Existing'!$B$12:$B$458,$B35,'C-Existing'!AE$12:AE$458)</f>
        <v>9.6699999999999994E-2</v>
      </c>
      <c r="AF35" s="37">
        <f>SUMIF('C-Existing'!$B$12:$B$458,$B35,'C-Existing'!AF$12:AF$458)</f>
        <v>-3459.173304000004</v>
      </c>
      <c r="AG35" s="37">
        <f>SUMIF('C-Existing'!$B$12:$B$458,$B35,'C-Existing'!AG$12:AG$458)</f>
        <v>0</v>
      </c>
      <c r="AH35" s="102">
        <f>SUMIF('C-Existing'!$B$12:$B$458,$B35,'C-Existing'!AH$12:AH$458)</f>
        <v>0</v>
      </c>
      <c r="AI35" s="37">
        <f>SUMIF('C-Existing'!$B$12:$B$458,$B35,'C-Existing'!AI$12:AI$458)</f>
        <v>559</v>
      </c>
      <c r="AJ35" s="37">
        <f>SUMIF('C-Existing'!$B$12:$B$458,$B35,'C-Existing'!AJ$12:AJ$458)</f>
        <v>133042</v>
      </c>
      <c r="AK35" s="37">
        <f>SUMIF('C-Existing'!$B$12:$B$458,$B35,'C-Existing'!AK$12:AK$458)</f>
        <v>0</v>
      </c>
      <c r="AL35" s="37">
        <f>SUMIF('C-Existing'!$B$12:$B$458,$B35,'C-Existing'!AL$12:AL$458)</f>
        <v>0</v>
      </c>
      <c r="AM35" s="37">
        <f>SUMIF('C-Existing'!$B$12:$B$458,$B35,'C-Existing'!AM$12:AM$458)</f>
        <v>0</v>
      </c>
      <c r="AN35" s="37">
        <f>SUMIF('C-Existing'!$B$12:$B$458,$B35,'C-Existing'!AN$12:AN$458)</f>
        <v>0</v>
      </c>
      <c r="AR35" s="37"/>
    </row>
    <row r="36" spans="1:44" x14ac:dyDescent="0.2">
      <c r="A36" s="1">
        <f t="shared" si="2"/>
        <v>4</v>
      </c>
      <c r="B36" s="101">
        <f t="shared" si="3"/>
        <v>45412</v>
      </c>
      <c r="C36" s="37">
        <f>SUMIF('C-Existing'!$B$12:$B$458,$B36,'C-Existing'!C$12:C$458)</f>
        <v>1584193.5899999999</v>
      </c>
      <c r="D36" s="37">
        <f>SUMIF('C-Existing'!$B$12:$B$458,$B36,'C-Existing'!D$12:D$458)</f>
        <v>36639844.200000003</v>
      </c>
      <c r="E36" s="37">
        <f>SUMIF('C-Existing'!$B$12:$B$458,$B36,'C-Existing'!E$12:E$458)</f>
        <v>0</v>
      </c>
      <c r="F36" s="37">
        <f>SUMIF('C-Existing'!$B$12:$B$458,$B36,'C-Existing'!F$12:F$458)</f>
        <v>0</v>
      </c>
      <c r="G36" s="37">
        <f>SUMIF('C-Existing'!$B$12:$B$458,$B36,'C-Existing'!G$12:G$458)</f>
        <v>999</v>
      </c>
      <c r="H36" s="37">
        <f>SUMIF('C-Existing'!$B$12:$B$458,$B36,'C-Existing'!H$12:H$458)</f>
        <v>2643807.8000000003</v>
      </c>
      <c r="I36" s="37">
        <f>SUMIF('C-Existing'!$B$12:$B$458,$B36,'C-Existing'!I$12:I$458)</f>
        <v>0</v>
      </c>
      <c r="J36" s="37">
        <f>SUMIF('C-Existing'!$B$12:$B$458,$B36,'C-Existing'!J$12:J$458)</f>
        <v>2643807.8000000003</v>
      </c>
      <c r="K36" s="37">
        <f>SUMIF('C-Existing'!$B$12:$B$458,$B36,'C-Existing'!K$12:K$458)</f>
        <v>24477.15</v>
      </c>
      <c r="L36" s="37">
        <f>SUMIF('C-Existing'!$B$12:$B$458,$B36,'C-Existing'!L$12:L$458)</f>
        <v>24477.15</v>
      </c>
      <c r="M36" s="37">
        <f>SUMIF('C-Existing'!$B$12:$B$458,$B36,'C-Existing'!M$12:M$458)</f>
        <v>399079</v>
      </c>
      <c r="N36" s="37">
        <f>SUMIF('C-Existing'!$B$12:$B$458,$B36,'C-Existing'!N$12:N$458)</f>
        <v>0</v>
      </c>
      <c r="O36" s="37">
        <f>SUMIF('C-Existing'!$B$12:$B$458,$B36,'C-Existing'!O$12:O$458)</f>
        <v>323950</v>
      </c>
      <c r="P36" s="37">
        <f>SUMIF('C-Existing'!$B$12:$B$458,$B36,'C-Existing'!P$12:P$458)</f>
        <v>24477.15</v>
      </c>
      <c r="Q36" s="37">
        <f>SUMIF('C-Existing'!$B$12:$B$458,$B36,'C-Existing'!Q$12:Q$458)</f>
        <v>299472.85000000003</v>
      </c>
      <c r="R36" s="37">
        <f>SUMIF('C-Existing'!$B$12:$B$458,$B36,'C-Existing'!R$12:R$458)</f>
        <v>0</v>
      </c>
      <c r="S36" s="37">
        <f>SUMIF('C-Existing'!$B$12:$B$458,$B36,'C-Existing'!S$12:S$458)</f>
        <v>2344334.9499999997</v>
      </c>
      <c r="T36" s="37">
        <f>SUMIF('C-Existing'!$B$12:$B$458,$B36,'C-Existing'!T$12:T$458)</f>
        <v>2344334.9499999997</v>
      </c>
      <c r="U36" s="37">
        <f>SUMIF('C-Existing'!$B$12:$B$458,$B36,'C-Existing'!U$12:U$458)</f>
        <v>1</v>
      </c>
      <c r="V36" s="37">
        <f>SUMIF('C-Existing'!$B$12:$B$458,$B36,'C-Existing'!V$12:V$458)</f>
        <v>21304.684521666666</v>
      </c>
      <c r="W36" s="37">
        <f>SUMIF('C-Existing'!$B$12:$B$458,$B36,'C-Existing'!W$12:W$458)</f>
        <v>0</v>
      </c>
      <c r="X36" s="37">
        <f>SUMIF('C-Existing'!$B$12:$B$458,$B36,'C-Existing'!X$12:X$458)</f>
        <v>237</v>
      </c>
      <c r="Y36" s="37">
        <f>SUMIF('C-Existing'!$B$12:$B$458,$B36,'C-Existing'!Y$12:Y$458)</f>
        <v>0</v>
      </c>
      <c r="Z36" s="37">
        <f>SUMIF('C-Existing'!$B$12:$B$458,$B36,'C-Existing'!Z$12:Z$458)</f>
        <v>0</v>
      </c>
      <c r="AA36" s="37">
        <f>SUMIF('C-Existing'!$B$12:$B$458,$B36,'C-Existing'!AA$12:AA$458)</f>
        <v>0</v>
      </c>
      <c r="AB36" s="37">
        <f>SUMIF('C-Existing'!$B$12:$B$458,$B36,'C-Existing'!AB$12:AB$458)</f>
        <v>0</v>
      </c>
      <c r="AC36" s="37">
        <f>SUMIF('C-Existing'!$B$12:$B$458,$B36,'C-Existing'!AC$12:AC$458)</f>
        <v>317</v>
      </c>
      <c r="AD36" s="37">
        <f>SUMIF('C-Existing'!$B$12:$B$458,$B36,'C-Existing'!AD$12:AD$458)</f>
        <v>0</v>
      </c>
      <c r="AE36" s="56">
        <f>SUMIF('C-Existing'!$B$12:$B$458,$B36,'C-Existing'!AE$12:AE$458)</f>
        <v>9.6699999999999994E-2</v>
      </c>
      <c r="AF36" s="37">
        <f>SUMIF('C-Existing'!$B$12:$B$458,$B36,'C-Existing'!AF$12:AF$458)</f>
        <v>-3172.5693600000041</v>
      </c>
      <c r="AG36" s="37">
        <f>SUMIF('C-Existing'!$B$12:$B$458,$B36,'C-Existing'!AG$12:AG$458)</f>
        <v>0</v>
      </c>
      <c r="AH36" s="102">
        <f>SUMIF('C-Existing'!$B$12:$B$458,$B36,'C-Existing'!AH$12:AH$458)</f>
        <v>0</v>
      </c>
      <c r="AI36" s="37">
        <f>SUMIF('C-Existing'!$B$12:$B$458,$B36,'C-Existing'!AI$12:AI$458)</f>
        <v>682</v>
      </c>
      <c r="AJ36" s="37">
        <f>SUMIF('C-Existing'!$B$12:$B$458,$B36,'C-Existing'!AJ$12:AJ$458)</f>
        <v>162316</v>
      </c>
      <c r="AK36" s="37">
        <f>SUMIF('C-Existing'!$B$12:$B$458,$B36,'C-Existing'!AK$12:AK$458)</f>
        <v>0</v>
      </c>
      <c r="AL36" s="37">
        <f>SUMIF('C-Existing'!$B$12:$B$458,$B36,'C-Existing'!AL$12:AL$458)</f>
        <v>0</v>
      </c>
      <c r="AM36" s="37">
        <f>SUMIF('C-Existing'!$B$12:$B$458,$B36,'C-Existing'!AM$12:AM$458)</f>
        <v>0</v>
      </c>
      <c r="AN36" s="37">
        <f>SUMIF('C-Existing'!$B$12:$B$458,$B36,'C-Existing'!AN$12:AN$458)</f>
        <v>0</v>
      </c>
      <c r="AR36" s="37"/>
    </row>
    <row r="37" spans="1:44" x14ac:dyDescent="0.2">
      <c r="A37" s="1">
        <f t="shared" si="2"/>
        <v>5</v>
      </c>
      <c r="B37" s="101">
        <f t="shared" si="3"/>
        <v>45443</v>
      </c>
      <c r="C37" s="37">
        <f>SUMIF('C-Existing'!$B$12:$B$458,$B37,'C-Existing'!C$12:C$458)</f>
        <v>1831730.1500000001</v>
      </c>
      <c r="D37" s="37">
        <f>SUMIF('C-Existing'!$B$12:$B$458,$B37,'C-Existing'!D$12:D$458)</f>
        <v>38471574.350000001</v>
      </c>
      <c r="E37" s="37">
        <f>SUMIF('C-Existing'!$B$12:$B$458,$B37,'C-Existing'!E$12:E$458)</f>
        <v>0</v>
      </c>
      <c r="F37" s="37">
        <f>SUMIF('C-Existing'!$B$12:$B$458,$B37,'C-Existing'!F$12:F$458)</f>
        <v>0</v>
      </c>
      <c r="G37" s="37">
        <f>SUMIF('C-Existing'!$B$12:$B$458,$B37,'C-Existing'!G$12:G$458)</f>
        <v>1358</v>
      </c>
      <c r="H37" s="37">
        <f>SUMIF('C-Existing'!$B$12:$B$458,$B37,'C-Existing'!H$12:H$458)</f>
        <v>2344334.9500000002</v>
      </c>
      <c r="I37" s="37">
        <f>SUMIF('C-Existing'!$B$12:$B$458,$B37,'C-Existing'!I$12:I$458)</f>
        <v>0</v>
      </c>
      <c r="J37" s="37">
        <f>SUMIF('C-Existing'!$B$12:$B$458,$B37,'C-Existing'!J$12:J$458)</f>
        <v>2344334.9499999997</v>
      </c>
      <c r="K37" s="37">
        <f>SUMIF('C-Existing'!$B$12:$B$458,$B37,'C-Existing'!K$12:K$458)</f>
        <v>21704.57</v>
      </c>
      <c r="L37" s="37">
        <f>SUMIF('C-Existing'!$B$12:$B$458,$B37,'C-Existing'!L$12:L$458)</f>
        <v>21704.57</v>
      </c>
      <c r="M37" s="37">
        <f>SUMIF('C-Existing'!$B$12:$B$458,$B37,'C-Existing'!M$12:M$458)</f>
        <v>548422</v>
      </c>
      <c r="N37" s="37">
        <f>SUMIF('C-Existing'!$B$12:$B$458,$B37,'C-Existing'!N$12:N$458)</f>
        <v>0</v>
      </c>
      <c r="O37" s="37">
        <f>SUMIF('C-Existing'!$B$12:$B$458,$B37,'C-Existing'!O$12:O$458)</f>
        <v>424738.00999999995</v>
      </c>
      <c r="P37" s="37">
        <f>SUMIF('C-Existing'!$B$12:$B$458,$B37,'C-Existing'!P$12:P$458)</f>
        <v>21704.57</v>
      </c>
      <c r="Q37" s="37">
        <f>SUMIF('C-Existing'!$B$12:$B$458,$B37,'C-Existing'!Q$12:Q$458)</f>
        <v>403033.44</v>
      </c>
      <c r="R37" s="37">
        <f>SUMIF('C-Existing'!$B$12:$B$458,$B37,'C-Existing'!R$12:R$458)</f>
        <v>0</v>
      </c>
      <c r="S37" s="37">
        <f>SUMIF('C-Existing'!$B$12:$B$458,$B37,'C-Existing'!S$12:S$458)</f>
        <v>1941301.51</v>
      </c>
      <c r="T37" s="37">
        <f>SUMIF('C-Existing'!$B$12:$B$458,$B37,'C-Existing'!T$12:T$458)</f>
        <v>1941301.51</v>
      </c>
      <c r="U37" s="37">
        <f>SUMIF('C-Existing'!$B$12:$B$458,$B37,'C-Existing'!U$12:U$458)</f>
        <v>1</v>
      </c>
      <c r="V37" s="37">
        <f>SUMIF('C-Existing'!$B$12:$B$458,$B37,'C-Existing'!V$12:V$458)</f>
        <v>18891.432472083328</v>
      </c>
      <c r="W37" s="37">
        <f>SUMIF('C-Existing'!$B$12:$B$458,$B37,'C-Existing'!W$12:W$458)</f>
        <v>0</v>
      </c>
      <c r="X37" s="37">
        <f>SUMIF('C-Existing'!$B$12:$B$458,$B37,'C-Existing'!X$12:X$458)</f>
        <v>237</v>
      </c>
      <c r="Y37" s="37">
        <f>SUMIF('C-Existing'!$B$12:$B$458,$B37,'C-Existing'!Y$12:Y$458)</f>
        <v>0</v>
      </c>
      <c r="Z37" s="37">
        <f>SUMIF('C-Existing'!$B$12:$B$458,$B37,'C-Existing'!Z$12:Z$458)</f>
        <v>0</v>
      </c>
      <c r="AA37" s="37">
        <f>SUMIF('C-Existing'!$B$12:$B$458,$B37,'C-Existing'!AA$12:AA$458)</f>
        <v>0</v>
      </c>
      <c r="AB37" s="37">
        <f>SUMIF('C-Existing'!$B$12:$B$458,$B37,'C-Existing'!AB$12:AB$458)</f>
        <v>0</v>
      </c>
      <c r="AC37" s="37">
        <f>SUMIF('C-Existing'!$B$12:$B$458,$B37,'C-Existing'!AC$12:AC$458)</f>
        <v>463</v>
      </c>
      <c r="AD37" s="37">
        <f>SUMIF('C-Existing'!$B$12:$B$458,$B37,'C-Existing'!AD$12:AD$458)</f>
        <v>0</v>
      </c>
      <c r="AE37" s="56">
        <f>SUMIF('C-Existing'!$B$12:$B$458,$B37,'C-Existing'!AE$12:AE$458)</f>
        <v>9.6699999999999994E-2</v>
      </c>
      <c r="AF37" s="37">
        <f>SUMIF('C-Existing'!$B$12:$B$458,$B37,'C-Existing'!AF$12:AF$458)</f>
        <v>-2813.2019400000031</v>
      </c>
      <c r="AG37" s="37">
        <f>SUMIF('C-Existing'!$B$12:$B$458,$B37,'C-Existing'!AG$12:AG$458)</f>
        <v>0</v>
      </c>
      <c r="AH37" s="102">
        <f>SUMIF('C-Existing'!$B$12:$B$458,$B37,'C-Existing'!AH$12:AH$458)</f>
        <v>0</v>
      </c>
      <c r="AI37" s="37">
        <f>SUMIF('C-Existing'!$B$12:$B$458,$B37,'C-Existing'!AI$12:AI$458)</f>
        <v>895</v>
      </c>
      <c r="AJ37" s="37">
        <f>SUMIF('C-Existing'!$B$12:$B$458,$B37,'C-Existing'!AJ$12:AJ$458)</f>
        <v>212623.01</v>
      </c>
      <c r="AK37" s="37">
        <f>SUMIF('C-Existing'!$B$12:$B$458,$B37,'C-Existing'!AK$12:AK$458)</f>
        <v>0</v>
      </c>
      <c r="AL37" s="37">
        <f>SUMIF('C-Existing'!$B$12:$B$458,$B37,'C-Existing'!AL$12:AL$458)</f>
        <v>0</v>
      </c>
      <c r="AM37" s="37">
        <f>SUMIF('C-Existing'!$B$12:$B$458,$B37,'C-Existing'!AM$12:AM$458)</f>
        <v>0</v>
      </c>
      <c r="AN37" s="37">
        <f>SUMIF('C-Existing'!$B$12:$B$458,$B37,'C-Existing'!AN$12:AN$458)</f>
        <v>0</v>
      </c>
      <c r="AR37" s="37"/>
    </row>
    <row r="38" spans="1:44" x14ac:dyDescent="0.2">
      <c r="A38" s="1">
        <f t="shared" si="2"/>
        <v>6</v>
      </c>
      <c r="B38" s="101">
        <f t="shared" si="3"/>
        <v>45473</v>
      </c>
      <c r="C38" s="37">
        <f>SUMIF('C-Existing'!$B$12:$B$458,$B38,'C-Existing'!C$12:C$458)</f>
        <v>1741544.49</v>
      </c>
      <c r="D38" s="37">
        <f>SUMIF('C-Existing'!$B$12:$B$458,$B38,'C-Existing'!D$12:D$458)</f>
        <v>40213118.840000004</v>
      </c>
      <c r="E38" s="37">
        <f>SUMIF('C-Existing'!$B$12:$B$458,$B38,'C-Existing'!E$12:E$458)</f>
        <v>0</v>
      </c>
      <c r="F38" s="37">
        <f>SUMIF('C-Existing'!$B$12:$B$458,$B38,'C-Existing'!F$12:F$458)</f>
        <v>0</v>
      </c>
      <c r="G38" s="37">
        <f>SUMIF('C-Existing'!$B$12:$B$458,$B38,'C-Existing'!G$12:G$458)</f>
        <v>1469</v>
      </c>
      <c r="H38" s="37">
        <f>SUMIF('C-Existing'!$B$12:$B$458,$B38,'C-Existing'!H$12:H$458)</f>
        <v>1941301.51</v>
      </c>
      <c r="I38" s="37">
        <f>SUMIF('C-Existing'!$B$12:$B$458,$B38,'C-Existing'!I$12:I$458)</f>
        <v>0</v>
      </c>
      <c r="J38" s="37">
        <f>SUMIF('C-Existing'!$B$12:$B$458,$B38,'C-Existing'!J$12:J$458)</f>
        <v>1941301.51</v>
      </c>
      <c r="K38" s="37">
        <f>SUMIF('C-Existing'!$B$12:$B$458,$B38,'C-Existing'!K$12:K$458)</f>
        <v>17973.149999999998</v>
      </c>
      <c r="L38" s="37">
        <f>SUMIF('C-Existing'!$B$12:$B$458,$B38,'C-Existing'!L$12:L$458)</f>
        <v>17973.149999999998</v>
      </c>
      <c r="M38" s="37">
        <f>SUMIF('C-Existing'!$B$12:$B$458,$B38,'C-Existing'!M$12:M$458)</f>
        <v>584963</v>
      </c>
      <c r="N38" s="37">
        <f>SUMIF('C-Existing'!$B$12:$B$458,$B38,'C-Existing'!N$12:N$458)</f>
        <v>0</v>
      </c>
      <c r="O38" s="37">
        <f>SUMIF('C-Existing'!$B$12:$B$458,$B38,'C-Existing'!O$12:O$458)</f>
        <v>430546.42</v>
      </c>
      <c r="P38" s="37">
        <f>SUMIF('C-Existing'!$B$12:$B$458,$B38,'C-Existing'!P$12:P$458)</f>
        <v>17973.149999999998</v>
      </c>
      <c r="Q38" s="37">
        <f>SUMIF('C-Existing'!$B$12:$B$458,$B38,'C-Existing'!Q$12:Q$458)</f>
        <v>412573.27000000008</v>
      </c>
      <c r="R38" s="37">
        <f>SUMIF('C-Existing'!$B$12:$B$458,$B38,'C-Existing'!R$12:R$458)</f>
        <v>0</v>
      </c>
      <c r="S38" s="37">
        <f>SUMIF('C-Existing'!$B$12:$B$458,$B38,'C-Existing'!S$12:S$458)</f>
        <v>1528728.24</v>
      </c>
      <c r="T38" s="37">
        <f>SUMIF('C-Existing'!$B$12:$B$458,$B38,'C-Existing'!T$12:T$458)</f>
        <v>1528728.24</v>
      </c>
      <c r="U38" s="37">
        <f>SUMIF('C-Existing'!$B$12:$B$458,$B38,'C-Existing'!U$12:U$458)</f>
        <v>1</v>
      </c>
      <c r="V38" s="37">
        <f>SUMIF('C-Existing'!$B$12:$B$458,$B38,'C-Existing'!V$12:V$458)</f>
        <v>15643.654668083331</v>
      </c>
      <c r="W38" s="37">
        <f>SUMIF('C-Existing'!$B$12:$B$458,$B38,'C-Existing'!W$12:W$458)</f>
        <v>0</v>
      </c>
      <c r="X38" s="37">
        <f>SUMIF('C-Existing'!$B$12:$B$458,$B38,'C-Existing'!X$12:X$458)</f>
        <v>237</v>
      </c>
      <c r="Y38" s="37">
        <f>SUMIF('C-Existing'!$B$12:$B$458,$B38,'C-Existing'!Y$12:Y$458)</f>
        <v>0</v>
      </c>
      <c r="Z38" s="37">
        <f>SUMIF('C-Existing'!$B$12:$B$458,$B38,'C-Existing'!Z$12:Z$458)</f>
        <v>0</v>
      </c>
      <c r="AA38" s="37">
        <f>SUMIF('C-Existing'!$B$12:$B$458,$B38,'C-Existing'!AA$12:AA$458)</f>
        <v>0</v>
      </c>
      <c r="AB38" s="37">
        <f>SUMIF('C-Existing'!$B$12:$B$458,$B38,'C-Existing'!AB$12:AB$458)</f>
        <v>0</v>
      </c>
      <c r="AC38" s="37">
        <f>SUMIF('C-Existing'!$B$12:$B$458,$B38,'C-Existing'!AC$12:AC$458)</f>
        <v>563</v>
      </c>
      <c r="AD38" s="37">
        <f>SUMIF('C-Existing'!$B$12:$B$458,$B38,'C-Existing'!AD$12:AD$458)</f>
        <v>0</v>
      </c>
      <c r="AE38" s="56">
        <f>SUMIF('C-Existing'!$B$12:$B$458,$B38,'C-Existing'!AE$12:AE$458)</f>
        <v>9.6699999999999994E-2</v>
      </c>
      <c r="AF38" s="37">
        <f>SUMIF('C-Existing'!$B$12:$B$458,$B38,'C-Existing'!AF$12:AF$458)</f>
        <v>-2329.5618120000026</v>
      </c>
      <c r="AG38" s="37">
        <f>SUMIF('C-Existing'!$B$12:$B$458,$B38,'C-Existing'!AG$12:AG$458)</f>
        <v>0</v>
      </c>
      <c r="AH38" s="102">
        <f>SUMIF('C-Existing'!$B$12:$B$458,$B38,'C-Existing'!AH$12:AH$458)</f>
        <v>0</v>
      </c>
      <c r="AI38" s="37">
        <f>SUMIF('C-Existing'!$B$12:$B$458,$B38,'C-Existing'!AI$12:AI$458)</f>
        <v>906</v>
      </c>
      <c r="AJ38" s="37">
        <f>SUMIF('C-Existing'!$B$12:$B$458,$B38,'C-Existing'!AJ$12:AJ$458)</f>
        <v>215628</v>
      </c>
      <c r="AK38" s="37">
        <f>SUMIF('C-Existing'!$B$12:$B$458,$B38,'C-Existing'!AK$12:AK$458)</f>
        <v>0</v>
      </c>
      <c r="AL38" s="37">
        <f>SUMIF('C-Existing'!$B$12:$B$458,$B38,'C-Existing'!AL$12:AL$458)</f>
        <v>0</v>
      </c>
      <c r="AM38" s="37">
        <f>SUMIF('C-Existing'!$B$12:$B$458,$B38,'C-Existing'!AM$12:AM$458)</f>
        <v>0</v>
      </c>
      <c r="AN38" s="37">
        <f>SUMIF('C-Existing'!$B$12:$B$458,$B38,'C-Existing'!AN$12:AN$458)</f>
        <v>0</v>
      </c>
      <c r="AR38" s="37"/>
    </row>
    <row r="39" spans="1:44" x14ac:dyDescent="0.2">
      <c r="A39" s="1">
        <f t="shared" si="2"/>
        <v>7</v>
      </c>
      <c r="B39" s="101">
        <f t="shared" si="3"/>
        <v>45504</v>
      </c>
      <c r="C39" s="37">
        <f>SUMIF('C-Existing'!$B$12:$B$458,$B39,'C-Existing'!C$12:C$458)</f>
        <v>1643314.53</v>
      </c>
      <c r="D39" s="37">
        <f>SUMIF('C-Existing'!$B$12:$B$458,$B39,'C-Existing'!D$12:D$458)</f>
        <v>41856433.370000005</v>
      </c>
      <c r="E39" s="37">
        <f>SUMIF('C-Existing'!$B$12:$B$458,$B39,'C-Existing'!E$12:E$458)</f>
        <v>0</v>
      </c>
      <c r="F39" s="37">
        <f>SUMIF('C-Existing'!$B$12:$B$458,$B39,'C-Existing'!F$12:F$458)</f>
        <v>0</v>
      </c>
      <c r="G39" s="37">
        <f>SUMIF('C-Existing'!$B$12:$B$458,$B39,'C-Existing'!G$12:G$458)</f>
        <v>1692</v>
      </c>
      <c r="H39" s="37">
        <f>SUMIF('C-Existing'!$B$12:$B$458,$B39,'C-Existing'!H$12:H$458)</f>
        <v>1528728.24</v>
      </c>
      <c r="I39" s="37">
        <f>SUMIF('C-Existing'!$B$12:$B$458,$B39,'C-Existing'!I$12:I$458)</f>
        <v>0</v>
      </c>
      <c r="J39" s="37">
        <f>SUMIF('C-Existing'!$B$12:$B$458,$B39,'C-Existing'!J$12:J$458)</f>
        <v>1528728.24</v>
      </c>
      <c r="K39" s="37">
        <f>SUMIF('C-Existing'!$B$12:$B$458,$B39,'C-Existing'!K$12:K$458)</f>
        <v>14153.43</v>
      </c>
      <c r="L39" s="37">
        <f>SUMIF('C-Existing'!$B$12:$B$458,$B39,'C-Existing'!L$12:L$458)</f>
        <v>14153.43</v>
      </c>
      <c r="M39" s="37">
        <f>SUMIF('C-Existing'!$B$12:$B$458,$B39,'C-Existing'!M$12:M$458)</f>
        <v>644478</v>
      </c>
      <c r="N39" s="37">
        <f>SUMIF('C-Existing'!$B$12:$B$458,$B39,'C-Existing'!N$12:N$458)</f>
        <v>0</v>
      </c>
      <c r="O39" s="37">
        <f>SUMIF('C-Existing'!$B$12:$B$458,$B39,'C-Existing'!O$12:O$458)</f>
        <v>304651.02</v>
      </c>
      <c r="P39" s="37">
        <f>SUMIF('C-Existing'!$B$12:$B$458,$B39,'C-Existing'!P$12:P$458)</f>
        <v>14153.43</v>
      </c>
      <c r="Q39" s="37">
        <f>SUMIF('C-Existing'!$B$12:$B$458,$B39,'C-Existing'!Q$12:Q$458)</f>
        <v>290497.59000000003</v>
      </c>
      <c r="R39" s="37">
        <f>SUMIF('C-Existing'!$B$12:$B$458,$B39,'C-Existing'!R$12:R$458)</f>
        <v>0</v>
      </c>
      <c r="S39" s="37">
        <f>SUMIF('C-Existing'!$B$12:$B$458,$B39,'C-Existing'!S$12:S$458)</f>
        <v>1238230.6500000001</v>
      </c>
      <c r="T39" s="37">
        <f>SUMIF('C-Existing'!$B$12:$B$458,$B39,'C-Existing'!T$12:T$458)</f>
        <v>1238230.6500000001</v>
      </c>
      <c r="U39" s="37">
        <f>SUMIF('C-Existing'!$B$12:$B$458,$B39,'C-Existing'!U$12:U$458)</f>
        <v>1</v>
      </c>
      <c r="V39" s="37">
        <f>SUMIF('C-Existing'!$B$12:$B$458,$B39,'C-Existing'!V$12:V$458)</f>
        <v>12319.001733999998</v>
      </c>
      <c r="W39" s="37">
        <f>SUMIF('C-Existing'!$B$12:$B$458,$B39,'C-Existing'!W$12:W$458)</f>
        <v>0</v>
      </c>
      <c r="X39" s="37">
        <f>SUMIF('C-Existing'!$B$12:$B$458,$B39,'C-Existing'!X$12:X$458)</f>
        <v>237</v>
      </c>
      <c r="Y39" s="37">
        <f>SUMIF('C-Existing'!$B$12:$B$458,$B39,'C-Existing'!Y$12:Y$458)</f>
        <v>0</v>
      </c>
      <c r="Z39" s="37">
        <f>SUMIF('C-Existing'!$B$12:$B$458,$B39,'C-Existing'!Z$12:Z$458)</f>
        <v>0</v>
      </c>
      <c r="AA39" s="37">
        <f>SUMIF('C-Existing'!$B$12:$B$458,$B39,'C-Existing'!AA$12:AA$458)</f>
        <v>0</v>
      </c>
      <c r="AB39" s="37">
        <f>SUMIF('C-Existing'!$B$12:$B$458,$B39,'C-Existing'!AB$12:AB$458)</f>
        <v>0</v>
      </c>
      <c r="AC39" s="37">
        <f>SUMIF('C-Existing'!$B$12:$B$458,$B39,'C-Existing'!AC$12:AC$458)</f>
        <v>1052</v>
      </c>
      <c r="AD39" s="37">
        <f>SUMIF('C-Existing'!$B$12:$B$458,$B39,'C-Existing'!AD$12:AD$458)</f>
        <v>0</v>
      </c>
      <c r="AE39" s="56">
        <f>SUMIF('C-Existing'!$B$12:$B$458,$B39,'C-Existing'!AE$12:AE$458)</f>
        <v>9.6699999999999994E-2</v>
      </c>
      <c r="AF39" s="37">
        <f>SUMIF('C-Existing'!$B$12:$B$458,$B39,'C-Existing'!AF$12:AF$458)</f>
        <v>-1834.4738880000023</v>
      </c>
      <c r="AG39" s="37">
        <f>SUMIF('C-Existing'!$B$12:$B$458,$B39,'C-Existing'!AG$12:AG$458)</f>
        <v>0</v>
      </c>
      <c r="AH39" s="102">
        <f>SUMIF('C-Existing'!$B$12:$B$458,$B39,'C-Existing'!AH$12:AH$458)</f>
        <v>0</v>
      </c>
      <c r="AI39" s="37">
        <f>SUMIF('C-Existing'!$B$12:$B$458,$B39,'C-Existing'!AI$12:AI$458)</f>
        <v>640</v>
      </c>
      <c r="AJ39" s="37">
        <f>SUMIF('C-Existing'!$B$12:$B$458,$B39,'C-Existing'!AJ$12:AJ$458)</f>
        <v>152320</v>
      </c>
      <c r="AK39" s="37">
        <f>SUMIF('C-Existing'!$B$12:$B$458,$B39,'C-Existing'!AK$12:AK$458)</f>
        <v>0</v>
      </c>
      <c r="AL39" s="37">
        <f>SUMIF('C-Existing'!$B$12:$B$458,$B39,'C-Existing'!AL$12:AL$458)</f>
        <v>0</v>
      </c>
      <c r="AM39" s="37">
        <f>SUMIF('C-Existing'!$B$12:$B$458,$B39,'C-Existing'!AM$12:AM$458)</f>
        <v>0</v>
      </c>
      <c r="AN39" s="37">
        <f>SUMIF('C-Existing'!$B$12:$B$458,$B39,'C-Existing'!AN$12:AN$458)</f>
        <v>0</v>
      </c>
      <c r="AR39" s="37"/>
    </row>
    <row r="40" spans="1:44" x14ac:dyDescent="0.2">
      <c r="A40" s="1">
        <f t="shared" si="2"/>
        <v>8</v>
      </c>
      <c r="B40" s="101">
        <f t="shared" si="3"/>
        <v>45535</v>
      </c>
      <c r="C40" s="37">
        <f>SUMIF('C-Existing'!$B$12:$B$458,$B40,'C-Existing'!C$12:C$458)</f>
        <v>1514047.8199999998</v>
      </c>
      <c r="D40" s="37">
        <f>SUMIF('C-Existing'!$B$12:$B$458,$B40,'C-Existing'!D$12:D$458)</f>
        <v>43370481.190000005</v>
      </c>
      <c r="E40" s="37">
        <f>SUMIF('C-Existing'!$B$12:$B$458,$B40,'C-Existing'!E$12:E$458)</f>
        <v>0</v>
      </c>
      <c r="F40" s="37">
        <f>SUMIF('C-Existing'!$B$12:$B$458,$B40,'C-Existing'!F$12:F$458)</f>
        <v>0</v>
      </c>
      <c r="G40" s="37">
        <f>SUMIF('C-Existing'!$B$12:$B$458,$B40,'C-Existing'!G$12:G$458)</f>
        <v>1658</v>
      </c>
      <c r="H40" s="37">
        <f>SUMIF('C-Existing'!$B$12:$B$458,$B40,'C-Existing'!H$12:H$458)</f>
        <v>1238230.6500000001</v>
      </c>
      <c r="I40" s="37">
        <f>SUMIF('C-Existing'!$B$12:$B$458,$B40,'C-Existing'!I$12:I$458)</f>
        <v>0</v>
      </c>
      <c r="J40" s="37">
        <f>SUMIF('C-Existing'!$B$12:$B$458,$B40,'C-Existing'!J$12:J$458)</f>
        <v>1238230.6500000001</v>
      </c>
      <c r="K40" s="37">
        <f>SUMIF('C-Existing'!$B$12:$B$458,$B40,'C-Existing'!K$12:K$458)</f>
        <v>11463.91</v>
      </c>
      <c r="L40" s="37">
        <f>SUMIF('C-Existing'!$B$12:$B$458,$B40,'C-Existing'!L$12:L$458)</f>
        <v>11463.91</v>
      </c>
      <c r="M40" s="37">
        <f>SUMIF('C-Existing'!$B$12:$B$458,$B40,'C-Existing'!M$12:M$458)</f>
        <v>502188</v>
      </c>
      <c r="N40" s="37">
        <f>SUMIF('C-Existing'!$B$12:$B$458,$B40,'C-Existing'!N$12:N$458)</f>
        <v>0</v>
      </c>
      <c r="O40" s="37">
        <f>SUMIF('C-Existing'!$B$12:$B$458,$B40,'C-Existing'!O$12:O$458)</f>
        <v>218025</v>
      </c>
      <c r="P40" s="37">
        <f>SUMIF('C-Existing'!$B$12:$B$458,$B40,'C-Existing'!P$12:P$458)</f>
        <v>11463.91</v>
      </c>
      <c r="Q40" s="37">
        <f>SUMIF('C-Existing'!$B$12:$B$458,$B40,'C-Existing'!Q$12:Q$458)</f>
        <v>206561.09</v>
      </c>
      <c r="R40" s="37">
        <f>SUMIF('C-Existing'!$B$12:$B$458,$B40,'C-Existing'!R$12:R$458)</f>
        <v>0</v>
      </c>
      <c r="S40" s="37">
        <f>SUMIF('C-Existing'!$B$12:$B$458,$B40,'C-Existing'!S$12:S$458)</f>
        <v>1031669.5599999999</v>
      </c>
      <c r="T40" s="37">
        <f>SUMIF('C-Existing'!$B$12:$B$458,$B40,'C-Existing'!T$12:T$458)</f>
        <v>1031669.5599999999</v>
      </c>
      <c r="U40" s="37">
        <f>SUMIF('C-Existing'!$B$12:$B$458,$B40,'C-Existing'!U$12:U$458)</f>
        <v>1</v>
      </c>
      <c r="V40" s="37">
        <f>SUMIF('C-Existing'!$B$12:$B$458,$B40,'C-Existing'!V$12:V$458)</f>
        <v>9978.0753212500003</v>
      </c>
      <c r="W40" s="37">
        <f>SUMIF('C-Existing'!$B$12:$B$458,$B40,'C-Existing'!W$12:W$458)</f>
        <v>0</v>
      </c>
      <c r="X40" s="37">
        <f>SUMIF('C-Existing'!$B$12:$B$458,$B40,'C-Existing'!X$12:X$458)</f>
        <v>237</v>
      </c>
      <c r="Y40" s="37">
        <f>SUMIF('C-Existing'!$B$12:$B$458,$B40,'C-Existing'!Y$12:Y$458)</f>
        <v>0</v>
      </c>
      <c r="Z40" s="37">
        <f>SUMIF('C-Existing'!$B$12:$B$458,$B40,'C-Existing'!Z$12:Z$458)</f>
        <v>0</v>
      </c>
      <c r="AA40" s="37">
        <f>SUMIF('C-Existing'!$B$12:$B$458,$B40,'C-Existing'!AA$12:AA$458)</f>
        <v>0</v>
      </c>
      <c r="AB40" s="37">
        <f>SUMIF('C-Existing'!$B$12:$B$458,$B40,'C-Existing'!AB$12:AB$458)</f>
        <v>0</v>
      </c>
      <c r="AC40" s="37">
        <f>SUMIF('C-Existing'!$B$12:$B$458,$B40,'C-Existing'!AC$12:AC$458)</f>
        <v>1199</v>
      </c>
      <c r="AD40" s="37">
        <f>SUMIF('C-Existing'!$B$12:$B$458,$B40,'C-Existing'!AD$12:AD$458)</f>
        <v>0</v>
      </c>
      <c r="AE40" s="56">
        <f>SUMIF('C-Existing'!$B$12:$B$458,$B40,'C-Existing'!AE$12:AE$458)</f>
        <v>9.6699999999999994E-2</v>
      </c>
      <c r="AF40" s="37">
        <f>SUMIF('C-Existing'!$B$12:$B$458,$B40,'C-Existing'!AF$12:AF$458)</f>
        <v>-1485.8767800000019</v>
      </c>
      <c r="AG40" s="37">
        <f>SUMIF('C-Existing'!$B$12:$B$458,$B40,'C-Existing'!AG$12:AG$458)</f>
        <v>0</v>
      </c>
      <c r="AH40" s="102">
        <f>SUMIF('C-Existing'!$B$12:$B$458,$B40,'C-Existing'!AH$12:AH$458)</f>
        <v>0</v>
      </c>
      <c r="AI40" s="37">
        <f>SUMIF('C-Existing'!$B$12:$B$458,$B40,'C-Existing'!AI$12:AI$458)</f>
        <v>459</v>
      </c>
      <c r="AJ40" s="37">
        <f>SUMIF('C-Existing'!$B$12:$B$458,$B40,'C-Existing'!AJ$12:AJ$458)</f>
        <v>109242</v>
      </c>
      <c r="AK40" s="37">
        <f>SUMIF('C-Existing'!$B$12:$B$458,$B40,'C-Existing'!AK$12:AK$458)</f>
        <v>0</v>
      </c>
      <c r="AL40" s="37">
        <f>SUMIF('C-Existing'!$B$12:$B$458,$B40,'C-Existing'!AL$12:AL$458)</f>
        <v>0</v>
      </c>
      <c r="AM40" s="37">
        <f>SUMIF('C-Existing'!$B$12:$B$458,$B40,'C-Existing'!AM$12:AM$458)</f>
        <v>0</v>
      </c>
      <c r="AN40" s="37">
        <f>SUMIF('C-Existing'!$B$12:$B$458,$B40,'C-Existing'!AN$12:AN$458)</f>
        <v>0</v>
      </c>
      <c r="AR40" s="37"/>
    </row>
    <row r="41" spans="1:44" x14ac:dyDescent="0.2">
      <c r="A41" s="1">
        <f t="shared" si="2"/>
        <v>9</v>
      </c>
      <c r="B41" s="101">
        <f t="shared" si="3"/>
        <v>45565</v>
      </c>
      <c r="C41" s="37">
        <f>SUMIF('C-Existing'!$B$12:$B$458,$B41,'C-Existing'!C$12:C$458)</f>
        <v>1089917.8599999999</v>
      </c>
      <c r="D41" s="37">
        <f>SUMIF('C-Existing'!$B$12:$B$458,$B41,'C-Existing'!D$12:D$458)</f>
        <v>44460399.050000004</v>
      </c>
      <c r="E41" s="37">
        <f>SUMIF('C-Existing'!$B$12:$B$458,$B41,'C-Existing'!E$12:E$458)</f>
        <v>0</v>
      </c>
      <c r="F41" s="37">
        <f>SUMIF('C-Existing'!$B$12:$B$458,$B41,'C-Existing'!F$12:F$458)</f>
        <v>0</v>
      </c>
      <c r="G41" s="37">
        <f>SUMIF('C-Existing'!$B$12:$B$458,$B41,'C-Existing'!G$12:G$458)</f>
        <v>1381</v>
      </c>
      <c r="H41" s="37">
        <f>SUMIF('C-Existing'!$B$12:$B$458,$B41,'C-Existing'!H$12:H$458)</f>
        <v>1031669.5599999999</v>
      </c>
      <c r="I41" s="37">
        <f>SUMIF('C-Existing'!$B$12:$B$458,$B41,'C-Existing'!I$12:I$458)</f>
        <v>0</v>
      </c>
      <c r="J41" s="37">
        <f>SUMIF('C-Existing'!$B$12:$B$458,$B41,'C-Existing'!J$12:J$458)</f>
        <v>1031669.5599999999</v>
      </c>
      <c r="K41" s="37">
        <f>SUMIF('C-Existing'!$B$12:$B$458,$B41,'C-Existing'!K$12:K$458)</f>
        <v>9551.5199999999986</v>
      </c>
      <c r="L41" s="37">
        <f>SUMIF('C-Existing'!$B$12:$B$458,$B41,'C-Existing'!L$12:L$458)</f>
        <v>9551.5199999999986</v>
      </c>
      <c r="M41" s="37">
        <f>SUMIF('C-Existing'!$B$12:$B$458,$B41,'C-Existing'!M$12:M$458)</f>
        <v>435587</v>
      </c>
      <c r="N41" s="37">
        <f>SUMIF('C-Existing'!$B$12:$B$458,$B41,'C-Existing'!N$12:N$458)</f>
        <v>0</v>
      </c>
      <c r="O41" s="37">
        <f>SUMIF('C-Existing'!$B$12:$B$458,$B41,'C-Existing'!O$12:O$458)</f>
        <v>196382.96</v>
      </c>
      <c r="P41" s="37">
        <f>SUMIF('C-Existing'!$B$12:$B$458,$B41,'C-Existing'!P$12:P$458)</f>
        <v>9551.5199999999986</v>
      </c>
      <c r="Q41" s="37">
        <f>SUMIF('C-Existing'!$B$12:$B$458,$B41,'C-Existing'!Q$12:Q$458)</f>
        <v>186831.44</v>
      </c>
      <c r="R41" s="37">
        <f>SUMIF('C-Existing'!$B$12:$B$458,$B41,'C-Existing'!R$12:R$458)</f>
        <v>0</v>
      </c>
      <c r="S41" s="37">
        <f>SUMIF('C-Existing'!$B$12:$B$458,$B41,'C-Existing'!S$12:S$458)</f>
        <v>844838.12</v>
      </c>
      <c r="T41" s="37">
        <f>SUMIF('C-Existing'!$B$12:$B$458,$B41,'C-Existing'!T$12:T$458)</f>
        <v>844838.12</v>
      </c>
      <c r="U41" s="37">
        <f>SUMIF('C-Existing'!$B$12:$B$458,$B41,'C-Existing'!U$12:U$458)</f>
        <v>1</v>
      </c>
      <c r="V41" s="37">
        <f>SUMIF('C-Existing'!$B$12:$B$458,$B41,'C-Existing'!V$12:V$458)</f>
        <v>8313.5372043333318</v>
      </c>
      <c r="W41" s="37">
        <f>SUMIF('C-Existing'!$B$12:$B$458,$B41,'C-Existing'!W$12:W$458)</f>
        <v>0</v>
      </c>
      <c r="X41" s="37">
        <f>SUMIF('C-Existing'!$B$12:$B$458,$B41,'C-Existing'!X$12:X$458)</f>
        <v>237</v>
      </c>
      <c r="Y41" s="37">
        <f>SUMIF('C-Existing'!$B$12:$B$458,$B41,'C-Existing'!Y$12:Y$458)</f>
        <v>0</v>
      </c>
      <c r="Z41" s="37">
        <f>SUMIF('C-Existing'!$B$12:$B$458,$B41,'C-Existing'!Z$12:Z$458)</f>
        <v>0</v>
      </c>
      <c r="AA41" s="37">
        <f>SUMIF('C-Existing'!$B$12:$B$458,$B41,'C-Existing'!AA$12:AA$458)</f>
        <v>0</v>
      </c>
      <c r="AB41" s="37">
        <f>SUMIF('C-Existing'!$B$12:$B$458,$B41,'C-Existing'!AB$12:AB$458)</f>
        <v>0</v>
      </c>
      <c r="AC41" s="37">
        <f>SUMIF('C-Existing'!$B$12:$B$458,$B41,'C-Existing'!AC$12:AC$458)</f>
        <v>968</v>
      </c>
      <c r="AD41" s="37">
        <f>SUMIF('C-Existing'!$B$12:$B$458,$B41,'C-Existing'!AD$12:AD$458)</f>
        <v>0</v>
      </c>
      <c r="AE41" s="56">
        <f>SUMIF('C-Existing'!$B$12:$B$458,$B41,'C-Existing'!AE$12:AE$458)</f>
        <v>9.6699999999999994E-2</v>
      </c>
      <c r="AF41" s="37">
        <f>SUMIF('C-Existing'!$B$12:$B$458,$B41,'C-Existing'!AF$12:AF$458)</f>
        <v>-1238.0034720000015</v>
      </c>
      <c r="AG41" s="37">
        <f>SUMIF('C-Existing'!$B$12:$B$458,$B41,'C-Existing'!AG$12:AG$458)</f>
        <v>0</v>
      </c>
      <c r="AH41" s="102">
        <f>SUMIF('C-Existing'!$B$12:$B$458,$B41,'C-Existing'!AH$12:AH$458)</f>
        <v>0</v>
      </c>
      <c r="AI41" s="37">
        <f>SUMIF('C-Existing'!$B$12:$B$458,$B41,'C-Existing'!AI$12:AI$458)</f>
        <v>413</v>
      </c>
      <c r="AJ41" s="37">
        <f>SUMIF('C-Existing'!$B$12:$B$458,$B41,'C-Existing'!AJ$12:AJ$458)</f>
        <v>98294</v>
      </c>
      <c r="AK41" s="37">
        <f>SUMIF('C-Existing'!$B$12:$B$458,$B41,'C-Existing'!AK$12:AK$458)</f>
        <v>0</v>
      </c>
      <c r="AL41" s="37">
        <f>SUMIF('C-Existing'!$B$12:$B$458,$B41,'C-Existing'!AL$12:AL$458)</f>
        <v>0</v>
      </c>
      <c r="AM41" s="37">
        <f>SUMIF('C-Existing'!$B$12:$B$458,$B41,'C-Existing'!AM$12:AM$458)</f>
        <v>0</v>
      </c>
      <c r="AN41" s="37">
        <f>SUMIF('C-Existing'!$B$12:$B$458,$B41,'C-Existing'!AN$12:AN$458)</f>
        <v>0</v>
      </c>
      <c r="AR41" s="37"/>
    </row>
    <row r="42" spans="1:44" x14ac:dyDescent="0.2">
      <c r="A42" s="1">
        <f t="shared" si="2"/>
        <v>10</v>
      </c>
      <c r="B42" s="101">
        <f t="shared" si="3"/>
        <v>45596</v>
      </c>
      <c r="C42" s="37">
        <f>SUMIF('C-Existing'!$B$12:$B$458,$B42,'C-Existing'!C$12:C$458)</f>
        <v>884263.21</v>
      </c>
      <c r="D42" s="37">
        <f>SUMIF('C-Existing'!$B$12:$B$458,$B42,'C-Existing'!D$12:D$458)</f>
        <v>45344662.260000005</v>
      </c>
      <c r="E42" s="37">
        <f>SUMIF('C-Existing'!$B$12:$B$458,$B42,'C-Existing'!E$12:E$458)</f>
        <v>0</v>
      </c>
      <c r="F42" s="37">
        <f>SUMIF('C-Existing'!$B$12:$B$458,$B42,'C-Existing'!F$12:F$458)</f>
        <v>0</v>
      </c>
      <c r="G42" s="37">
        <f>SUMIF('C-Existing'!$B$12:$B$458,$B42,'C-Existing'!G$12:G$458)</f>
        <v>1277</v>
      </c>
      <c r="H42" s="37">
        <f>SUMIF('C-Existing'!$B$12:$B$458,$B42,'C-Existing'!H$12:H$458)</f>
        <v>844838.11999999988</v>
      </c>
      <c r="I42" s="37">
        <f>SUMIF('C-Existing'!$B$12:$B$458,$B42,'C-Existing'!I$12:I$458)</f>
        <v>0</v>
      </c>
      <c r="J42" s="37">
        <f>SUMIF('C-Existing'!$B$12:$B$458,$B42,'C-Existing'!J$12:J$458)</f>
        <v>844838.12</v>
      </c>
      <c r="K42" s="37">
        <f>SUMIF('C-Existing'!$B$12:$B$458,$B42,'C-Existing'!K$12:K$458)</f>
        <v>7821.77</v>
      </c>
      <c r="L42" s="37">
        <f>SUMIF('C-Existing'!$B$12:$B$458,$B42,'C-Existing'!L$12:L$458)</f>
        <v>7821.77</v>
      </c>
      <c r="M42" s="37">
        <f>SUMIF('C-Existing'!$B$12:$B$458,$B42,'C-Existing'!M$12:M$458)</f>
        <v>375477</v>
      </c>
      <c r="N42" s="37">
        <f>SUMIF('C-Existing'!$B$12:$B$458,$B42,'C-Existing'!N$12:N$458)</f>
        <v>0</v>
      </c>
      <c r="O42" s="37">
        <f>SUMIF('C-Existing'!$B$12:$B$458,$B42,'C-Existing'!O$12:O$458)</f>
        <v>140308.78</v>
      </c>
      <c r="P42" s="37">
        <f>SUMIF('C-Existing'!$B$12:$B$458,$B42,'C-Existing'!P$12:P$458)</f>
        <v>7821.77</v>
      </c>
      <c r="Q42" s="37">
        <f>SUMIF('C-Existing'!$B$12:$B$458,$B42,'C-Existing'!Q$12:Q$458)</f>
        <v>132487.01</v>
      </c>
      <c r="R42" s="37">
        <f>SUMIF('C-Existing'!$B$12:$B$458,$B42,'C-Existing'!R$12:R$458)</f>
        <v>0</v>
      </c>
      <c r="S42" s="37">
        <f>SUMIF('C-Existing'!$B$12:$B$458,$B42,'C-Existing'!S$12:S$458)</f>
        <v>712351.11</v>
      </c>
      <c r="T42" s="37">
        <f>SUMIF('C-Existing'!$B$12:$B$458,$B42,'C-Existing'!T$12:T$458)</f>
        <v>712351.11</v>
      </c>
      <c r="U42" s="37">
        <f>SUMIF('C-Existing'!$B$12:$B$458,$B42,'C-Existing'!U$12:U$458)</f>
        <v>1</v>
      </c>
      <c r="V42" s="37">
        <f>SUMIF('C-Existing'!$B$12:$B$458,$B42,'C-Existing'!V$12:V$458)</f>
        <v>6807.9871836666662</v>
      </c>
      <c r="W42" s="37">
        <f>SUMIF('C-Existing'!$B$12:$B$458,$B42,'C-Existing'!W$12:W$458)</f>
        <v>0</v>
      </c>
      <c r="X42" s="37">
        <f>SUMIF('C-Existing'!$B$12:$B$458,$B42,'C-Existing'!X$12:X$458)</f>
        <v>237</v>
      </c>
      <c r="Y42" s="37">
        <f>SUMIF('C-Existing'!$B$12:$B$458,$B42,'C-Existing'!Y$12:Y$458)</f>
        <v>0</v>
      </c>
      <c r="Z42" s="37">
        <f>SUMIF('C-Existing'!$B$12:$B$458,$B42,'C-Existing'!Z$12:Z$458)</f>
        <v>0</v>
      </c>
      <c r="AA42" s="37">
        <f>SUMIF('C-Existing'!$B$12:$B$458,$B42,'C-Existing'!AA$12:AA$458)</f>
        <v>0</v>
      </c>
      <c r="AB42" s="37">
        <f>SUMIF('C-Existing'!$B$12:$B$458,$B42,'C-Existing'!AB$12:AB$458)</f>
        <v>0</v>
      </c>
      <c r="AC42" s="37">
        <f>SUMIF('C-Existing'!$B$12:$B$458,$B42,'C-Existing'!AC$12:AC$458)</f>
        <v>982</v>
      </c>
      <c r="AD42" s="37">
        <f>SUMIF('C-Existing'!$B$12:$B$458,$B42,'C-Existing'!AD$12:AD$458)</f>
        <v>0</v>
      </c>
      <c r="AE42" s="56">
        <f>SUMIF('C-Existing'!$B$12:$B$458,$B42,'C-Existing'!AE$12:AE$458)</f>
        <v>9.6699999999999994E-2</v>
      </c>
      <c r="AF42" s="37">
        <f>SUMIF('C-Existing'!$B$12:$B$458,$B42,'C-Existing'!AF$12:AF$458)</f>
        <v>-1013.8057440000011</v>
      </c>
      <c r="AG42" s="37">
        <f>SUMIF('C-Existing'!$B$12:$B$458,$B42,'C-Existing'!AG$12:AG$458)</f>
        <v>0</v>
      </c>
      <c r="AH42" s="102">
        <f>SUMIF('C-Existing'!$B$12:$B$458,$B42,'C-Existing'!AH$12:AH$458)</f>
        <v>0</v>
      </c>
      <c r="AI42" s="37">
        <f>SUMIF('C-Existing'!$B$12:$B$458,$B42,'C-Existing'!AI$12:AI$458)</f>
        <v>295</v>
      </c>
      <c r="AJ42" s="37">
        <f>SUMIF('C-Existing'!$B$12:$B$458,$B42,'C-Existing'!AJ$12:AJ$458)</f>
        <v>70210</v>
      </c>
      <c r="AK42" s="37">
        <f>SUMIF('C-Existing'!$B$12:$B$458,$B42,'C-Existing'!AK$12:AK$458)</f>
        <v>0</v>
      </c>
      <c r="AL42" s="37">
        <f>SUMIF('C-Existing'!$B$12:$B$458,$B42,'C-Existing'!AL$12:AL$458)</f>
        <v>0</v>
      </c>
      <c r="AM42" s="37">
        <f>SUMIF('C-Existing'!$B$12:$B$458,$B42,'C-Existing'!AM$12:AM$458)</f>
        <v>0</v>
      </c>
      <c r="AN42" s="37">
        <f>SUMIF('C-Existing'!$B$12:$B$458,$B42,'C-Existing'!AN$12:AN$458)</f>
        <v>0</v>
      </c>
      <c r="AR42" s="37"/>
    </row>
    <row r="43" spans="1:44" x14ac:dyDescent="0.2">
      <c r="A43" s="1">
        <f t="shared" si="2"/>
        <v>11</v>
      </c>
      <c r="B43" s="101">
        <f t="shared" si="3"/>
        <v>45626</v>
      </c>
      <c r="C43" s="37">
        <f>SUMIF('C-Existing'!$B$12:$B$458,$B43,'C-Existing'!C$12:C$458)</f>
        <v>559898.12000000011</v>
      </c>
      <c r="D43" s="37">
        <f>SUMIF('C-Existing'!$B$12:$B$458,$B43,'C-Existing'!D$12:D$458)</f>
        <v>45904560.380000003</v>
      </c>
      <c r="E43" s="37">
        <f>SUMIF('C-Existing'!$B$12:$B$458,$B43,'C-Existing'!E$12:E$458)</f>
        <v>0</v>
      </c>
      <c r="F43" s="37">
        <f>SUMIF('C-Existing'!$B$12:$B$458,$B43,'C-Existing'!F$12:F$458)</f>
        <v>0</v>
      </c>
      <c r="G43" s="37">
        <f>SUMIF('C-Existing'!$B$12:$B$458,$B43,'C-Existing'!G$12:G$458)</f>
        <v>1088</v>
      </c>
      <c r="H43" s="37">
        <f>SUMIF('C-Existing'!$B$12:$B$458,$B43,'C-Existing'!H$12:H$458)</f>
        <v>712351.11</v>
      </c>
      <c r="I43" s="37">
        <f>SUMIF('C-Existing'!$B$12:$B$458,$B43,'C-Existing'!I$12:I$458)</f>
        <v>0</v>
      </c>
      <c r="J43" s="37">
        <f>SUMIF('C-Existing'!$B$12:$B$458,$B43,'C-Existing'!J$12:J$458)</f>
        <v>712351.11</v>
      </c>
      <c r="K43" s="37">
        <f>SUMIF('C-Existing'!$B$12:$B$458,$B43,'C-Existing'!K$12:K$458)</f>
        <v>6595.16</v>
      </c>
      <c r="L43" s="37">
        <f>SUMIF('C-Existing'!$B$12:$B$458,$B43,'C-Existing'!L$12:L$458)</f>
        <v>6595.16</v>
      </c>
      <c r="M43" s="37">
        <f>SUMIF('C-Existing'!$B$12:$B$458,$B43,'C-Existing'!M$12:M$458)</f>
        <v>302362</v>
      </c>
      <c r="N43" s="37">
        <f>SUMIF('C-Existing'!$B$12:$B$458,$B43,'C-Existing'!N$12:N$458)</f>
        <v>0</v>
      </c>
      <c r="O43" s="37">
        <f>SUMIF('C-Existing'!$B$12:$B$458,$B43,'C-Existing'!O$12:O$458)</f>
        <v>83628.639999999999</v>
      </c>
      <c r="P43" s="37">
        <f>SUMIF('C-Existing'!$B$12:$B$458,$B43,'C-Existing'!P$12:P$458)</f>
        <v>6595.16</v>
      </c>
      <c r="Q43" s="37">
        <f>SUMIF('C-Existing'!$B$12:$B$458,$B43,'C-Existing'!Q$12:Q$458)</f>
        <v>77033.48000000001</v>
      </c>
      <c r="R43" s="37">
        <f>SUMIF('C-Existing'!$B$12:$B$458,$B43,'C-Existing'!R$12:R$458)</f>
        <v>0</v>
      </c>
      <c r="S43" s="37">
        <f>SUMIF('C-Existing'!$B$12:$B$458,$B43,'C-Existing'!S$12:S$458)</f>
        <v>635317.63</v>
      </c>
      <c r="T43" s="37">
        <f>SUMIF('C-Existing'!$B$12:$B$458,$B43,'C-Existing'!T$12:T$458)</f>
        <v>635317.63</v>
      </c>
      <c r="U43" s="37">
        <f>SUMIF('C-Existing'!$B$12:$B$458,$B43,'C-Existing'!U$12:U$458)</f>
        <v>1</v>
      </c>
      <c r="V43" s="37">
        <f>SUMIF('C-Existing'!$B$12:$B$458,$B43,'C-Existing'!V$12:V$458)</f>
        <v>5740.3626947499988</v>
      </c>
      <c r="W43" s="37">
        <f>SUMIF('C-Existing'!$B$12:$B$458,$B43,'C-Existing'!W$12:W$458)</f>
        <v>0</v>
      </c>
      <c r="X43" s="37">
        <f>SUMIF('C-Existing'!$B$12:$B$458,$B43,'C-Existing'!X$12:X$458)</f>
        <v>237</v>
      </c>
      <c r="Y43" s="37">
        <f>SUMIF('C-Existing'!$B$12:$B$458,$B43,'C-Existing'!Y$12:Y$458)</f>
        <v>0</v>
      </c>
      <c r="Z43" s="37">
        <f>SUMIF('C-Existing'!$B$12:$B$458,$B43,'C-Existing'!Z$12:Z$458)</f>
        <v>0</v>
      </c>
      <c r="AA43" s="37">
        <f>SUMIF('C-Existing'!$B$12:$B$458,$B43,'C-Existing'!AA$12:AA$458)</f>
        <v>0</v>
      </c>
      <c r="AB43" s="37">
        <f>SUMIF('C-Existing'!$B$12:$B$458,$B43,'C-Existing'!AB$12:AB$458)</f>
        <v>0</v>
      </c>
      <c r="AC43" s="37">
        <f>SUMIF('C-Existing'!$B$12:$B$458,$B43,'C-Existing'!AC$12:AC$458)</f>
        <v>912</v>
      </c>
      <c r="AD43" s="37">
        <f>SUMIF('C-Existing'!$B$12:$B$458,$B43,'C-Existing'!AD$12:AD$458)</f>
        <v>0</v>
      </c>
      <c r="AE43" s="56">
        <f>SUMIF('C-Existing'!$B$12:$B$458,$B43,'C-Existing'!AE$12:AE$458)</f>
        <v>9.6699999999999994E-2</v>
      </c>
      <c r="AF43" s="37">
        <f>SUMIF('C-Existing'!$B$12:$B$458,$B43,'C-Existing'!AF$12:AF$458)</f>
        <v>-854.82133200000101</v>
      </c>
      <c r="AG43" s="37">
        <f>SUMIF('C-Existing'!$B$12:$B$458,$B43,'C-Existing'!AG$12:AG$458)</f>
        <v>0</v>
      </c>
      <c r="AH43" s="102">
        <f>SUMIF('C-Existing'!$B$12:$B$458,$B43,'C-Existing'!AH$12:AH$458)</f>
        <v>0</v>
      </c>
      <c r="AI43" s="37">
        <f>SUMIF('C-Existing'!$B$12:$B$458,$B43,'C-Existing'!AI$12:AI$458)</f>
        <v>176</v>
      </c>
      <c r="AJ43" s="37">
        <f>SUMIF('C-Existing'!$B$12:$B$458,$B43,'C-Existing'!AJ$12:AJ$458)</f>
        <v>41888</v>
      </c>
      <c r="AK43" s="37">
        <f>SUMIF('C-Existing'!$B$12:$B$458,$B43,'C-Existing'!AK$12:AK$458)</f>
        <v>0</v>
      </c>
      <c r="AL43" s="37">
        <f>SUMIF('C-Existing'!$B$12:$B$458,$B43,'C-Existing'!AL$12:AL$458)</f>
        <v>0</v>
      </c>
      <c r="AM43" s="37">
        <f>SUMIF('C-Existing'!$B$12:$B$458,$B43,'C-Existing'!AM$12:AM$458)</f>
        <v>0</v>
      </c>
      <c r="AN43" s="37">
        <f>SUMIF('C-Existing'!$B$12:$B$458,$B43,'C-Existing'!AN$12:AN$458)</f>
        <v>0</v>
      </c>
      <c r="AR43" s="37"/>
    </row>
    <row r="44" spans="1:44" x14ac:dyDescent="0.2">
      <c r="A44" s="1">
        <f t="shared" si="2"/>
        <v>12</v>
      </c>
      <c r="B44" s="101">
        <f t="shared" si="3"/>
        <v>45657</v>
      </c>
      <c r="C44" s="37">
        <f>SUMIF('C-Existing'!$B$12:$B$458,$B44,'C-Existing'!C$12:C$458)</f>
        <v>496282.39000000007</v>
      </c>
      <c r="D44" s="37">
        <f>SUMIF('C-Existing'!$B$12:$B$458,$B44,'C-Existing'!D$12:D$458)</f>
        <v>46400842.770000003</v>
      </c>
      <c r="E44" s="37">
        <f>SUMIF('C-Existing'!$B$12:$B$458,$B44,'C-Existing'!E$12:E$458)</f>
        <v>0</v>
      </c>
      <c r="F44" s="37">
        <f>SUMIF('C-Existing'!$B$12:$B$458,$B44,'C-Existing'!F$12:F$458)</f>
        <v>0</v>
      </c>
      <c r="G44" s="37">
        <f>SUMIF('C-Existing'!$B$12:$B$458,$B44,'C-Existing'!G$12:G$458)</f>
        <v>885</v>
      </c>
      <c r="H44" s="37">
        <f>SUMIF('C-Existing'!$B$12:$B$458,$B44,'C-Existing'!H$12:H$458)</f>
        <v>635317.63</v>
      </c>
      <c r="I44" s="37">
        <f>SUMIF('C-Existing'!$B$12:$B$458,$B44,'C-Existing'!I$12:I$458)</f>
        <v>0</v>
      </c>
      <c r="J44" s="37">
        <f>SUMIF('C-Existing'!$B$12:$B$458,$B44,'C-Existing'!J$12:J$458)</f>
        <v>635317.63</v>
      </c>
      <c r="K44" s="37">
        <f>SUMIF('C-Existing'!$B$12:$B$458,$B44,'C-Existing'!K$12:K$458)</f>
        <v>5881.97</v>
      </c>
      <c r="L44" s="37">
        <f>SUMIF('C-Existing'!$B$12:$B$458,$B44,'C-Existing'!L$12:L$458)</f>
        <v>5881.97</v>
      </c>
      <c r="M44" s="37">
        <f>SUMIF('C-Existing'!$B$12:$B$458,$B44,'C-Existing'!M$12:M$458)</f>
        <v>241875</v>
      </c>
      <c r="N44" s="37">
        <f>SUMIF('C-Existing'!$B$12:$B$458,$B44,'C-Existing'!N$12:N$458)</f>
        <v>0</v>
      </c>
      <c r="O44" s="37">
        <f>SUMIF('C-Existing'!$B$12:$B$458,$B44,'C-Existing'!O$12:O$458)</f>
        <v>64125</v>
      </c>
      <c r="P44" s="37">
        <f>SUMIF('C-Existing'!$B$12:$B$458,$B44,'C-Existing'!P$12:P$458)</f>
        <v>5881.97</v>
      </c>
      <c r="Q44" s="37">
        <f>SUMIF('C-Existing'!$B$12:$B$458,$B44,'C-Existing'!Q$12:Q$458)</f>
        <v>58243.03</v>
      </c>
      <c r="R44" s="37">
        <f>SUMIF('C-Existing'!$B$12:$B$458,$B44,'C-Existing'!R$12:R$458)</f>
        <v>0</v>
      </c>
      <c r="S44" s="37">
        <f>SUMIF('C-Existing'!$B$12:$B$458,$B44,'C-Existing'!S$12:S$458)</f>
        <v>577074.6</v>
      </c>
      <c r="T44" s="37">
        <f>SUMIF('C-Existing'!$B$12:$B$458,$B44,'C-Existing'!T$12:T$458)</f>
        <v>577074.6</v>
      </c>
      <c r="U44" s="37">
        <f>SUMIF('C-Existing'!$B$12:$B$458,$B44,'C-Existing'!U$12:U$458)</f>
        <v>1</v>
      </c>
      <c r="V44" s="37">
        <f>SUMIF('C-Existing'!$B$12:$B$458,$B44,'C-Existing'!V$12:V$458)</f>
        <v>5119.6012350833325</v>
      </c>
      <c r="W44" s="37">
        <f>SUMIF('C-Existing'!$B$12:$B$458,$B44,'C-Existing'!W$12:W$458)</f>
        <v>0</v>
      </c>
      <c r="X44" s="37">
        <f>SUMIF('C-Existing'!$B$12:$B$458,$B44,'C-Existing'!X$12:X$458)</f>
        <v>237</v>
      </c>
      <c r="Y44" s="37">
        <f>SUMIF('C-Existing'!$B$12:$B$458,$B44,'C-Existing'!Y$12:Y$458)</f>
        <v>0</v>
      </c>
      <c r="Z44" s="37">
        <f>SUMIF('C-Existing'!$B$12:$B$458,$B44,'C-Existing'!Z$12:Z$458)</f>
        <v>0</v>
      </c>
      <c r="AA44" s="37">
        <f>SUMIF('C-Existing'!$B$12:$B$458,$B44,'C-Existing'!AA$12:AA$458)</f>
        <v>0</v>
      </c>
      <c r="AB44" s="37">
        <f>SUMIF('C-Existing'!$B$12:$B$458,$B44,'C-Existing'!AB$12:AB$458)</f>
        <v>0</v>
      </c>
      <c r="AC44" s="37">
        <f>SUMIF('C-Existing'!$B$12:$B$458,$B44,'C-Existing'!AC$12:AC$458)</f>
        <v>750</v>
      </c>
      <c r="AD44" s="37">
        <f>SUMIF('C-Existing'!$B$12:$B$458,$B44,'C-Existing'!AD$12:AD$458)</f>
        <v>0</v>
      </c>
      <c r="AE44" s="56">
        <f>SUMIF('C-Existing'!$B$12:$B$458,$B44,'C-Existing'!AE$12:AE$458)</f>
        <v>9.6699999999999994E-2</v>
      </c>
      <c r="AF44" s="37">
        <f>SUMIF('C-Existing'!$B$12:$B$458,$B44,'C-Existing'!AF$12:AF$458)</f>
        <v>-762.38115600000094</v>
      </c>
      <c r="AG44" s="37">
        <f>SUMIF('C-Existing'!$B$12:$B$458,$B44,'C-Existing'!AG$12:AG$458)</f>
        <v>0</v>
      </c>
      <c r="AH44" s="102">
        <f>SUMIF('C-Existing'!$B$12:$B$458,$B44,'C-Existing'!AH$12:AH$458)</f>
        <v>0</v>
      </c>
      <c r="AI44" s="37">
        <f>SUMIF('C-Existing'!$B$12:$B$458,$B44,'C-Existing'!AI$12:AI$458)</f>
        <v>135</v>
      </c>
      <c r="AJ44" s="37">
        <f>SUMIF('C-Existing'!$B$12:$B$458,$B44,'C-Existing'!AJ$12:AJ$458)</f>
        <v>32130</v>
      </c>
      <c r="AK44" s="37">
        <f>SUMIF('C-Existing'!$B$12:$B$458,$B44,'C-Existing'!AK$12:AK$458)</f>
        <v>0</v>
      </c>
      <c r="AL44" s="37">
        <f>SUMIF('C-Existing'!$B$12:$B$458,$B44,'C-Existing'!AL$12:AL$458)</f>
        <v>0</v>
      </c>
      <c r="AM44" s="37">
        <f>SUMIF('C-Existing'!$B$12:$B$458,$B44,'C-Existing'!AM$12:AM$458)</f>
        <v>0</v>
      </c>
      <c r="AN44" s="37">
        <f>SUMIF('C-Existing'!$B$12:$B$458,$B44,'C-Existing'!AN$12:AN$458)</f>
        <v>0</v>
      </c>
      <c r="AR44" s="37"/>
    </row>
    <row r="45" spans="1:44" x14ac:dyDescent="0.2">
      <c r="A45" s="1">
        <f t="shared" si="2"/>
        <v>1</v>
      </c>
      <c r="B45" s="101">
        <f t="shared" ref="B45:B76" si="4">EOMONTH(B44,1)</f>
        <v>45688</v>
      </c>
      <c r="C45" s="37">
        <f>SUMIF('C-Existing'!$B$12:$B$458,$B45,'C-Existing'!C$12:C$458)</f>
        <v>453927.68000000005</v>
      </c>
      <c r="D45" s="37">
        <f>SUMIF('C-Existing'!$B$12:$B$458,$B45,'C-Existing'!D$12:D$458)</f>
        <v>46854770.450000003</v>
      </c>
      <c r="E45" s="37">
        <f>SUMIF('C-Existing'!$B$12:$B$458,$B45,'C-Existing'!E$12:E$458)</f>
        <v>0</v>
      </c>
      <c r="F45" s="37">
        <f>SUMIF('C-Existing'!$B$12:$B$458,$B45,'C-Existing'!F$12:F$458)</f>
        <v>0</v>
      </c>
      <c r="G45" s="37">
        <f>SUMIF('C-Existing'!$B$12:$B$458,$B45,'C-Existing'!G$12:G$458)</f>
        <v>420</v>
      </c>
      <c r="H45" s="37">
        <f>SUMIF('C-Existing'!$B$12:$B$458,$B45,'C-Existing'!H$12:H$458)</f>
        <v>388883.89</v>
      </c>
      <c r="I45" s="37">
        <f>SUMIF('C-Existing'!$B$12:$B$458,$B45,'C-Existing'!I$12:I$458)</f>
        <v>0</v>
      </c>
      <c r="J45" s="37">
        <f>SUMIF('C-Existing'!$B$12:$B$458,$B45,'C-Existing'!J$12:J$458)</f>
        <v>388883.89</v>
      </c>
      <c r="K45" s="37">
        <f>SUMIF('C-Existing'!$B$12:$B$458,$B45,'C-Existing'!K$12:K$458)</f>
        <v>3600.41</v>
      </c>
      <c r="L45" s="37">
        <f>SUMIF('C-Existing'!$B$12:$B$458,$B45,'C-Existing'!L$12:L$458)</f>
        <v>3600.41</v>
      </c>
      <c r="M45" s="37">
        <f>SUMIF('C-Existing'!$B$12:$B$458,$B45,'C-Existing'!M$12:M$458)</f>
        <v>108108</v>
      </c>
      <c r="N45" s="37">
        <f>SUMIF('C-Existing'!$B$12:$B$458,$B45,'C-Existing'!N$12:N$458)</f>
        <v>0</v>
      </c>
      <c r="O45" s="37">
        <f>SUMIF('C-Existing'!$B$12:$B$458,$B45,'C-Existing'!O$12:O$458)</f>
        <v>17100</v>
      </c>
      <c r="P45" s="37">
        <f>SUMIF('C-Existing'!$B$12:$B$458,$B45,'C-Existing'!P$12:P$458)</f>
        <v>3600.41</v>
      </c>
      <c r="Q45" s="37">
        <f>SUMIF('C-Existing'!$B$12:$B$458,$B45,'C-Existing'!Q$12:Q$458)</f>
        <v>13499.59</v>
      </c>
      <c r="R45" s="37">
        <f>SUMIF('C-Existing'!$B$12:$B$458,$B45,'C-Existing'!R$12:R$458)</f>
        <v>0</v>
      </c>
      <c r="S45" s="37">
        <f>SUMIF('C-Existing'!$B$12:$B$458,$B45,'C-Existing'!S$12:S$458)</f>
        <v>375384.3</v>
      </c>
      <c r="T45" s="37">
        <f>SUMIF('C-Existing'!$B$12:$B$458,$B45,'C-Existing'!T$12:T$458)</f>
        <v>375384.3</v>
      </c>
      <c r="U45" s="37">
        <f>SUMIF('C-Existing'!$B$12:$B$458,$B45,'C-Existing'!U$12:U$458)</f>
        <v>1</v>
      </c>
      <c r="V45" s="37">
        <f>SUMIF('C-Existing'!$B$12:$B$458,$B45,'C-Existing'!V$12:V$458)</f>
        <v>3133.7560135833332</v>
      </c>
      <c r="W45" s="37">
        <f>SUMIF('C-Existing'!$B$12:$B$458,$B45,'C-Existing'!W$12:W$458)</f>
        <v>0</v>
      </c>
      <c r="X45" s="37">
        <f>SUMIF('C-Existing'!$B$12:$B$458,$B45,'C-Existing'!X$12:X$458)</f>
        <v>237</v>
      </c>
      <c r="Y45" s="37">
        <f>SUMIF('C-Existing'!$B$12:$B$458,$B45,'C-Existing'!Y$12:Y$458)</f>
        <v>0</v>
      </c>
      <c r="Z45" s="37">
        <f>SUMIF('C-Existing'!$B$12:$B$458,$B45,'C-Existing'!Z$12:Z$458)</f>
        <v>0</v>
      </c>
      <c r="AA45" s="37">
        <f>SUMIF('C-Existing'!$B$12:$B$458,$B45,'C-Existing'!AA$12:AA$458)</f>
        <v>0</v>
      </c>
      <c r="AB45" s="37">
        <f>SUMIF('C-Existing'!$B$12:$B$458,$B45,'C-Existing'!AB$12:AB$458)</f>
        <v>0</v>
      </c>
      <c r="AC45" s="37">
        <f>SUMIF('C-Existing'!$B$12:$B$458,$B45,'C-Existing'!AC$12:AC$458)</f>
        <v>384</v>
      </c>
      <c r="AD45" s="37">
        <f>SUMIF('C-Existing'!$B$12:$B$458,$B45,'C-Existing'!AD$12:AD$458)</f>
        <v>0</v>
      </c>
      <c r="AE45" s="56">
        <f>SUMIF('C-Existing'!$B$12:$B$458,$B45,'C-Existing'!AE$12:AE$458)</f>
        <v>9.6699999999999994E-2</v>
      </c>
      <c r="AF45" s="37">
        <f>SUMIF('C-Existing'!$B$12:$B$458,$B45,'C-Existing'!AF$12:AF$458)</f>
        <v>-466.66066800000056</v>
      </c>
      <c r="AG45" s="37">
        <f>SUMIF('C-Existing'!$B$12:$B$458,$B45,'C-Existing'!AG$12:AG$458)</f>
        <v>0</v>
      </c>
      <c r="AH45" s="102">
        <f>SUMIF('C-Existing'!$B$12:$B$458,$B45,'C-Existing'!AH$12:AH$458)</f>
        <v>0</v>
      </c>
      <c r="AI45" s="37">
        <f>SUMIF('C-Existing'!$B$12:$B$458,$B45,'C-Existing'!AI$12:AI$458)</f>
        <v>36</v>
      </c>
      <c r="AJ45" s="37">
        <f>SUMIF('C-Existing'!$B$12:$B$458,$B45,'C-Existing'!AJ$12:AJ$458)</f>
        <v>8568</v>
      </c>
      <c r="AK45" s="37">
        <f>SUMIF('C-Existing'!$B$12:$B$458,$B45,'C-Existing'!AK$12:AK$458)</f>
        <v>0</v>
      </c>
      <c r="AL45" s="37">
        <f>SUMIF('C-Existing'!$B$12:$B$458,$B45,'C-Existing'!AL$12:AL$458)</f>
        <v>0</v>
      </c>
      <c r="AM45" s="37">
        <f>SUMIF('C-Existing'!$B$12:$B$458,$B45,'C-Existing'!AM$12:AM$458)</f>
        <v>0</v>
      </c>
      <c r="AN45" s="37">
        <f>SUMIF('C-Existing'!$B$12:$B$458,$B45,'C-Existing'!AN$12:AN$458)</f>
        <v>0</v>
      </c>
      <c r="AR45" s="37"/>
    </row>
    <row r="46" spans="1:44" x14ac:dyDescent="0.2">
      <c r="A46" s="1">
        <f t="shared" si="2"/>
        <v>2</v>
      </c>
      <c r="B46" s="101">
        <f t="shared" si="4"/>
        <v>45716</v>
      </c>
      <c r="C46" s="37">
        <f>SUMIF('C-Existing'!$B$12:$B$458,$B46,'C-Existing'!C$12:C$458)</f>
        <v>547351.16999999981</v>
      </c>
      <c r="D46" s="37">
        <f>SUMIF('C-Existing'!$B$12:$B$458,$B46,'C-Existing'!D$12:D$458)</f>
        <v>47402121.620000005</v>
      </c>
      <c r="E46" s="37">
        <f>SUMIF('C-Existing'!$B$12:$B$458,$B46,'C-Existing'!E$12:E$458)</f>
        <v>0</v>
      </c>
      <c r="F46" s="37">
        <f>SUMIF('C-Existing'!$B$12:$B$458,$B46,'C-Existing'!F$12:F$458)</f>
        <v>0</v>
      </c>
      <c r="G46" s="37">
        <f>SUMIF('C-Existing'!$B$12:$B$458,$B46,'C-Existing'!G$12:G$458)</f>
        <v>348</v>
      </c>
      <c r="H46" s="37">
        <f>SUMIF('C-Existing'!$B$12:$B$458,$B46,'C-Existing'!H$12:H$458)</f>
        <v>375384.3</v>
      </c>
      <c r="I46" s="37">
        <f>SUMIF('C-Existing'!$B$12:$B$458,$B46,'C-Existing'!I$12:I$458)</f>
        <v>0</v>
      </c>
      <c r="J46" s="37">
        <f>SUMIF('C-Existing'!$B$12:$B$458,$B46,'C-Existing'!J$12:J$458)</f>
        <v>375384.3</v>
      </c>
      <c r="K46" s="37">
        <f>SUMIF('C-Existing'!$B$12:$B$458,$B46,'C-Existing'!K$12:K$458)</f>
        <v>3475.42</v>
      </c>
      <c r="L46" s="37">
        <f>SUMIF('C-Existing'!$B$12:$B$458,$B46,'C-Existing'!L$12:L$458)</f>
        <v>3475.42</v>
      </c>
      <c r="M46" s="37">
        <f>SUMIF('C-Existing'!$B$12:$B$458,$B46,'C-Existing'!M$12:M$458)</f>
        <v>89854</v>
      </c>
      <c r="N46" s="37">
        <f>SUMIF('C-Existing'!$B$12:$B$458,$B46,'C-Existing'!N$12:N$458)</f>
        <v>0</v>
      </c>
      <c r="O46" s="37">
        <f>SUMIF('C-Existing'!$B$12:$B$458,$B46,'C-Existing'!O$12:O$458)</f>
        <v>14725</v>
      </c>
      <c r="P46" s="37">
        <f>SUMIF('C-Existing'!$B$12:$B$458,$B46,'C-Existing'!P$12:P$458)</f>
        <v>3475.42</v>
      </c>
      <c r="Q46" s="37">
        <f>SUMIF('C-Existing'!$B$12:$B$458,$B46,'C-Existing'!Q$12:Q$458)</f>
        <v>11249.58</v>
      </c>
      <c r="R46" s="37">
        <f>SUMIF('C-Existing'!$B$12:$B$458,$B46,'C-Existing'!R$12:R$458)</f>
        <v>0</v>
      </c>
      <c r="S46" s="37">
        <f>SUMIF('C-Existing'!$B$12:$B$458,$B46,'C-Existing'!S$12:S$458)</f>
        <v>364134.72000000003</v>
      </c>
      <c r="T46" s="37">
        <f>SUMIF('C-Existing'!$B$12:$B$458,$B46,'C-Existing'!T$12:T$458)</f>
        <v>364134.72000000003</v>
      </c>
      <c r="U46" s="37">
        <f>SUMIF('C-Existing'!$B$12:$B$458,$B46,'C-Existing'!U$12:U$458)</f>
        <v>1</v>
      </c>
      <c r="V46" s="37">
        <f>SUMIF('C-Existing'!$B$12:$B$458,$B46,'C-Existing'!V$12:V$458)</f>
        <v>3024.9718174999994</v>
      </c>
      <c r="W46" s="37">
        <f>SUMIF('C-Existing'!$B$12:$B$458,$B46,'C-Existing'!W$12:W$458)</f>
        <v>0</v>
      </c>
      <c r="X46" s="37">
        <f>SUMIF('C-Existing'!$B$12:$B$458,$B46,'C-Existing'!X$12:X$458)</f>
        <v>237</v>
      </c>
      <c r="Y46" s="37">
        <f>SUMIF('C-Existing'!$B$12:$B$458,$B46,'C-Existing'!Y$12:Y$458)</f>
        <v>0</v>
      </c>
      <c r="Z46" s="37">
        <f>SUMIF('C-Existing'!$B$12:$B$458,$B46,'C-Existing'!Z$12:Z$458)</f>
        <v>0</v>
      </c>
      <c r="AA46" s="37">
        <f>SUMIF('C-Existing'!$B$12:$B$458,$B46,'C-Existing'!AA$12:AA$458)</f>
        <v>0</v>
      </c>
      <c r="AB46" s="37">
        <f>SUMIF('C-Existing'!$B$12:$B$458,$B46,'C-Existing'!AB$12:AB$458)</f>
        <v>0</v>
      </c>
      <c r="AC46" s="37">
        <f>SUMIF('C-Existing'!$B$12:$B$458,$B46,'C-Existing'!AC$12:AC$458)</f>
        <v>317</v>
      </c>
      <c r="AD46" s="37">
        <f>SUMIF('C-Existing'!$B$12:$B$458,$B46,'C-Existing'!AD$12:AD$458)</f>
        <v>0</v>
      </c>
      <c r="AE46" s="56">
        <f>SUMIF('C-Existing'!$B$12:$B$458,$B46,'C-Existing'!AE$12:AE$458)</f>
        <v>9.6699999999999994E-2</v>
      </c>
      <c r="AF46" s="37">
        <f>SUMIF('C-Existing'!$B$12:$B$458,$B46,'C-Existing'!AF$12:AF$458)</f>
        <v>-450.46116000000052</v>
      </c>
      <c r="AG46" s="37">
        <f>SUMIF('C-Existing'!$B$12:$B$458,$B46,'C-Existing'!AG$12:AG$458)</f>
        <v>0</v>
      </c>
      <c r="AH46" s="102">
        <f>SUMIF('C-Existing'!$B$12:$B$458,$B46,'C-Existing'!AH$12:AH$458)</f>
        <v>0</v>
      </c>
      <c r="AI46" s="37">
        <f>SUMIF('C-Existing'!$B$12:$B$458,$B46,'C-Existing'!AI$12:AI$458)</f>
        <v>31</v>
      </c>
      <c r="AJ46" s="37">
        <f>SUMIF('C-Existing'!$B$12:$B$458,$B46,'C-Existing'!AJ$12:AJ$458)</f>
        <v>7378</v>
      </c>
      <c r="AK46" s="37">
        <f>SUMIF('C-Existing'!$B$12:$B$458,$B46,'C-Existing'!AK$12:AK$458)</f>
        <v>0</v>
      </c>
      <c r="AL46" s="37">
        <f>SUMIF('C-Existing'!$B$12:$B$458,$B46,'C-Existing'!AL$12:AL$458)</f>
        <v>0</v>
      </c>
      <c r="AM46" s="37">
        <f>SUMIF('C-Existing'!$B$12:$B$458,$B46,'C-Existing'!AM$12:AM$458)</f>
        <v>0</v>
      </c>
      <c r="AN46" s="37">
        <f>SUMIF('C-Existing'!$B$12:$B$458,$B46,'C-Existing'!AN$12:AN$458)</f>
        <v>0</v>
      </c>
      <c r="AR46" s="37"/>
    </row>
    <row r="47" spans="1:44" x14ac:dyDescent="0.2">
      <c r="A47" s="1">
        <f t="shared" si="2"/>
        <v>3</v>
      </c>
      <c r="B47" s="101">
        <f t="shared" si="4"/>
        <v>45747</v>
      </c>
      <c r="C47" s="37">
        <f>SUMIF('C-Existing'!$B$12:$B$458,$B47,'C-Existing'!C$12:C$458)</f>
        <v>766648.53</v>
      </c>
      <c r="D47" s="37">
        <f>SUMIF('C-Existing'!$B$12:$B$458,$B47,'C-Existing'!D$12:D$458)</f>
        <v>48168770.150000006</v>
      </c>
      <c r="E47" s="37">
        <f>SUMIF('C-Existing'!$B$12:$B$458,$B47,'C-Existing'!E$12:E$458)</f>
        <v>0</v>
      </c>
      <c r="F47" s="37">
        <f>SUMIF('C-Existing'!$B$12:$B$458,$B47,'C-Existing'!F$12:F$458)</f>
        <v>0</v>
      </c>
      <c r="G47" s="37">
        <f>SUMIF('C-Existing'!$B$12:$B$458,$B47,'C-Existing'!G$12:G$458)</f>
        <v>423</v>
      </c>
      <c r="H47" s="37">
        <f>SUMIF('C-Existing'!$B$12:$B$458,$B47,'C-Existing'!H$12:H$458)</f>
        <v>364134.72000000003</v>
      </c>
      <c r="I47" s="37">
        <f>SUMIF('C-Existing'!$B$12:$B$458,$B47,'C-Existing'!I$12:I$458)</f>
        <v>0</v>
      </c>
      <c r="J47" s="37">
        <f>SUMIF('C-Existing'!$B$12:$B$458,$B47,'C-Existing'!J$12:J$458)</f>
        <v>364134.72000000003</v>
      </c>
      <c r="K47" s="37">
        <f>SUMIF('C-Existing'!$B$12:$B$458,$B47,'C-Existing'!K$12:K$458)</f>
        <v>3371.2700000000004</v>
      </c>
      <c r="L47" s="37">
        <f>SUMIF('C-Existing'!$B$12:$B$458,$B47,'C-Existing'!L$12:L$458)</f>
        <v>3371.2700000000004</v>
      </c>
      <c r="M47" s="37">
        <f>SUMIF('C-Existing'!$B$12:$B$458,$B47,'C-Existing'!M$12:M$458)</f>
        <v>109295</v>
      </c>
      <c r="N47" s="37">
        <f>SUMIF('C-Existing'!$B$12:$B$458,$B47,'C-Existing'!N$12:N$458)</f>
        <v>0</v>
      </c>
      <c r="O47" s="37">
        <f>SUMIF('C-Existing'!$B$12:$B$458,$B47,'C-Existing'!O$12:O$458)</f>
        <v>18050</v>
      </c>
      <c r="P47" s="37">
        <f>SUMIF('C-Existing'!$B$12:$B$458,$B47,'C-Existing'!P$12:P$458)</f>
        <v>3371.2700000000004</v>
      </c>
      <c r="Q47" s="37">
        <f>SUMIF('C-Existing'!$B$12:$B$458,$B47,'C-Existing'!Q$12:Q$458)</f>
        <v>14678.730000000001</v>
      </c>
      <c r="R47" s="37">
        <f>SUMIF('C-Existing'!$B$12:$B$458,$B47,'C-Existing'!R$12:R$458)</f>
        <v>0</v>
      </c>
      <c r="S47" s="37">
        <f>SUMIF('C-Existing'!$B$12:$B$458,$B47,'C-Existing'!S$12:S$458)</f>
        <v>349455.99</v>
      </c>
      <c r="T47" s="37">
        <f>SUMIF('C-Existing'!$B$12:$B$458,$B47,'C-Existing'!T$12:T$458)</f>
        <v>349455.99</v>
      </c>
      <c r="U47" s="37">
        <f>SUMIF('C-Existing'!$B$12:$B$458,$B47,'C-Existing'!U$12:U$458)</f>
        <v>1</v>
      </c>
      <c r="V47" s="37">
        <f>SUMIF('C-Existing'!$B$12:$B$458,$B47,'C-Existing'!V$12:V$458)</f>
        <v>2934.3189520000001</v>
      </c>
      <c r="W47" s="37">
        <f>SUMIF('C-Existing'!$B$12:$B$458,$B47,'C-Existing'!W$12:W$458)</f>
        <v>0</v>
      </c>
      <c r="X47" s="37">
        <f>SUMIF('C-Existing'!$B$12:$B$458,$B47,'C-Existing'!X$12:X$458)</f>
        <v>237</v>
      </c>
      <c r="Y47" s="37">
        <f>SUMIF('C-Existing'!$B$12:$B$458,$B47,'C-Existing'!Y$12:Y$458)</f>
        <v>0</v>
      </c>
      <c r="Z47" s="37">
        <f>SUMIF('C-Existing'!$B$12:$B$458,$B47,'C-Existing'!Z$12:Z$458)</f>
        <v>0</v>
      </c>
      <c r="AA47" s="37">
        <f>SUMIF('C-Existing'!$B$12:$B$458,$B47,'C-Existing'!AA$12:AA$458)</f>
        <v>0</v>
      </c>
      <c r="AB47" s="37">
        <f>SUMIF('C-Existing'!$B$12:$B$458,$B47,'C-Existing'!AB$12:AB$458)</f>
        <v>0</v>
      </c>
      <c r="AC47" s="37">
        <f>SUMIF('C-Existing'!$B$12:$B$458,$B47,'C-Existing'!AC$12:AC$458)</f>
        <v>385</v>
      </c>
      <c r="AD47" s="37">
        <f>SUMIF('C-Existing'!$B$12:$B$458,$B47,'C-Existing'!AD$12:AD$458)</f>
        <v>0</v>
      </c>
      <c r="AE47" s="56">
        <f>SUMIF('C-Existing'!$B$12:$B$458,$B47,'C-Existing'!AE$12:AE$458)</f>
        <v>9.6699999999999994E-2</v>
      </c>
      <c r="AF47" s="37">
        <f>SUMIF('C-Existing'!$B$12:$B$458,$B47,'C-Existing'!AF$12:AF$458)</f>
        <v>-436.96166400000055</v>
      </c>
      <c r="AG47" s="37">
        <f>SUMIF('C-Existing'!$B$12:$B$458,$B47,'C-Existing'!AG$12:AG$458)</f>
        <v>0</v>
      </c>
      <c r="AH47" s="102">
        <f>SUMIF('C-Existing'!$B$12:$B$458,$B47,'C-Existing'!AH$12:AH$458)</f>
        <v>0</v>
      </c>
      <c r="AI47" s="37">
        <f>SUMIF('C-Existing'!$B$12:$B$458,$B47,'C-Existing'!AI$12:AI$458)</f>
        <v>38</v>
      </c>
      <c r="AJ47" s="37">
        <f>SUMIF('C-Existing'!$B$12:$B$458,$B47,'C-Existing'!AJ$12:AJ$458)</f>
        <v>9044</v>
      </c>
      <c r="AK47" s="37">
        <f>SUMIF('C-Existing'!$B$12:$B$458,$B47,'C-Existing'!AK$12:AK$458)</f>
        <v>0</v>
      </c>
      <c r="AL47" s="37">
        <f>SUMIF('C-Existing'!$B$12:$B$458,$B47,'C-Existing'!AL$12:AL$458)</f>
        <v>0</v>
      </c>
      <c r="AM47" s="37">
        <f>SUMIF('C-Existing'!$B$12:$B$458,$B47,'C-Existing'!AM$12:AM$458)</f>
        <v>0</v>
      </c>
      <c r="AN47" s="37">
        <f>SUMIF('C-Existing'!$B$12:$B$458,$B47,'C-Existing'!AN$12:AN$458)</f>
        <v>0</v>
      </c>
      <c r="AR47" s="37"/>
    </row>
    <row r="48" spans="1:44" x14ac:dyDescent="0.2">
      <c r="A48" s="1">
        <f t="shared" si="2"/>
        <v>4</v>
      </c>
      <c r="B48" s="101">
        <f t="shared" si="4"/>
        <v>45777</v>
      </c>
      <c r="C48" s="37">
        <f>SUMIF('C-Existing'!$B$12:$B$458,$B48,'C-Existing'!C$12:C$458)</f>
        <v>850086.24000000011</v>
      </c>
      <c r="D48" s="37">
        <f>SUMIF('C-Existing'!$B$12:$B$458,$B48,'C-Existing'!D$12:D$458)</f>
        <v>49018856.390000008</v>
      </c>
      <c r="E48" s="37">
        <f>SUMIF('C-Existing'!$B$12:$B$458,$B48,'C-Existing'!E$12:E$458)</f>
        <v>0</v>
      </c>
      <c r="F48" s="37">
        <f>SUMIF('C-Existing'!$B$12:$B$458,$B48,'C-Existing'!F$12:F$458)</f>
        <v>0</v>
      </c>
      <c r="G48" s="37">
        <f>SUMIF('C-Existing'!$B$12:$B$458,$B48,'C-Existing'!G$12:G$458)</f>
        <v>516</v>
      </c>
      <c r="H48" s="37">
        <f>SUMIF('C-Existing'!$B$12:$B$458,$B48,'C-Existing'!H$12:H$458)</f>
        <v>349455.99</v>
      </c>
      <c r="I48" s="37">
        <f>SUMIF('C-Existing'!$B$12:$B$458,$B48,'C-Existing'!I$12:I$458)</f>
        <v>0</v>
      </c>
      <c r="J48" s="37">
        <f>SUMIF('C-Existing'!$B$12:$B$458,$B48,'C-Existing'!J$12:J$458)</f>
        <v>349455.99</v>
      </c>
      <c r="K48" s="37">
        <f>SUMIF('C-Existing'!$B$12:$B$458,$B48,'C-Existing'!K$12:K$458)</f>
        <v>3235.37</v>
      </c>
      <c r="L48" s="37">
        <f>SUMIF('C-Existing'!$B$12:$B$458,$B48,'C-Existing'!L$12:L$458)</f>
        <v>3235.37</v>
      </c>
      <c r="M48" s="37">
        <f>SUMIF('C-Existing'!$B$12:$B$458,$B48,'C-Existing'!M$12:M$458)</f>
        <v>134430</v>
      </c>
      <c r="N48" s="37">
        <f>SUMIF('C-Existing'!$B$12:$B$458,$B48,'C-Existing'!N$12:N$458)</f>
        <v>0</v>
      </c>
      <c r="O48" s="37">
        <f>SUMIF('C-Existing'!$B$12:$B$458,$B48,'C-Existing'!O$12:O$458)</f>
        <v>24225</v>
      </c>
      <c r="P48" s="37">
        <f>SUMIF('C-Existing'!$B$12:$B$458,$B48,'C-Existing'!P$12:P$458)</f>
        <v>3235.37</v>
      </c>
      <c r="Q48" s="37">
        <f>SUMIF('C-Existing'!$B$12:$B$458,$B48,'C-Existing'!Q$12:Q$458)</f>
        <v>20989.63</v>
      </c>
      <c r="R48" s="37">
        <f>SUMIF('C-Existing'!$B$12:$B$458,$B48,'C-Existing'!R$12:R$458)</f>
        <v>0</v>
      </c>
      <c r="S48" s="37">
        <f>SUMIF('C-Existing'!$B$12:$B$458,$B48,'C-Existing'!S$12:S$458)</f>
        <v>328466.36</v>
      </c>
      <c r="T48" s="37">
        <f>SUMIF('C-Existing'!$B$12:$B$458,$B48,'C-Existing'!T$12:T$458)</f>
        <v>328466.36</v>
      </c>
      <c r="U48" s="37">
        <f>SUMIF('C-Existing'!$B$12:$B$458,$B48,'C-Existing'!U$12:U$458)</f>
        <v>1</v>
      </c>
      <c r="V48" s="37">
        <f>SUMIF('C-Existing'!$B$12:$B$458,$B48,'C-Existing'!V$12:V$458)</f>
        <v>2816.0328527499996</v>
      </c>
      <c r="W48" s="37">
        <f>SUMIF('C-Existing'!$B$12:$B$458,$B48,'C-Existing'!W$12:W$458)</f>
        <v>0</v>
      </c>
      <c r="X48" s="37">
        <f>SUMIF('C-Existing'!$B$12:$B$458,$B48,'C-Existing'!X$12:X$458)</f>
        <v>237</v>
      </c>
      <c r="Y48" s="37">
        <f>SUMIF('C-Existing'!$B$12:$B$458,$B48,'C-Existing'!Y$12:Y$458)</f>
        <v>0</v>
      </c>
      <c r="Z48" s="37">
        <f>SUMIF('C-Existing'!$B$12:$B$458,$B48,'C-Existing'!Z$12:Z$458)</f>
        <v>0</v>
      </c>
      <c r="AA48" s="37">
        <f>SUMIF('C-Existing'!$B$12:$B$458,$B48,'C-Existing'!AA$12:AA$458)</f>
        <v>0</v>
      </c>
      <c r="AB48" s="37">
        <f>SUMIF('C-Existing'!$B$12:$B$458,$B48,'C-Existing'!AB$12:AB$458)</f>
        <v>0</v>
      </c>
      <c r="AC48" s="37">
        <f>SUMIF('C-Existing'!$B$12:$B$458,$B48,'C-Existing'!AC$12:AC$458)</f>
        <v>465</v>
      </c>
      <c r="AD48" s="37">
        <f>SUMIF('C-Existing'!$B$12:$B$458,$B48,'C-Existing'!AD$12:AD$458)</f>
        <v>0</v>
      </c>
      <c r="AE48" s="56">
        <f>SUMIF('C-Existing'!$B$12:$B$458,$B48,'C-Existing'!AE$12:AE$458)</f>
        <v>9.6699999999999994E-2</v>
      </c>
      <c r="AF48" s="37">
        <f>SUMIF('C-Existing'!$B$12:$B$458,$B48,'C-Existing'!AF$12:AF$458)</f>
        <v>-419.34718800000047</v>
      </c>
      <c r="AG48" s="37">
        <f>SUMIF('C-Existing'!$B$12:$B$458,$B48,'C-Existing'!AG$12:AG$458)</f>
        <v>0</v>
      </c>
      <c r="AH48" s="102">
        <f>SUMIF('C-Existing'!$B$12:$B$458,$B48,'C-Existing'!AH$12:AH$458)</f>
        <v>0</v>
      </c>
      <c r="AI48" s="37">
        <f>SUMIF('C-Existing'!$B$12:$B$458,$B48,'C-Existing'!AI$12:AI$458)</f>
        <v>51</v>
      </c>
      <c r="AJ48" s="37">
        <f>SUMIF('C-Existing'!$B$12:$B$458,$B48,'C-Existing'!AJ$12:AJ$458)</f>
        <v>12138</v>
      </c>
      <c r="AK48" s="37">
        <f>SUMIF('C-Existing'!$B$12:$B$458,$B48,'C-Existing'!AK$12:AK$458)</f>
        <v>0</v>
      </c>
      <c r="AL48" s="37">
        <f>SUMIF('C-Existing'!$B$12:$B$458,$B48,'C-Existing'!AL$12:AL$458)</f>
        <v>0</v>
      </c>
      <c r="AM48" s="37">
        <f>SUMIF('C-Existing'!$B$12:$B$458,$B48,'C-Existing'!AM$12:AM$458)</f>
        <v>0</v>
      </c>
      <c r="AN48" s="37">
        <f>SUMIF('C-Existing'!$B$12:$B$458,$B48,'C-Existing'!AN$12:AN$458)</f>
        <v>0</v>
      </c>
      <c r="AR48" s="37"/>
    </row>
    <row r="49" spans="1:44" x14ac:dyDescent="0.2">
      <c r="A49" s="1">
        <f t="shared" si="2"/>
        <v>5</v>
      </c>
      <c r="B49" s="101">
        <f t="shared" si="4"/>
        <v>45808</v>
      </c>
      <c r="C49" s="37">
        <f>SUMIF('C-Existing'!$B$12:$B$458,$B49,'C-Existing'!C$12:C$458)</f>
        <v>989235.13</v>
      </c>
      <c r="D49" s="37">
        <f>SUMIF('C-Existing'!$B$12:$B$458,$B49,'C-Existing'!D$12:D$458)</f>
        <v>50008091.520000011</v>
      </c>
      <c r="E49" s="37">
        <f>SUMIF('C-Existing'!$B$12:$B$458,$B49,'C-Existing'!E$12:E$458)</f>
        <v>0</v>
      </c>
      <c r="F49" s="37">
        <f>SUMIF('C-Existing'!$B$12:$B$458,$B49,'C-Existing'!F$12:F$458)</f>
        <v>0</v>
      </c>
      <c r="G49" s="37">
        <f>SUMIF('C-Existing'!$B$12:$B$458,$B49,'C-Existing'!G$12:G$458)</f>
        <v>720</v>
      </c>
      <c r="H49" s="37">
        <f>SUMIF('C-Existing'!$B$12:$B$458,$B49,'C-Existing'!H$12:H$458)</f>
        <v>328466.36000000004</v>
      </c>
      <c r="I49" s="37">
        <f>SUMIF('C-Existing'!$B$12:$B$458,$B49,'C-Existing'!I$12:I$458)</f>
        <v>0</v>
      </c>
      <c r="J49" s="37">
        <f>SUMIF('C-Existing'!$B$12:$B$458,$B49,'C-Existing'!J$12:J$458)</f>
        <v>328466.36</v>
      </c>
      <c r="K49" s="37">
        <f>SUMIF('C-Existing'!$B$12:$B$458,$B49,'C-Existing'!K$12:K$458)</f>
        <v>3041.04</v>
      </c>
      <c r="L49" s="37">
        <f>SUMIF('C-Existing'!$B$12:$B$458,$B49,'C-Existing'!L$12:L$458)</f>
        <v>3041.04</v>
      </c>
      <c r="M49" s="37">
        <f>SUMIF('C-Existing'!$B$12:$B$458,$B49,'C-Existing'!M$12:M$458)</f>
        <v>188490</v>
      </c>
      <c r="N49" s="37">
        <f>SUMIF('C-Existing'!$B$12:$B$458,$B49,'C-Existing'!N$12:N$458)</f>
        <v>0</v>
      </c>
      <c r="O49" s="37">
        <f>SUMIF('C-Existing'!$B$12:$B$458,$B49,'C-Existing'!O$12:O$458)</f>
        <v>35625</v>
      </c>
      <c r="P49" s="37">
        <f>SUMIF('C-Existing'!$B$12:$B$458,$B49,'C-Existing'!P$12:P$458)</f>
        <v>3041.04</v>
      </c>
      <c r="Q49" s="37">
        <f>SUMIF('C-Existing'!$B$12:$B$458,$B49,'C-Existing'!Q$12:Q$458)</f>
        <v>32583.96</v>
      </c>
      <c r="R49" s="37">
        <f>SUMIF('C-Existing'!$B$12:$B$458,$B49,'C-Existing'!R$12:R$458)</f>
        <v>0</v>
      </c>
      <c r="S49" s="37">
        <f>SUMIF('C-Existing'!$B$12:$B$458,$B49,'C-Existing'!S$12:S$458)</f>
        <v>295882.40000000002</v>
      </c>
      <c r="T49" s="37">
        <f>SUMIF('C-Existing'!$B$12:$B$458,$B49,'C-Existing'!T$12:T$458)</f>
        <v>295882.40000000002</v>
      </c>
      <c r="U49" s="37">
        <f>SUMIF('C-Existing'!$B$12:$B$458,$B49,'C-Existing'!U$12:U$458)</f>
        <v>1</v>
      </c>
      <c r="V49" s="37">
        <f>SUMIF('C-Existing'!$B$12:$B$458,$B49,'C-Existing'!V$12:V$458)</f>
        <v>2646.8914176666663</v>
      </c>
      <c r="W49" s="37">
        <f>SUMIF('C-Existing'!$B$12:$B$458,$B49,'C-Existing'!W$12:W$458)</f>
        <v>0</v>
      </c>
      <c r="X49" s="37">
        <f>SUMIF('C-Existing'!$B$12:$B$458,$B49,'C-Existing'!X$12:X$458)</f>
        <v>237</v>
      </c>
      <c r="Y49" s="37">
        <f>SUMIF('C-Existing'!$B$12:$B$458,$B49,'C-Existing'!Y$12:Y$458)</f>
        <v>0</v>
      </c>
      <c r="Z49" s="37">
        <f>SUMIF('C-Existing'!$B$12:$B$458,$B49,'C-Existing'!Z$12:Z$458)</f>
        <v>0</v>
      </c>
      <c r="AA49" s="37">
        <f>SUMIF('C-Existing'!$B$12:$B$458,$B49,'C-Existing'!AA$12:AA$458)</f>
        <v>0</v>
      </c>
      <c r="AB49" s="37">
        <f>SUMIF('C-Existing'!$B$12:$B$458,$B49,'C-Existing'!AB$12:AB$458)</f>
        <v>0</v>
      </c>
      <c r="AC49" s="37">
        <f>SUMIF('C-Existing'!$B$12:$B$458,$B49,'C-Existing'!AC$12:AC$458)</f>
        <v>645</v>
      </c>
      <c r="AD49" s="37">
        <f>SUMIF('C-Existing'!$B$12:$B$458,$B49,'C-Existing'!AD$12:AD$458)</f>
        <v>0</v>
      </c>
      <c r="AE49" s="56">
        <f>SUMIF('C-Existing'!$B$12:$B$458,$B49,'C-Existing'!AE$12:AE$458)</f>
        <v>9.6699999999999994E-2</v>
      </c>
      <c r="AF49" s="37">
        <f>SUMIF('C-Existing'!$B$12:$B$458,$B49,'C-Existing'!AF$12:AF$458)</f>
        <v>-394.15963200000044</v>
      </c>
      <c r="AG49" s="37">
        <f>SUMIF('C-Existing'!$B$12:$B$458,$B49,'C-Existing'!AG$12:AG$458)</f>
        <v>0</v>
      </c>
      <c r="AH49" s="102">
        <f>SUMIF('C-Existing'!$B$12:$B$458,$B49,'C-Existing'!AH$12:AH$458)</f>
        <v>0</v>
      </c>
      <c r="AI49" s="37">
        <f>SUMIF('C-Existing'!$B$12:$B$458,$B49,'C-Existing'!AI$12:AI$458)</f>
        <v>75</v>
      </c>
      <c r="AJ49" s="37">
        <f>SUMIF('C-Existing'!$B$12:$B$458,$B49,'C-Existing'!AJ$12:AJ$458)</f>
        <v>17850</v>
      </c>
      <c r="AK49" s="37">
        <f>SUMIF('C-Existing'!$B$12:$B$458,$B49,'C-Existing'!AK$12:AK$458)</f>
        <v>0</v>
      </c>
      <c r="AL49" s="37">
        <f>SUMIF('C-Existing'!$B$12:$B$458,$B49,'C-Existing'!AL$12:AL$458)</f>
        <v>0</v>
      </c>
      <c r="AM49" s="37">
        <f>SUMIF('C-Existing'!$B$12:$B$458,$B49,'C-Existing'!AM$12:AM$458)</f>
        <v>0</v>
      </c>
      <c r="AN49" s="37">
        <f>SUMIF('C-Existing'!$B$12:$B$458,$B49,'C-Existing'!AN$12:AN$458)</f>
        <v>0</v>
      </c>
      <c r="AR49" s="37"/>
    </row>
    <row r="50" spans="1:44" x14ac:dyDescent="0.2">
      <c r="A50" s="1">
        <f t="shared" si="2"/>
        <v>6</v>
      </c>
      <c r="B50" s="101">
        <f t="shared" si="4"/>
        <v>45838</v>
      </c>
      <c r="C50" s="37">
        <f>SUMIF('C-Existing'!$B$12:$B$458,$B50,'C-Existing'!C$12:C$458)</f>
        <v>915877.54999999993</v>
      </c>
      <c r="D50" s="37">
        <f>SUMIF('C-Existing'!$B$12:$B$458,$B50,'C-Existing'!D$12:D$458)</f>
        <v>50923969.070000008</v>
      </c>
      <c r="E50" s="37">
        <f>SUMIF('C-Existing'!$B$12:$B$458,$B50,'C-Existing'!E$12:E$458)</f>
        <v>0</v>
      </c>
      <c r="F50" s="37">
        <f>SUMIF('C-Existing'!$B$12:$B$458,$B50,'C-Existing'!F$12:F$458)</f>
        <v>0</v>
      </c>
      <c r="G50" s="37">
        <f>SUMIF('C-Existing'!$B$12:$B$458,$B50,'C-Existing'!G$12:G$458)</f>
        <v>773</v>
      </c>
      <c r="H50" s="37">
        <f>SUMIF('C-Existing'!$B$12:$B$458,$B50,'C-Existing'!H$12:H$458)</f>
        <v>295882.40000000002</v>
      </c>
      <c r="I50" s="37">
        <f>SUMIF('C-Existing'!$B$12:$B$458,$B50,'C-Existing'!I$12:I$458)</f>
        <v>0</v>
      </c>
      <c r="J50" s="37">
        <f>SUMIF('C-Existing'!$B$12:$B$458,$B50,'C-Existing'!J$12:J$458)</f>
        <v>295882.40000000002</v>
      </c>
      <c r="K50" s="37">
        <f>SUMIF('C-Existing'!$B$12:$B$458,$B50,'C-Existing'!K$12:K$458)</f>
        <v>2739.36</v>
      </c>
      <c r="L50" s="37">
        <f>SUMIF('C-Existing'!$B$12:$B$458,$B50,'C-Existing'!L$12:L$458)</f>
        <v>2739.36</v>
      </c>
      <c r="M50" s="37">
        <f>SUMIF('C-Existing'!$B$12:$B$458,$B50,'C-Existing'!M$12:M$458)</f>
        <v>204145</v>
      </c>
      <c r="N50" s="37">
        <f>SUMIF('C-Existing'!$B$12:$B$458,$B50,'C-Existing'!N$12:N$458)</f>
        <v>0</v>
      </c>
      <c r="O50" s="37">
        <f>SUMIF('C-Existing'!$B$12:$B$458,$B50,'C-Existing'!O$12:O$458)</f>
        <v>41800</v>
      </c>
      <c r="P50" s="37">
        <f>SUMIF('C-Existing'!$B$12:$B$458,$B50,'C-Existing'!P$12:P$458)</f>
        <v>2739.36</v>
      </c>
      <c r="Q50" s="37">
        <f>SUMIF('C-Existing'!$B$12:$B$458,$B50,'C-Existing'!Q$12:Q$458)</f>
        <v>39060.639999999999</v>
      </c>
      <c r="R50" s="37">
        <f>SUMIF('C-Existing'!$B$12:$B$458,$B50,'C-Existing'!R$12:R$458)</f>
        <v>0</v>
      </c>
      <c r="S50" s="37">
        <f>SUMIF('C-Existing'!$B$12:$B$458,$B50,'C-Existing'!S$12:S$458)</f>
        <v>256821.76000000001</v>
      </c>
      <c r="T50" s="37">
        <f>SUMIF('C-Existing'!$B$12:$B$458,$B50,'C-Existing'!T$12:T$458)</f>
        <v>256821.76000000001</v>
      </c>
      <c r="U50" s="37">
        <f>SUMIF('C-Existing'!$B$12:$B$458,$B50,'C-Existing'!U$12:U$458)</f>
        <v>1</v>
      </c>
      <c r="V50" s="37">
        <f>SUMIF('C-Existing'!$B$12:$B$458,$B50,'C-Existing'!V$12:V$458)</f>
        <v>2384.3190066666666</v>
      </c>
      <c r="W50" s="37">
        <f>SUMIF('C-Existing'!$B$12:$B$458,$B50,'C-Existing'!W$12:W$458)</f>
        <v>0</v>
      </c>
      <c r="X50" s="37">
        <f>SUMIF('C-Existing'!$B$12:$B$458,$B50,'C-Existing'!X$12:X$458)</f>
        <v>237</v>
      </c>
      <c r="Y50" s="37">
        <f>SUMIF('C-Existing'!$B$12:$B$458,$B50,'C-Existing'!Y$12:Y$458)</f>
        <v>0</v>
      </c>
      <c r="Z50" s="37">
        <f>SUMIF('C-Existing'!$B$12:$B$458,$B50,'C-Existing'!Z$12:Z$458)</f>
        <v>0</v>
      </c>
      <c r="AA50" s="37">
        <f>SUMIF('C-Existing'!$B$12:$B$458,$B50,'C-Existing'!AA$12:AA$458)</f>
        <v>0</v>
      </c>
      <c r="AB50" s="37">
        <f>SUMIF('C-Existing'!$B$12:$B$458,$B50,'C-Existing'!AB$12:AB$458)</f>
        <v>0</v>
      </c>
      <c r="AC50" s="37">
        <f>SUMIF('C-Existing'!$B$12:$B$458,$B50,'C-Existing'!AC$12:AC$458)</f>
        <v>685</v>
      </c>
      <c r="AD50" s="37">
        <f>SUMIF('C-Existing'!$B$12:$B$458,$B50,'C-Existing'!AD$12:AD$458)</f>
        <v>0</v>
      </c>
      <c r="AE50" s="56">
        <f>SUMIF('C-Existing'!$B$12:$B$458,$B50,'C-Existing'!AE$12:AE$458)</f>
        <v>9.6699999999999994E-2</v>
      </c>
      <c r="AF50" s="37">
        <f>SUMIF('C-Existing'!$B$12:$B$458,$B50,'C-Existing'!AF$12:AF$458)</f>
        <v>-355.05888000000044</v>
      </c>
      <c r="AG50" s="37">
        <f>SUMIF('C-Existing'!$B$12:$B$458,$B50,'C-Existing'!AG$12:AG$458)</f>
        <v>0</v>
      </c>
      <c r="AH50" s="102">
        <f>SUMIF('C-Existing'!$B$12:$B$458,$B50,'C-Existing'!AH$12:AH$458)</f>
        <v>0</v>
      </c>
      <c r="AI50" s="37">
        <f>SUMIF('C-Existing'!$B$12:$B$458,$B50,'C-Existing'!AI$12:AI$458)</f>
        <v>88</v>
      </c>
      <c r="AJ50" s="37">
        <f>SUMIF('C-Existing'!$B$12:$B$458,$B50,'C-Existing'!AJ$12:AJ$458)</f>
        <v>20944</v>
      </c>
      <c r="AK50" s="37">
        <f>SUMIF('C-Existing'!$B$12:$B$458,$B50,'C-Existing'!AK$12:AK$458)</f>
        <v>0</v>
      </c>
      <c r="AL50" s="37">
        <f>SUMIF('C-Existing'!$B$12:$B$458,$B50,'C-Existing'!AL$12:AL$458)</f>
        <v>0</v>
      </c>
      <c r="AM50" s="37">
        <f>SUMIF('C-Existing'!$B$12:$B$458,$B50,'C-Existing'!AM$12:AM$458)</f>
        <v>0</v>
      </c>
      <c r="AN50" s="37">
        <f>SUMIF('C-Existing'!$B$12:$B$458,$B50,'C-Existing'!AN$12:AN$458)</f>
        <v>0</v>
      </c>
      <c r="AR50" s="37"/>
    </row>
    <row r="51" spans="1:44" x14ac:dyDescent="0.2">
      <c r="A51" s="1">
        <f t="shared" si="2"/>
        <v>7</v>
      </c>
      <c r="B51" s="101">
        <f t="shared" si="4"/>
        <v>45869</v>
      </c>
      <c r="C51" s="37">
        <f>SUMIF('C-Existing'!$B$12:$B$458,$B51,'C-Existing'!C$12:C$458)</f>
        <v>803886.59000000008</v>
      </c>
      <c r="D51" s="37">
        <f>SUMIF('C-Existing'!$B$12:$B$458,$B51,'C-Existing'!D$12:D$458)</f>
        <v>51727855.660000011</v>
      </c>
      <c r="E51" s="37">
        <f>SUMIF('C-Existing'!$B$12:$B$458,$B51,'C-Existing'!E$12:E$458)</f>
        <v>0</v>
      </c>
      <c r="F51" s="37">
        <f>SUMIF('C-Existing'!$B$12:$B$458,$B51,'C-Existing'!F$12:F$458)</f>
        <v>0</v>
      </c>
      <c r="G51" s="37">
        <f>SUMIF('C-Existing'!$B$12:$B$458,$B51,'C-Existing'!G$12:G$458)</f>
        <v>827</v>
      </c>
      <c r="H51" s="37">
        <f>SUMIF('C-Existing'!$B$12:$B$458,$B51,'C-Existing'!H$12:H$458)</f>
        <v>24251.260000000002</v>
      </c>
      <c r="I51" s="37">
        <f>SUMIF('C-Existing'!$B$12:$B$458,$B51,'C-Existing'!I$12:I$458)</f>
        <v>0</v>
      </c>
      <c r="J51" s="37">
        <f>SUMIF('C-Existing'!$B$12:$B$458,$B51,'C-Existing'!J$12:J$458)</f>
        <v>24251.26</v>
      </c>
      <c r="K51" s="37">
        <f>SUMIF('C-Existing'!$B$12:$B$458,$B51,'C-Existing'!K$12:K$458)</f>
        <v>224.53</v>
      </c>
      <c r="L51" s="37">
        <f>SUMIF('C-Existing'!$B$12:$B$458,$B51,'C-Existing'!L$12:L$458)</f>
        <v>224.53</v>
      </c>
      <c r="M51" s="37">
        <f>SUMIF('C-Existing'!$B$12:$B$458,$B51,'C-Existing'!M$12:M$458)</f>
        <v>199569</v>
      </c>
      <c r="N51" s="37">
        <f>SUMIF('C-Existing'!$B$12:$B$458,$B51,'C-Existing'!N$12:N$458)</f>
        <v>0</v>
      </c>
      <c r="O51" s="37">
        <f>SUMIF('C-Existing'!$B$12:$B$458,$B51,'C-Existing'!O$12:O$458)</f>
        <v>7125</v>
      </c>
      <c r="P51" s="37">
        <f>SUMIF('C-Existing'!$B$12:$B$458,$B51,'C-Existing'!P$12:P$458)</f>
        <v>224.53</v>
      </c>
      <c r="Q51" s="37">
        <f>SUMIF('C-Existing'!$B$12:$B$458,$B51,'C-Existing'!Q$12:Q$458)</f>
        <v>6900.47</v>
      </c>
      <c r="R51" s="37">
        <f>SUMIF('C-Existing'!$B$12:$B$458,$B51,'C-Existing'!R$12:R$458)</f>
        <v>0</v>
      </c>
      <c r="S51" s="37">
        <f>SUMIF('C-Existing'!$B$12:$B$458,$B51,'C-Existing'!S$12:S$458)</f>
        <v>17350.79</v>
      </c>
      <c r="T51" s="37">
        <f>SUMIF('C-Existing'!$B$12:$B$458,$B51,'C-Existing'!T$12:T$458)</f>
        <v>17350.79</v>
      </c>
      <c r="U51" s="37">
        <f>SUMIF('C-Existing'!$B$12:$B$458,$B51,'C-Existing'!U$12:U$458)</f>
        <v>1</v>
      </c>
      <c r="V51" s="37">
        <f>SUMIF('C-Existing'!$B$12:$B$458,$B51,'C-Existing'!V$12:V$458)</f>
        <v>195.4247368333333</v>
      </c>
      <c r="W51" s="37">
        <f>SUMIF('C-Existing'!$B$12:$B$458,$B51,'C-Existing'!W$12:W$458)</f>
        <v>0</v>
      </c>
      <c r="X51" s="37">
        <f>SUMIF('C-Existing'!$B$12:$B$458,$B51,'C-Existing'!X$12:X$458)</f>
        <v>237</v>
      </c>
      <c r="Y51" s="37">
        <f>SUMIF('C-Existing'!$B$12:$B$458,$B51,'C-Existing'!Y$12:Y$458)</f>
        <v>0</v>
      </c>
      <c r="Z51" s="37">
        <f>SUMIF('C-Existing'!$B$12:$B$458,$B51,'C-Existing'!Z$12:Z$458)</f>
        <v>0</v>
      </c>
      <c r="AA51" s="37">
        <f>SUMIF('C-Existing'!$B$12:$B$458,$B51,'C-Existing'!AA$12:AA$458)</f>
        <v>0</v>
      </c>
      <c r="AB51" s="37">
        <f>SUMIF('C-Existing'!$B$12:$B$458,$B51,'C-Existing'!AB$12:AB$458)</f>
        <v>0</v>
      </c>
      <c r="AC51" s="37">
        <f>SUMIF('C-Existing'!$B$12:$B$458,$B51,'C-Existing'!AC$12:AC$458)</f>
        <v>812</v>
      </c>
      <c r="AD51" s="37">
        <f>SUMIF('C-Existing'!$B$12:$B$458,$B51,'C-Existing'!AD$12:AD$458)</f>
        <v>0</v>
      </c>
      <c r="AE51" s="56">
        <f>SUMIF('C-Existing'!$B$12:$B$458,$B51,'C-Existing'!AE$12:AE$458)</f>
        <v>9.6699999999999994E-2</v>
      </c>
      <c r="AF51" s="37">
        <f>SUMIF('C-Existing'!$B$12:$B$458,$B51,'C-Existing'!AF$12:AF$458)</f>
        <v>-29.101512000000032</v>
      </c>
      <c r="AG51" s="37">
        <f>SUMIF('C-Existing'!$B$12:$B$458,$B51,'C-Existing'!AG$12:AG$458)</f>
        <v>0</v>
      </c>
      <c r="AH51" s="102">
        <f>SUMIF('C-Existing'!$B$12:$B$458,$B51,'C-Existing'!AH$12:AH$458)</f>
        <v>0</v>
      </c>
      <c r="AI51" s="37">
        <f>SUMIF('C-Existing'!$B$12:$B$458,$B51,'C-Existing'!AI$12:AI$458)</f>
        <v>15</v>
      </c>
      <c r="AJ51" s="37">
        <f>SUMIF('C-Existing'!$B$12:$B$458,$B51,'C-Existing'!AJ$12:AJ$458)</f>
        <v>3570</v>
      </c>
      <c r="AK51" s="37">
        <f>SUMIF('C-Existing'!$B$12:$B$458,$B51,'C-Existing'!AK$12:AK$458)</f>
        <v>0</v>
      </c>
      <c r="AL51" s="37">
        <f>SUMIF('C-Existing'!$B$12:$B$458,$B51,'C-Existing'!AL$12:AL$458)</f>
        <v>0</v>
      </c>
      <c r="AM51" s="37">
        <f>SUMIF('C-Existing'!$B$12:$B$458,$B51,'C-Existing'!AM$12:AM$458)</f>
        <v>0</v>
      </c>
      <c r="AN51" s="37">
        <f>SUMIF('C-Existing'!$B$12:$B$458,$B51,'C-Existing'!AN$12:AN$458)</f>
        <v>0</v>
      </c>
      <c r="AR51" s="37"/>
    </row>
    <row r="52" spans="1:44" x14ac:dyDescent="0.2">
      <c r="A52" s="1">
        <f t="shared" si="2"/>
        <v>8</v>
      </c>
      <c r="B52" s="101">
        <f t="shared" si="4"/>
        <v>45900</v>
      </c>
      <c r="C52" s="37">
        <f>SUMIF('C-Existing'!$B$12:$B$458,$B52,'C-Existing'!C$12:C$458)</f>
        <v>736132.40999999992</v>
      </c>
      <c r="D52" s="37">
        <f>SUMIF('C-Existing'!$B$12:$B$458,$B52,'C-Existing'!D$12:D$458)</f>
        <v>52463988.070000008</v>
      </c>
      <c r="E52" s="37">
        <f>SUMIF('C-Existing'!$B$12:$B$458,$B52,'C-Existing'!E$12:E$458)</f>
        <v>0</v>
      </c>
      <c r="F52" s="37">
        <f>SUMIF('C-Existing'!$B$12:$B$458,$B52,'C-Existing'!F$12:F$458)</f>
        <v>0</v>
      </c>
      <c r="G52" s="37">
        <f>SUMIF('C-Existing'!$B$12:$B$458,$B52,'C-Existing'!G$12:G$458)</f>
        <v>811</v>
      </c>
      <c r="H52" s="37">
        <f>SUMIF('C-Existing'!$B$12:$B$458,$B52,'C-Existing'!H$12:H$458)</f>
        <v>17350.79</v>
      </c>
      <c r="I52" s="37">
        <f>SUMIF('C-Existing'!$B$12:$B$458,$B52,'C-Existing'!I$12:I$458)</f>
        <v>0</v>
      </c>
      <c r="J52" s="37">
        <f>SUMIF('C-Existing'!$B$12:$B$458,$B52,'C-Existing'!J$12:J$458)</f>
        <v>17350.79</v>
      </c>
      <c r="K52" s="37">
        <f>SUMIF('C-Existing'!$B$12:$B$458,$B52,'C-Existing'!K$12:K$458)</f>
        <v>160.63999999999999</v>
      </c>
      <c r="L52" s="37">
        <f>SUMIF('C-Existing'!$B$12:$B$458,$B52,'C-Existing'!L$12:L$458)</f>
        <v>160.63999999999999</v>
      </c>
      <c r="M52" s="37">
        <f>SUMIF('C-Existing'!$B$12:$B$458,$B52,'C-Existing'!M$12:M$458)</f>
        <v>195539</v>
      </c>
      <c r="N52" s="37">
        <f>SUMIF('C-Existing'!$B$12:$B$458,$B52,'C-Existing'!N$12:N$458)</f>
        <v>0</v>
      </c>
      <c r="O52" s="37">
        <f>SUMIF('C-Existing'!$B$12:$B$458,$B52,'C-Existing'!O$12:O$458)</f>
        <v>6650</v>
      </c>
      <c r="P52" s="37">
        <f>SUMIF('C-Existing'!$B$12:$B$458,$B52,'C-Existing'!P$12:P$458)</f>
        <v>160.63999999999999</v>
      </c>
      <c r="Q52" s="37">
        <f>SUMIF('C-Existing'!$B$12:$B$458,$B52,'C-Existing'!Q$12:Q$458)</f>
        <v>6489.36</v>
      </c>
      <c r="R52" s="37">
        <f>SUMIF('C-Existing'!$B$12:$B$458,$B52,'C-Existing'!R$12:R$458)</f>
        <v>0</v>
      </c>
      <c r="S52" s="37">
        <f>SUMIF('C-Existing'!$B$12:$B$458,$B52,'C-Existing'!S$12:S$458)</f>
        <v>10861.43</v>
      </c>
      <c r="T52" s="37">
        <f>SUMIF('C-Existing'!$B$12:$B$458,$B52,'C-Existing'!T$12:T$458)</f>
        <v>10861.43</v>
      </c>
      <c r="U52" s="37">
        <f>SUMIF('C-Existing'!$B$12:$B$458,$B52,'C-Existing'!U$12:U$458)</f>
        <v>1</v>
      </c>
      <c r="V52" s="37">
        <f>SUMIF('C-Existing'!$B$12:$B$458,$B52,'C-Existing'!V$12:V$458)</f>
        <v>139.81844941666665</v>
      </c>
      <c r="W52" s="37">
        <f>SUMIF('C-Existing'!$B$12:$B$458,$B52,'C-Existing'!W$12:W$458)</f>
        <v>0</v>
      </c>
      <c r="X52" s="37">
        <f>SUMIF('C-Existing'!$B$12:$B$458,$B52,'C-Existing'!X$12:X$458)</f>
        <v>237</v>
      </c>
      <c r="Y52" s="37">
        <f>SUMIF('C-Existing'!$B$12:$B$458,$B52,'C-Existing'!Y$12:Y$458)</f>
        <v>0</v>
      </c>
      <c r="Z52" s="37">
        <f>SUMIF('C-Existing'!$B$12:$B$458,$B52,'C-Existing'!Z$12:Z$458)</f>
        <v>0</v>
      </c>
      <c r="AA52" s="37">
        <f>SUMIF('C-Existing'!$B$12:$B$458,$B52,'C-Existing'!AA$12:AA$458)</f>
        <v>0</v>
      </c>
      <c r="AB52" s="37">
        <f>SUMIF('C-Existing'!$B$12:$B$458,$B52,'C-Existing'!AB$12:AB$458)</f>
        <v>0</v>
      </c>
      <c r="AC52" s="37">
        <f>SUMIF('C-Existing'!$B$12:$B$458,$B52,'C-Existing'!AC$12:AC$458)</f>
        <v>797</v>
      </c>
      <c r="AD52" s="37">
        <f>SUMIF('C-Existing'!$B$12:$B$458,$B52,'C-Existing'!AD$12:AD$458)</f>
        <v>0</v>
      </c>
      <c r="AE52" s="56">
        <f>SUMIF('C-Existing'!$B$12:$B$458,$B52,'C-Existing'!AE$12:AE$458)</f>
        <v>9.6699999999999994E-2</v>
      </c>
      <c r="AF52" s="37">
        <f>SUMIF('C-Existing'!$B$12:$B$458,$B52,'C-Existing'!AF$12:AF$458)</f>
        <v>-20.820948000000026</v>
      </c>
      <c r="AG52" s="37">
        <f>SUMIF('C-Existing'!$B$12:$B$458,$B52,'C-Existing'!AG$12:AG$458)</f>
        <v>0</v>
      </c>
      <c r="AH52" s="102">
        <f>SUMIF('C-Existing'!$B$12:$B$458,$B52,'C-Existing'!AH$12:AH$458)</f>
        <v>0</v>
      </c>
      <c r="AI52" s="37">
        <f>SUMIF('C-Existing'!$B$12:$B$458,$B52,'C-Existing'!AI$12:AI$458)</f>
        <v>14</v>
      </c>
      <c r="AJ52" s="37">
        <f>SUMIF('C-Existing'!$B$12:$B$458,$B52,'C-Existing'!AJ$12:AJ$458)</f>
        <v>3332</v>
      </c>
      <c r="AK52" s="37">
        <f>SUMIF('C-Existing'!$B$12:$B$458,$B52,'C-Existing'!AK$12:AK$458)</f>
        <v>0</v>
      </c>
      <c r="AL52" s="37">
        <f>SUMIF('C-Existing'!$B$12:$B$458,$B52,'C-Existing'!AL$12:AL$458)</f>
        <v>0</v>
      </c>
      <c r="AM52" s="37">
        <f>SUMIF('C-Existing'!$B$12:$B$458,$B52,'C-Existing'!AM$12:AM$458)</f>
        <v>0</v>
      </c>
      <c r="AN52" s="37">
        <f>SUMIF('C-Existing'!$B$12:$B$458,$B52,'C-Existing'!AN$12:AN$458)</f>
        <v>0</v>
      </c>
      <c r="AR52" s="37"/>
    </row>
    <row r="53" spans="1:44" x14ac:dyDescent="0.2">
      <c r="A53" s="1">
        <f t="shared" si="2"/>
        <v>9</v>
      </c>
      <c r="B53" s="101">
        <f t="shared" si="4"/>
        <v>45930</v>
      </c>
      <c r="C53" s="37">
        <f>SUMIF('C-Existing'!$B$12:$B$458,$B53,'C-Existing'!C$12:C$458)</f>
        <v>620144.77</v>
      </c>
      <c r="D53" s="37">
        <f>SUMIF('C-Existing'!$B$12:$B$458,$B53,'C-Existing'!D$12:D$458)</f>
        <v>53084132.840000011</v>
      </c>
      <c r="E53" s="37">
        <f>SUMIF('C-Existing'!$B$12:$B$458,$B53,'C-Existing'!E$12:E$458)</f>
        <v>0</v>
      </c>
      <c r="F53" s="37">
        <f>SUMIF('C-Existing'!$B$12:$B$458,$B53,'C-Existing'!F$12:F$458)</f>
        <v>0</v>
      </c>
      <c r="G53" s="37">
        <f>SUMIF('C-Existing'!$B$12:$B$458,$B53,'C-Existing'!G$12:G$458)</f>
        <v>805</v>
      </c>
      <c r="H53" s="37">
        <f>SUMIF('C-Existing'!$B$12:$B$458,$B53,'C-Existing'!H$12:H$458)</f>
        <v>10861.43</v>
      </c>
      <c r="I53" s="37">
        <f>SUMIF('C-Existing'!$B$12:$B$458,$B53,'C-Existing'!I$12:I$458)</f>
        <v>0</v>
      </c>
      <c r="J53" s="37">
        <f>SUMIF('C-Existing'!$B$12:$B$458,$B53,'C-Existing'!J$12:J$458)</f>
        <v>10861.43</v>
      </c>
      <c r="K53" s="37">
        <f>SUMIF('C-Existing'!$B$12:$B$458,$B53,'C-Existing'!K$12:K$458)</f>
        <v>100.56</v>
      </c>
      <c r="L53" s="37">
        <f>SUMIF('C-Existing'!$B$12:$B$458,$B53,'C-Existing'!L$12:L$458)</f>
        <v>100.56</v>
      </c>
      <c r="M53" s="37">
        <f>SUMIF('C-Existing'!$B$12:$B$458,$B53,'C-Existing'!M$12:M$458)</f>
        <v>194117</v>
      </c>
      <c r="N53" s="37">
        <f>SUMIF('C-Existing'!$B$12:$B$458,$B53,'C-Existing'!N$12:N$458)</f>
        <v>0</v>
      </c>
      <c r="O53" s="37">
        <f>SUMIF('C-Existing'!$B$12:$B$458,$B53,'C-Existing'!O$12:O$458)</f>
        <v>6650</v>
      </c>
      <c r="P53" s="37">
        <f>SUMIF('C-Existing'!$B$12:$B$458,$B53,'C-Existing'!P$12:P$458)</f>
        <v>100.56</v>
      </c>
      <c r="Q53" s="37">
        <f>SUMIF('C-Existing'!$B$12:$B$458,$B53,'C-Existing'!Q$12:Q$458)</f>
        <v>6549.44</v>
      </c>
      <c r="R53" s="37">
        <f>SUMIF('C-Existing'!$B$12:$B$458,$B53,'C-Existing'!R$12:R$458)</f>
        <v>0</v>
      </c>
      <c r="S53" s="37">
        <f>SUMIF('C-Existing'!$B$12:$B$458,$B53,'C-Existing'!S$12:S$458)</f>
        <v>4311.99</v>
      </c>
      <c r="T53" s="37">
        <f>SUMIF('C-Existing'!$B$12:$B$458,$B53,'C-Existing'!T$12:T$458)</f>
        <v>4311.99</v>
      </c>
      <c r="U53" s="37">
        <f>SUMIF('C-Existing'!$B$12:$B$458,$B53,'C-Existing'!U$12:U$458)</f>
        <v>1</v>
      </c>
      <c r="V53" s="37">
        <f>SUMIF('C-Existing'!$B$12:$B$458,$B53,'C-Existing'!V$12:V$458)</f>
        <v>87.525023416666656</v>
      </c>
      <c r="W53" s="37">
        <f>SUMIF('C-Existing'!$B$12:$B$458,$B53,'C-Existing'!W$12:W$458)</f>
        <v>0</v>
      </c>
      <c r="X53" s="37">
        <f>SUMIF('C-Existing'!$B$12:$B$458,$B53,'C-Existing'!X$12:X$458)</f>
        <v>237</v>
      </c>
      <c r="Y53" s="37">
        <f>SUMIF('C-Existing'!$B$12:$B$458,$B53,'C-Existing'!Y$12:Y$458)</f>
        <v>0</v>
      </c>
      <c r="Z53" s="37">
        <f>SUMIF('C-Existing'!$B$12:$B$458,$B53,'C-Existing'!Z$12:Z$458)</f>
        <v>0</v>
      </c>
      <c r="AA53" s="37">
        <f>SUMIF('C-Existing'!$B$12:$B$458,$B53,'C-Existing'!AA$12:AA$458)</f>
        <v>0</v>
      </c>
      <c r="AB53" s="37">
        <f>SUMIF('C-Existing'!$B$12:$B$458,$B53,'C-Existing'!AB$12:AB$458)</f>
        <v>0</v>
      </c>
      <c r="AC53" s="37">
        <f>SUMIF('C-Existing'!$B$12:$B$458,$B53,'C-Existing'!AC$12:AC$458)</f>
        <v>791</v>
      </c>
      <c r="AD53" s="37">
        <f>SUMIF('C-Existing'!$B$12:$B$458,$B53,'C-Existing'!AD$12:AD$458)</f>
        <v>0</v>
      </c>
      <c r="AE53" s="56">
        <f>SUMIF('C-Existing'!$B$12:$B$458,$B53,'C-Existing'!AE$12:AE$458)</f>
        <v>9.6699999999999994E-2</v>
      </c>
      <c r="AF53" s="37">
        <f>SUMIF('C-Existing'!$B$12:$B$458,$B53,'C-Existing'!AF$12:AF$458)</f>
        <v>-13.033716000000016</v>
      </c>
      <c r="AG53" s="37">
        <f>SUMIF('C-Existing'!$B$12:$B$458,$B53,'C-Existing'!AG$12:AG$458)</f>
        <v>0</v>
      </c>
      <c r="AH53" s="102">
        <f>SUMIF('C-Existing'!$B$12:$B$458,$B53,'C-Existing'!AH$12:AH$458)</f>
        <v>0</v>
      </c>
      <c r="AI53" s="37">
        <f>SUMIF('C-Existing'!$B$12:$B$458,$B53,'C-Existing'!AI$12:AI$458)</f>
        <v>14</v>
      </c>
      <c r="AJ53" s="37">
        <f>SUMIF('C-Existing'!$B$12:$B$458,$B53,'C-Existing'!AJ$12:AJ$458)</f>
        <v>3332</v>
      </c>
      <c r="AK53" s="37">
        <f>SUMIF('C-Existing'!$B$12:$B$458,$B53,'C-Existing'!AK$12:AK$458)</f>
        <v>0</v>
      </c>
      <c r="AL53" s="37">
        <f>SUMIF('C-Existing'!$B$12:$B$458,$B53,'C-Existing'!AL$12:AL$458)</f>
        <v>0</v>
      </c>
      <c r="AM53" s="37">
        <f>SUMIF('C-Existing'!$B$12:$B$458,$B53,'C-Existing'!AM$12:AM$458)</f>
        <v>0</v>
      </c>
      <c r="AN53" s="37">
        <f>SUMIF('C-Existing'!$B$12:$B$458,$B53,'C-Existing'!AN$12:AN$458)</f>
        <v>0</v>
      </c>
      <c r="AR53" s="37"/>
    </row>
    <row r="54" spans="1:44" x14ac:dyDescent="0.2">
      <c r="A54" s="1">
        <f t="shared" si="2"/>
        <v>10</v>
      </c>
      <c r="B54" s="101">
        <f t="shared" si="4"/>
        <v>45961</v>
      </c>
      <c r="C54" s="37">
        <f>SUMIF('C-Existing'!$B$12:$B$458,$B54,'C-Existing'!C$12:C$458)</f>
        <v>492451.11000000004</v>
      </c>
      <c r="D54" s="37">
        <f>SUMIF('C-Existing'!$B$12:$B$458,$B54,'C-Existing'!D$12:D$458)</f>
        <v>53576583.95000001</v>
      </c>
      <c r="E54" s="37">
        <f>SUMIF('C-Existing'!$B$12:$B$458,$B54,'C-Existing'!E$12:E$458)</f>
        <v>0</v>
      </c>
      <c r="F54" s="37">
        <f>SUMIF('C-Existing'!$B$12:$B$458,$B54,'C-Existing'!F$12:F$458)</f>
        <v>0</v>
      </c>
      <c r="G54" s="37">
        <f>SUMIF('C-Existing'!$B$12:$B$458,$B54,'C-Existing'!G$12:G$458)</f>
        <v>736</v>
      </c>
      <c r="H54" s="37">
        <f>SUMIF('C-Existing'!$B$12:$B$458,$B54,'C-Existing'!H$12:H$458)</f>
        <v>4311.99</v>
      </c>
      <c r="I54" s="37">
        <f>SUMIF('C-Existing'!$B$12:$B$458,$B54,'C-Existing'!I$12:I$458)</f>
        <v>0</v>
      </c>
      <c r="J54" s="37">
        <f>SUMIF('C-Existing'!$B$12:$B$458,$B54,'C-Existing'!J$12:J$458)</f>
        <v>4311.99</v>
      </c>
      <c r="K54" s="37">
        <f>SUMIF('C-Existing'!$B$12:$B$458,$B54,'C-Existing'!K$12:K$458)</f>
        <v>39.92</v>
      </c>
      <c r="L54" s="37">
        <f>SUMIF('C-Existing'!$B$12:$B$458,$B54,'C-Existing'!L$12:L$458)</f>
        <v>39.92</v>
      </c>
      <c r="M54" s="37">
        <f>SUMIF('C-Existing'!$B$12:$B$458,$B54,'C-Existing'!M$12:M$458)</f>
        <v>177288</v>
      </c>
      <c r="N54" s="37">
        <f>SUMIF('C-Existing'!$B$12:$B$458,$B54,'C-Existing'!N$12:N$458)</f>
        <v>0</v>
      </c>
      <c r="O54" s="37">
        <f>SUMIF('C-Existing'!$B$12:$B$458,$B54,'C-Existing'!O$12:O$458)</f>
        <v>4351.91</v>
      </c>
      <c r="P54" s="37">
        <f>SUMIF('C-Existing'!$B$12:$B$458,$B54,'C-Existing'!P$12:P$458)</f>
        <v>39.92</v>
      </c>
      <c r="Q54" s="37">
        <f>SUMIF('C-Existing'!$B$12:$B$458,$B54,'C-Existing'!Q$12:Q$458)</f>
        <v>4311.99</v>
      </c>
      <c r="R54" s="37">
        <f>SUMIF('C-Existing'!$B$12:$B$458,$B54,'C-Existing'!R$12:R$458)</f>
        <v>0</v>
      </c>
      <c r="S54" s="37">
        <f>SUMIF('C-Existing'!$B$12:$B$458,$B54,'C-Existing'!S$12:S$458)</f>
        <v>0</v>
      </c>
      <c r="T54" s="37">
        <f>SUMIF('C-Existing'!$B$12:$B$458,$B54,'C-Existing'!T$12:T$458)</f>
        <v>0</v>
      </c>
      <c r="U54" s="37">
        <f>SUMIF('C-Existing'!$B$12:$B$458,$B54,'C-Existing'!U$12:U$458)</f>
        <v>1</v>
      </c>
      <c r="V54" s="37">
        <f>SUMIF('C-Existing'!$B$12:$B$458,$B54,'C-Existing'!V$12:V$458)</f>
        <v>34.747452749999994</v>
      </c>
      <c r="W54" s="37">
        <f>SUMIF('C-Existing'!$B$12:$B$458,$B54,'C-Existing'!W$12:W$458)</f>
        <v>0</v>
      </c>
      <c r="X54" s="37">
        <f>SUMIF('C-Existing'!$B$12:$B$458,$B54,'C-Existing'!X$12:X$458)</f>
        <v>237</v>
      </c>
      <c r="Y54" s="37">
        <f>SUMIF('C-Existing'!$B$12:$B$458,$B54,'C-Existing'!Y$12:Y$458)</f>
        <v>0</v>
      </c>
      <c r="Z54" s="37">
        <f>SUMIF('C-Existing'!$B$12:$B$458,$B54,'C-Existing'!Z$12:Z$458)</f>
        <v>0</v>
      </c>
      <c r="AA54" s="37">
        <f>SUMIF('C-Existing'!$B$12:$B$458,$B54,'C-Existing'!AA$12:AA$458)</f>
        <v>0</v>
      </c>
      <c r="AB54" s="37">
        <f>SUMIF('C-Existing'!$B$12:$B$458,$B54,'C-Existing'!AB$12:AB$458)</f>
        <v>0</v>
      </c>
      <c r="AC54" s="37">
        <f>SUMIF('C-Existing'!$B$12:$B$458,$B54,'C-Existing'!AC$12:AC$458)</f>
        <v>726</v>
      </c>
      <c r="AD54" s="37">
        <f>SUMIF('C-Existing'!$B$12:$B$458,$B54,'C-Existing'!AD$12:AD$458)</f>
        <v>0</v>
      </c>
      <c r="AE54" s="56">
        <f>SUMIF('C-Existing'!$B$12:$B$458,$B54,'C-Existing'!AE$12:AE$458)</f>
        <v>9.6699999999999994E-2</v>
      </c>
      <c r="AF54" s="37">
        <f>SUMIF('C-Existing'!$B$12:$B$458,$B54,'C-Existing'!AF$12:AF$458)</f>
        <v>-5.1743880000000058</v>
      </c>
      <c r="AG54" s="37">
        <f>SUMIF('C-Existing'!$B$12:$B$458,$B54,'C-Existing'!AG$12:AG$458)</f>
        <v>0</v>
      </c>
      <c r="AH54" s="102">
        <f>SUMIF('C-Existing'!$B$12:$B$458,$B54,'C-Existing'!AH$12:AH$458)</f>
        <v>0</v>
      </c>
      <c r="AI54" s="37">
        <f>SUMIF('C-Existing'!$B$12:$B$458,$B54,'C-Existing'!AI$12:AI$458)</f>
        <v>10</v>
      </c>
      <c r="AJ54" s="37">
        <f>SUMIF('C-Existing'!$B$12:$B$458,$B54,'C-Existing'!AJ$12:AJ$458)</f>
        <v>1981.9099999999999</v>
      </c>
      <c r="AK54" s="37">
        <f>SUMIF('C-Existing'!$B$12:$B$458,$B54,'C-Existing'!AK$12:AK$458)</f>
        <v>0</v>
      </c>
      <c r="AL54" s="37">
        <f>SUMIF('C-Existing'!$B$12:$B$458,$B54,'C-Existing'!AL$12:AL$458)</f>
        <v>0</v>
      </c>
      <c r="AM54" s="37">
        <f>SUMIF('C-Existing'!$B$12:$B$458,$B54,'C-Existing'!AM$12:AM$458)</f>
        <v>0</v>
      </c>
      <c r="AN54" s="37">
        <f>SUMIF('C-Existing'!$B$12:$B$458,$B54,'C-Existing'!AN$12:AN$458)</f>
        <v>0</v>
      </c>
      <c r="AR54" s="37"/>
    </row>
    <row r="55" spans="1:44" x14ac:dyDescent="0.2">
      <c r="A55" s="1">
        <f t="shared" si="2"/>
        <v>11</v>
      </c>
      <c r="B55" s="101">
        <f t="shared" si="4"/>
        <v>45991</v>
      </c>
      <c r="C55" s="37">
        <f>SUMIF('C-Existing'!$B$12:$B$458,$B55,'C-Existing'!C$12:C$458)</f>
        <v>304913.02</v>
      </c>
      <c r="D55" s="37">
        <f>SUMIF('C-Existing'!$B$12:$B$458,$B55,'C-Existing'!D$12:D$458)</f>
        <v>53881496.970000014</v>
      </c>
      <c r="E55" s="37">
        <f>SUMIF('C-Existing'!$B$12:$B$458,$B55,'C-Existing'!E$12:E$458)</f>
        <v>0</v>
      </c>
      <c r="F55" s="37">
        <f>SUMIF('C-Existing'!$B$12:$B$458,$B55,'C-Existing'!F$12:F$458)</f>
        <v>0</v>
      </c>
      <c r="G55" s="37">
        <f>SUMIF('C-Existing'!$B$12:$B$458,$B55,'C-Existing'!G$12:G$458)</f>
        <v>619</v>
      </c>
      <c r="H55" s="37">
        <f>SUMIF('C-Existing'!$B$12:$B$458,$B55,'C-Existing'!H$12:H$458)</f>
        <v>0</v>
      </c>
      <c r="I55" s="37">
        <f>SUMIF('C-Existing'!$B$12:$B$458,$B55,'C-Existing'!I$12:I$458)</f>
        <v>0</v>
      </c>
      <c r="J55" s="37">
        <f>SUMIF('C-Existing'!$B$12:$B$458,$B55,'C-Existing'!J$12:J$458)</f>
        <v>0</v>
      </c>
      <c r="K55" s="37">
        <f>SUMIF('C-Existing'!$B$12:$B$458,$B55,'C-Existing'!K$12:K$458)</f>
        <v>0</v>
      </c>
      <c r="L55" s="37">
        <f>SUMIF('C-Existing'!$B$12:$B$458,$B55,'C-Existing'!L$12:L$458)</f>
        <v>0</v>
      </c>
      <c r="M55" s="37">
        <f>SUMIF('C-Existing'!$B$12:$B$458,$B55,'C-Existing'!M$12:M$458)</f>
        <v>146703</v>
      </c>
      <c r="N55" s="37">
        <f>SUMIF('C-Existing'!$B$12:$B$458,$B55,'C-Existing'!N$12:N$458)</f>
        <v>0</v>
      </c>
      <c r="O55" s="37">
        <f>SUMIF('C-Existing'!$B$12:$B$458,$B55,'C-Existing'!O$12:O$458)</f>
        <v>0</v>
      </c>
      <c r="P55" s="37">
        <f>SUMIF('C-Existing'!$B$12:$B$458,$B55,'C-Existing'!P$12:P$458)</f>
        <v>0</v>
      </c>
      <c r="Q55" s="37">
        <f>SUMIF('C-Existing'!$B$12:$B$458,$B55,'C-Existing'!Q$12:Q$458)</f>
        <v>0</v>
      </c>
      <c r="R55" s="37">
        <f>SUMIF('C-Existing'!$B$12:$B$458,$B55,'C-Existing'!R$12:R$458)</f>
        <v>0</v>
      </c>
      <c r="S55" s="37">
        <f>SUMIF('C-Existing'!$B$12:$B$458,$B55,'C-Existing'!S$12:S$458)</f>
        <v>0</v>
      </c>
      <c r="T55" s="37">
        <f>SUMIF('C-Existing'!$B$12:$B$458,$B55,'C-Existing'!T$12:T$458)</f>
        <v>0</v>
      </c>
      <c r="U55" s="37">
        <f>SUMIF('C-Existing'!$B$12:$B$458,$B55,'C-Existing'!U$12:U$458)</f>
        <v>1</v>
      </c>
      <c r="V55" s="37">
        <f>SUMIF('C-Existing'!$B$12:$B$458,$B55,'C-Existing'!V$12:V$458)</f>
        <v>0</v>
      </c>
      <c r="W55" s="37">
        <f>SUMIF('C-Existing'!$B$12:$B$458,$B55,'C-Existing'!W$12:W$458)</f>
        <v>0</v>
      </c>
      <c r="X55" s="37">
        <f>SUMIF('C-Existing'!$B$12:$B$458,$B55,'C-Existing'!X$12:X$458)</f>
        <v>237</v>
      </c>
      <c r="Y55" s="37">
        <f>SUMIF('C-Existing'!$B$12:$B$458,$B55,'C-Existing'!Y$12:Y$458)</f>
        <v>0</v>
      </c>
      <c r="Z55" s="37">
        <f>SUMIF('C-Existing'!$B$12:$B$458,$B55,'C-Existing'!Z$12:Z$458)</f>
        <v>0</v>
      </c>
      <c r="AA55" s="37">
        <f>SUMIF('C-Existing'!$B$12:$B$458,$B55,'C-Existing'!AA$12:AA$458)</f>
        <v>0</v>
      </c>
      <c r="AB55" s="37">
        <f>SUMIF('C-Existing'!$B$12:$B$458,$B55,'C-Existing'!AB$12:AB$458)</f>
        <v>0</v>
      </c>
      <c r="AC55" s="37">
        <f>SUMIF('C-Existing'!$B$12:$B$458,$B55,'C-Existing'!AC$12:AC$458)</f>
        <v>619</v>
      </c>
      <c r="AD55" s="37">
        <f>SUMIF('C-Existing'!$B$12:$B$458,$B55,'C-Existing'!AD$12:AD$458)</f>
        <v>0</v>
      </c>
      <c r="AE55" s="56">
        <f>SUMIF('C-Existing'!$B$12:$B$458,$B55,'C-Existing'!AE$12:AE$458)</f>
        <v>9.6699999999999994E-2</v>
      </c>
      <c r="AF55" s="37">
        <f>SUMIF('C-Existing'!$B$12:$B$458,$B55,'C-Existing'!AF$12:AF$458)</f>
        <v>0</v>
      </c>
      <c r="AG55" s="37">
        <f>SUMIF('C-Existing'!$B$12:$B$458,$B55,'C-Existing'!AG$12:AG$458)</f>
        <v>0</v>
      </c>
      <c r="AH55" s="102">
        <f>SUMIF('C-Existing'!$B$12:$B$458,$B55,'C-Existing'!AH$12:AH$458)</f>
        <v>0</v>
      </c>
      <c r="AI55" s="37">
        <f>SUMIF('C-Existing'!$B$12:$B$458,$B55,'C-Existing'!AI$12:AI$458)</f>
        <v>0</v>
      </c>
      <c r="AJ55" s="37">
        <f>SUMIF('C-Existing'!$B$12:$B$458,$B55,'C-Existing'!AJ$12:AJ$458)</f>
        <v>0</v>
      </c>
      <c r="AK55" s="37">
        <f>SUMIF('C-Existing'!$B$12:$B$458,$B55,'C-Existing'!AK$12:AK$458)</f>
        <v>0</v>
      </c>
      <c r="AL55" s="37">
        <f>SUMIF('C-Existing'!$B$12:$B$458,$B55,'C-Existing'!AL$12:AL$458)</f>
        <v>0</v>
      </c>
      <c r="AM55" s="37">
        <f>SUMIF('C-Existing'!$B$12:$B$458,$B55,'C-Existing'!AM$12:AM$458)</f>
        <v>0</v>
      </c>
      <c r="AN55" s="37">
        <f>SUMIF('C-Existing'!$B$12:$B$458,$B55,'C-Existing'!AN$12:AN$458)</f>
        <v>0</v>
      </c>
      <c r="AR55" s="37"/>
    </row>
    <row r="56" spans="1:44" x14ac:dyDescent="0.2">
      <c r="A56" s="1">
        <f t="shared" si="2"/>
        <v>12</v>
      </c>
      <c r="B56" s="101">
        <f t="shared" si="4"/>
        <v>46022</v>
      </c>
      <c r="C56" s="37">
        <f>SUMIF('C-Existing'!$B$12:$B$458,$B56,'C-Existing'!C$12:C$458)</f>
        <v>266650.46000000002</v>
      </c>
      <c r="D56" s="37">
        <f>SUMIF('C-Existing'!$B$12:$B$458,$B56,'C-Existing'!D$12:D$458)</f>
        <v>54148147.430000015</v>
      </c>
      <c r="E56" s="37">
        <f>SUMIF('C-Existing'!$B$12:$B$458,$B56,'C-Existing'!E$12:E$458)</f>
        <v>0</v>
      </c>
      <c r="F56" s="37">
        <f>SUMIF('C-Existing'!$B$12:$B$458,$B56,'C-Existing'!F$12:F$458)</f>
        <v>0</v>
      </c>
      <c r="G56" s="37">
        <f>SUMIF('C-Existing'!$B$12:$B$458,$B56,'C-Existing'!G$12:G$458)</f>
        <v>493</v>
      </c>
      <c r="H56" s="37">
        <f>SUMIF('C-Existing'!$B$12:$B$458,$B56,'C-Existing'!H$12:H$458)</f>
        <v>0</v>
      </c>
      <c r="I56" s="37">
        <f>SUMIF('C-Existing'!$B$12:$B$458,$B56,'C-Existing'!I$12:I$458)</f>
        <v>0</v>
      </c>
      <c r="J56" s="37">
        <f>SUMIF('C-Existing'!$B$12:$B$458,$B56,'C-Existing'!J$12:J$458)</f>
        <v>0</v>
      </c>
      <c r="K56" s="37">
        <f>SUMIF('C-Existing'!$B$12:$B$458,$B56,'C-Existing'!K$12:K$458)</f>
        <v>0</v>
      </c>
      <c r="L56" s="37">
        <f>SUMIF('C-Existing'!$B$12:$B$458,$B56,'C-Existing'!L$12:L$458)</f>
        <v>0</v>
      </c>
      <c r="M56" s="37">
        <f>SUMIF('C-Existing'!$B$12:$B$458,$B56,'C-Existing'!M$12:M$458)</f>
        <v>116841</v>
      </c>
      <c r="N56" s="37">
        <f>SUMIF('C-Existing'!$B$12:$B$458,$B56,'C-Existing'!N$12:N$458)</f>
        <v>0</v>
      </c>
      <c r="O56" s="37">
        <f>SUMIF('C-Existing'!$B$12:$B$458,$B56,'C-Existing'!O$12:O$458)</f>
        <v>0</v>
      </c>
      <c r="P56" s="37">
        <f>SUMIF('C-Existing'!$B$12:$B$458,$B56,'C-Existing'!P$12:P$458)</f>
        <v>0</v>
      </c>
      <c r="Q56" s="37">
        <f>SUMIF('C-Existing'!$B$12:$B$458,$B56,'C-Existing'!Q$12:Q$458)</f>
        <v>0</v>
      </c>
      <c r="R56" s="37">
        <f>SUMIF('C-Existing'!$B$12:$B$458,$B56,'C-Existing'!R$12:R$458)</f>
        <v>0</v>
      </c>
      <c r="S56" s="37">
        <f>SUMIF('C-Existing'!$B$12:$B$458,$B56,'C-Existing'!S$12:S$458)</f>
        <v>0</v>
      </c>
      <c r="T56" s="37">
        <f>SUMIF('C-Existing'!$B$12:$B$458,$B56,'C-Existing'!T$12:T$458)</f>
        <v>0</v>
      </c>
      <c r="U56" s="37">
        <f>SUMIF('C-Existing'!$B$12:$B$458,$B56,'C-Existing'!U$12:U$458)</f>
        <v>1</v>
      </c>
      <c r="V56" s="37">
        <f>SUMIF('C-Existing'!$B$12:$B$458,$B56,'C-Existing'!V$12:V$458)</f>
        <v>0</v>
      </c>
      <c r="W56" s="37">
        <f>SUMIF('C-Existing'!$B$12:$B$458,$B56,'C-Existing'!W$12:W$458)</f>
        <v>0</v>
      </c>
      <c r="X56" s="37">
        <f>SUMIF('C-Existing'!$B$12:$B$458,$B56,'C-Existing'!X$12:X$458)</f>
        <v>237</v>
      </c>
      <c r="Y56" s="37">
        <f>SUMIF('C-Existing'!$B$12:$B$458,$B56,'C-Existing'!Y$12:Y$458)</f>
        <v>0</v>
      </c>
      <c r="Z56" s="37">
        <f>SUMIF('C-Existing'!$B$12:$B$458,$B56,'C-Existing'!Z$12:Z$458)</f>
        <v>0</v>
      </c>
      <c r="AA56" s="37">
        <f>SUMIF('C-Existing'!$B$12:$B$458,$B56,'C-Existing'!AA$12:AA$458)</f>
        <v>0</v>
      </c>
      <c r="AB56" s="37">
        <f>SUMIF('C-Existing'!$B$12:$B$458,$B56,'C-Existing'!AB$12:AB$458)</f>
        <v>0</v>
      </c>
      <c r="AC56" s="37">
        <f>SUMIF('C-Existing'!$B$12:$B$458,$B56,'C-Existing'!AC$12:AC$458)</f>
        <v>493</v>
      </c>
      <c r="AD56" s="37">
        <f>SUMIF('C-Existing'!$B$12:$B$458,$B56,'C-Existing'!AD$12:AD$458)</f>
        <v>0</v>
      </c>
      <c r="AE56" s="56">
        <f>SUMIF('C-Existing'!$B$12:$B$458,$B56,'C-Existing'!AE$12:AE$458)</f>
        <v>9.6699999999999994E-2</v>
      </c>
      <c r="AF56" s="37">
        <f>SUMIF('C-Existing'!$B$12:$B$458,$B56,'C-Existing'!AF$12:AF$458)</f>
        <v>0</v>
      </c>
      <c r="AG56" s="37">
        <f>SUMIF('C-Existing'!$B$12:$B$458,$B56,'C-Existing'!AG$12:AG$458)</f>
        <v>0</v>
      </c>
      <c r="AH56" s="102">
        <f>SUMIF('C-Existing'!$B$12:$B$458,$B56,'C-Existing'!AH$12:AH$458)</f>
        <v>0</v>
      </c>
      <c r="AI56" s="37">
        <f>SUMIF('C-Existing'!$B$12:$B$458,$B56,'C-Existing'!AI$12:AI$458)</f>
        <v>0</v>
      </c>
      <c r="AJ56" s="37">
        <f>SUMIF('C-Existing'!$B$12:$B$458,$B56,'C-Existing'!AJ$12:AJ$458)</f>
        <v>0</v>
      </c>
      <c r="AK56" s="37">
        <f>SUMIF('C-Existing'!$B$12:$B$458,$B56,'C-Existing'!AK$12:AK$458)</f>
        <v>0</v>
      </c>
      <c r="AL56" s="37">
        <f>SUMIF('C-Existing'!$B$12:$B$458,$B56,'C-Existing'!AL$12:AL$458)</f>
        <v>0</v>
      </c>
      <c r="AM56" s="37">
        <f>SUMIF('C-Existing'!$B$12:$B$458,$B56,'C-Existing'!AM$12:AM$458)</f>
        <v>0</v>
      </c>
      <c r="AN56" s="37">
        <f>SUMIF('C-Existing'!$B$12:$B$458,$B56,'C-Existing'!AN$12:AN$458)</f>
        <v>0</v>
      </c>
      <c r="AR56" s="37"/>
    </row>
    <row r="57" spans="1:44" x14ac:dyDescent="0.2">
      <c r="A57" s="1">
        <f t="shared" si="2"/>
        <v>1</v>
      </c>
      <c r="B57" s="101">
        <f t="shared" si="4"/>
        <v>46053</v>
      </c>
      <c r="C57" s="37">
        <f>SUMIF('C-Existing'!$B$12:$B$458,$B57,'C-Existing'!C$12:C$458)</f>
        <v>113653.78</v>
      </c>
      <c r="D57" s="37">
        <f>SUMIF('C-Existing'!$B$12:$B$458,$B57,'C-Existing'!D$12:D$458)</f>
        <v>54261801.210000016</v>
      </c>
      <c r="E57" s="37">
        <f>SUMIF('C-Existing'!$B$12:$B$458,$B57,'C-Existing'!E$12:E$458)</f>
        <v>0</v>
      </c>
      <c r="F57" s="37">
        <f>SUMIF('C-Existing'!$B$12:$B$458,$B57,'C-Existing'!F$12:F$458)</f>
        <v>0</v>
      </c>
      <c r="G57" s="37">
        <f>SUMIF('C-Existing'!$B$12:$B$458,$B57,'C-Existing'!G$12:G$458)</f>
        <v>104</v>
      </c>
      <c r="H57" s="37">
        <f>SUMIF('C-Existing'!$B$12:$B$458,$B57,'C-Existing'!H$12:H$458)</f>
        <v>0</v>
      </c>
      <c r="I57" s="37">
        <f>SUMIF('C-Existing'!$B$12:$B$458,$B57,'C-Existing'!I$12:I$458)</f>
        <v>0</v>
      </c>
      <c r="J57" s="37">
        <f>SUMIF('C-Existing'!$B$12:$B$458,$B57,'C-Existing'!J$12:J$458)</f>
        <v>0</v>
      </c>
      <c r="K57" s="37">
        <f>SUMIF('C-Existing'!$B$12:$B$458,$B57,'C-Existing'!K$12:K$458)</f>
        <v>0</v>
      </c>
      <c r="L57" s="37">
        <f>SUMIF('C-Existing'!$B$12:$B$458,$B57,'C-Existing'!L$12:L$458)</f>
        <v>0</v>
      </c>
      <c r="M57" s="37">
        <f>SUMIF('C-Existing'!$B$12:$B$458,$B57,'C-Existing'!M$12:M$458)</f>
        <v>24648</v>
      </c>
      <c r="N57" s="37">
        <f>SUMIF('C-Existing'!$B$12:$B$458,$B57,'C-Existing'!N$12:N$458)</f>
        <v>0</v>
      </c>
      <c r="O57" s="37">
        <f>SUMIF('C-Existing'!$B$12:$B$458,$B57,'C-Existing'!O$12:O$458)</f>
        <v>0</v>
      </c>
      <c r="P57" s="37">
        <f>SUMIF('C-Existing'!$B$12:$B$458,$B57,'C-Existing'!P$12:P$458)</f>
        <v>0</v>
      </c>
      <c r="Q57" s="37">
        <f>SUMIF('C-Existing'!$B$12:$B$458,$B57,'C-Existing'!Q$12:Q$458)</f>
        <v>0</v>
      </c>
      <c r="R57" s="37">
        <f>SUMIF('C-Existing'!$B$12:$B$458,$B57,'C-Existing'!R$12:R$458)</f>
        <v>0</v>
      </c>
      <c r="S57" s="37">
        <f>SUMIF('C-Existing'!$B$12:$B$458,$B57,'C-Existing'!S$12:S$458)</f>
        <v>0</v>
      </c>
      <c r="T57" s="37">
        <f>SUMIF('C-Existing'!$B$12:$B$458,$B57,'C-Existing'!T$12:T$458)</f>
        <v>0</v>
      </c>
      <c r="U57" s="37">
        <f>SUMIF('C-Existing'!$B$12:$B$458,$B57,'C-Existing'!U$12:U$458)</f>
        <v>1</v>
      </c>
      <c r="V57" s="37">
        <f>SUMIF('C-Existing'!$B$12:$B$458,$B57,'C-Existing'!V$12:V$458)</f>
        <v>0</v>
      </c>
      <c r="W57" s="37">
        <f>SUMIF('C-Existing'!$B$12:$B$458,$B57,'C-Existing'!W$12:W$458)</f>
        <v>0</v>
      </c>
      <c r="X57" s="37">
        <f>SUMIF('C-Existing'!$B$12:$B$458,$B57,'C-Existing'!X$12:X$458)</f>
        <v>237</v>
      </c>
      <c r="Y57" s="37">
        <f>SUMIF('C-Existing'!$B$12:$B$458,$B57,'C-Existing'!Y$12:Y$458)</f>
        <v>0</v>
      </c>
      <c r="Z57" s="37">
        <f>SUMIF('C-Existing'!$B$12:$B$458,$B57,'C-Existing'!Z$12:Z$458)</f>
        <v>0</v>
      </c>
      <c r="AA57" s="37">
        <f>SUMIF('C-Existing'!$B$12:$B$458,$B57,'C-Existing'!AA$12:AA$458)</f>
        <v>0</v>
      </c>
      <c r="AB57" s="37">
        <f>SUMIF('C-Existing'!$B$12:$B$458,$B57,'C-Existing'!AB$12:AB$458)</f>
        <v>0</v>
      </c>
      <c r="AC57" s="37">
        <f>SUMIF('C-Existing'!$B$12:$B$458,$B57,'C-Existing'!AC$12:AC$458)</f>
        <v>104</v>
      </c>
      <c r="AD57" s="37">
        <f>SUMIF('C-Existing'!$B$12:$B$458,$B57,'C-Existing'!AD$12:AD$458)</f>
        <v>0</v>
      </c>
      <c r="AE57" s="56">
        <f>SUMIF('C-Existing'!$B$12:$B$458,$B57,'C-Existing'!AE$12:AE$458)</f>
        <v>9.6699999999999994E-2</v>
      </c>
      <c r="AF57" s="37">
        <f>SUMIF('C-Existing'!$B$12:$B$458,$B57,'C-Existing'!AF$12:AF$458)</f>
        <v>0</v>
      </c>
      <c r="AG57" s="37">
        <f>SUMIF('C-Existing'!$B$12:$B$458,$B57,'C-Existing'!AG$12:AG$458)</f>
        <v>0</v>
      </c>
      <c r="AH57" s="102">
        <f>SUMIF('C-Existing'!$B$12:$B$458,$B57,'C-Existing'!AH$12:AH$458)</f>
        <v>0</v>
      </c>
      <c r="AI57" s="37">
        <f>SUMIF('C-Existing'!$B$12:$B$458,$B57,'C-Existing'!AI$12:AI$458)</f>
        <v>0</v>
      </c>
      <c r="AJ57" s="37">
        <f>SUMIF('C-Existing'!$B$12:$B$458,$B57,'C-Existing'!AJ$12:AJ$458)</f>
        <v>0</v>
      </c>
      <c r="AK57" s="37">
        <f>SUMIF('C-Existing'!$B$12:$B$458,$B57,'C-Existing'!AK$12:AK$458)</f>
        <v>0</v>
      </c>
      <c r="AL57" s="37">
        <f>SUMIF('C-Existing'!$B$12:$B$458,$B57,'C-Existing'!AL$12:AL$458)</f>
        <v>0</v>
      </c>
      <c r="AM57" s="37">
        <f>SUMIF('C-Existing'!$B$12:$B$458,$B57,'C-Existing'!AM$12:AM$458)</f>
        <v>0</v>
      </c>
      <c r="AN57" s="37">
        <f>SUMIF('C-Existing'!$B$12:$B$458,$B57,'C-Existing'!AN$12:AN$458)</f>
        <v>0</v>
      </c>
      <c r="AR57" s="37"/>
    </row>
    <row r="58" spans="1:44" x14ac:dyDescent="0.2">
      <c r="A58" s="1">
        <f t="shared" si="2"/>
        <v>2</v>
      </c>
      <c r="B58" s="101">
        <f t="shared" si="4"/>
        <v>46081</v>
      </c>
      <c r="C58" s="37">
        <f>SUMIF('C-Existing'!$B$12:$B$458,$B58,'C-Existing'!C$12:C$458)</f>
        <v>133874.78</v>
      </c>
      <c r="D58" s="37">
        <f>SUMIF('C-Existing'!$B$12:$B$458,$B58,'C-Existing'!D$12:D$458)</f>
        <v>54395675.990000017</v>
      </c>
      <c r="E58" s="37">
        <f>SUMIF('C-Existing'!$B$12:$B$458,$B58,'C-Existing'!E$12:E$458)</f>
        <v>0</v>
      </c>
      <c r="F58" s="37">
        <f>SUMIF('C-Existing'!$B$12:$B$458,$B58,'C-Existing'!F$12:F$458)</f>
        <v>0</v>
      </c>
      <c r="G58" s="37">
        <f>SUMIF('C-Existing'!$B$12:$B$458,$B58,'C-Existing'!G$12:G$458)</f>
        <v>87</v>
      </c>
      <c r="H58" s="37">
        <f>SUMIF('C-Existing'!$B$12:$B$458,$B58,'C-Existing'!H$12:H$458)</f>
        <v>0</v>
      </c>
      <c r="I58" s="37">
        <f>SUMIF('C-Existing'!$B$12:$B$458,$B58,'C-Existing'!I$12:I$458)</f>
        <v>0</v>
      </c>
      <c r="J58" s="37">
        <f>SUMIF('C-Existing'!$B$12:$B$458,$B58,'C-Existing'!J$12:J$458)</f>
        <v>0</v>
      </c>
      <c r="K58" s="37">
        <f>SUMIF('C-Existing'!$B$12:$B$458,$B58,'C-Existing'!K$12:K$458)</f>
        <v>0</v>
      </c>
      <c r="L58" s="37">
        <f>SUMIF('C-Existing'!$B$12:$B$458,$B58,'C-Existing'!L$12:L$458)</f>
        <v>0</v>
      </c>
      <c r="M58" s="37">
        <f>SUMIF('C-Existing'!$B$12:$B$458,$B58,'C-Existing'!M$12:M$458)</f>
        <v>20619</v>
      </c>
      <c r="N58" s="37">
        <f>SUMIF('C-Existing'!$B$12:$B$458,$B58,'C-Existing'!N$12:N$458)</f>
        <v>0</v>
      </c>
      <c r="O58" s="37">
        <f>SUMIF('C-Existing'!$B$12:$B$458,$B58,'C-Existing'!O$12:O$458)</f>
        <v>0</v>
      </c>
      <c r="P58" s="37">
        <f>SUMIF('C-Existing'!$B$12:$B$458,$B58,'C-Existing'!P$12:P$458)</f>
        <v>0</v>
      </c>
      <c r="Q58" s="37">
        <f>SUMIF('C-Existing'!$B$12:$B$458,$B58,'C-Existing'!Q$12:Q$458)</f>
        <v>0</v>
      </c>
      <c r="R58" s="37">
        <f>SUMIF('C-Existing'!$B$12:$B$458,$B58,'C-Existing'!R$12:R$458)</f>
        <v>0</v>
      </c>
      <c r="S58" s="37">
        <f>SUMIF('C-Existing'!$B$12:$B$458,$B58,'C-Existing'!S$12:S$458)</f>
        <v>0</v>
      </c>
      <c r="T58" s="37">
        <f>SUMIF('C-Existing'!$B$12:$B$458,$B58,'C-Existing'!T$12:T$458)</f>
        <v>0</v>
      </c>
      <c r="U58" s="37">
        <f>SUMIF('C-Existing'!$B$12:$B$458,$B58,'C-Existing'!U$12:U$458)</f>
        <v>1</v>
      </c>
      <c r="V58" s="37">
        <f>SUMIF('C-Existing'!$B$12:$B$458,$B58,'C-Existing'!V$12:V$458)</f>
        <v>0</v>
      </c>
      <c r="W58" s="37">
        <f>SUMIF('C-Existing'!$B$12:$B$458,$B58,'C-Existing'!W$12:W$458)</f>
        <v>0</v>
      </c>
      <c r="X58" s="37">
        <f>SUMIF('C-Existing'!$B$12:$B$458,$B58,'C-Existing'!X$12:X$458)</f>
        <v>237</v>
      </c>
      <c r="Y58" s="37">
        <f>SUMIF('C-Existing'!$B$12:$B$458,$B58,'C-Existing'!Y$12:Y$458)</f>
        <v>0</v>
      </c>
      <c r="Z58" s="37">
        <f>SUMIF('C-Existing'!$B$12:$B$458,$B58,'C-Existing'!Z$12:Z$458)</f>
        <v>0</v>
      </c>
      <c r="AA58" s="37">
        <f>SUMIF('C-Existing'!$B$12:$B$458,$B58,'C-Existing'!AA$12:AA$458)</f>
        <v>0</v>
      </c>
      <c r="AB58" s="37">
        <f>SUMIF('C-Existing'!$B$12:$B$458,$B58,'C-Existing'!AB$12:AB$458)</f>
        <v>0</v>
      </c>
      <c r="AC58" s="37">
        <f>SUMIF('C-Existing'!$B$12:$B$458,$B58,'C-Existing'!AC$12:AC$458)</f>
        <v>87</v>
      </c>
      <c r="AD58" s="37">
        <f>SUMIF('C-Existing'!$B$12:$B$458,$B58,'C-Existing'!AD$12:AD$458)</f>
        <v>0</v>
      </c>
      <c r="AE58" s="56">
        <f>SUMIF('C-Existing'!$B$12:$B$458,$B58,'C-Existing'!AE$12:AE$458)</f>
        <v>9.6699999999999994E-2</v>
      </c>
      <c r="AF58" s="37">
        <f>SUMIF('C-Existing'!$B$12:$B$458,$B58,'C-Existing'!AF$12:AF$458)</f>
        <v>0</v>
      </c>
      <c r="AG58" s="37">
        <f>SUMIF('C-Existing'!$B$12:$B$458,$B58,'C-Existing'!AG$12:AG$458)</f>
        <v>0</v>
      </c>
      <c r="AH58" s="102">
        <f>SUMIF('C-Existing'!$B$12:$B$458,$B58,'C-Existing'!AH$12:AH$458)</f>
        <v>0</v>
      </c>
      <c r="AI58" s="37">
        <f>SUMIF('C-Existing'!$B$12:$B$458,$B58,'C-Existing'!AI$12:AI$458)</f>
        <v>0</v>
      </c>
      <c r="AJ58" s="37">
        <f>SUMIF('C-Existing'!$B$12:$B$458,$B58,'C-Existing'!AJ$12:AJ$458)</f>
        <v>0</v>
      </c>
      <c r="AK58" s="37">
        <f>SUMIF('C-Existing'!$B$12:$B$458,$B58,'C-Existing'!AK$12:AK$458)</f>
        <v>0</v>
      </c>
      <c r="AL58" s="37">
        <f>SUMIF('C-Existing'!$B$12:$B$458,$B58,'C-Existing'!AL$12:AL$458)</f>
        <v>0</v>
      </c>
      <c r="AM58" s="37">
        <f>SUMIF('C-Existing'!$B$12:$B$458,$B58,'C-Existing'!AM$12:AM$458)</f>
        <v>0</v>
      </c>
      <c r="AN58" s="37">
        <f>SUMIF('C-Existing'!$B$12:$B$458,$B58,'C-Existing'!AN$12:AN$458)</f>
        <v>0</v>
      </c>
      <c r="AR58" s="37"/>
    </row>
    <row r="59" spans="1:44" x14ac:dyDescent="0.2">
      <c r="A59" s="1">
        <f t="shared" si="2"/>
        <v>3</v>
      </c>
      <c r="B59" s="101">
        <f t="shared" si="4"/>
        <v>46112</v>
      </c>
      <c r="C59" s="37">
        <f>SUMIF('C-Existing'!$B$12:$B$458,$B59,'C-Existing'!C$12:C$458)</f>
        <v>191667.46</v>
      </c>
      <c r="D59" s="37">
        <f>SUMIF('C-Existing'!$B$12:$B$458,$B59,'C-Existing'!D$12:D$458)</f>
        <v>54587343.450000018</v>
      </c>
      <c r="E59" s="37">
        <f>SUMIF('C-Existing'!$B$12:$B$458,$B59,'C-Existing'!E$12:E$458)</f>
        <v>0</v>
      </c>
      <c r="F59" s="37">
        <f>SUMIF('C-Existing'!$B$12:$B$458,$B59,'C-Existing'!F$12:F$458)</f>
        <v>0</v>
      </c>
      <c r="G59" s="37">
        <f>SUMIF('C-Existing'!$B$12:$B$458,$B59,'C-Existing'!G$12:G$458)</f>
        <v>108</v>
      </c>
      <c r="H59" s="37">
        <f>SUMIF('C-Existing'!$B$12:$B$458,$B59,'C-Existing'!H$12:H$458)</f>
        <v>0</v>
      </c>
      <c r="I59" s="37">
        <f>SUMIF('C-Existing'!$B$12:$B$458,$B59,'C-Existing'!I$12:I$458)</f>
        <v>0</v>
      </c>
      <c r="J59" s="37">
        <f>SUMIF('C-Existing'!$B$12:$B$458,$B59,'C-Existing'!J$12:J$458)</f>
        <v>0</v>
      </c>
      <c r="K59" s="37">
        <f>SUMIF('C-Existing'!$B$12:$B$458,$B59,'C-Existing'!K$12:K$458)</f>
        <v>0</v>
      </c>
      <c r="L59" s="37">
        <f>SUMIF('C-Existing'!$B$12:$B$458,$B59,'C-Existing'!L$12:L$458)</f>
        <v>0</v>
      </c>
      <c r="M59" s="37">
        <f>SUMIF('C-Existing'!$B$12:$B$458,$B59,'C-Existing'!M$12:M$458)</f>
        <v>25596</v>
      </c>
      <c r="N59" s="37">
        <f>SUMIF('C-Existing'!$B$12:$B$458,$B59,'C-Existing'!N$12:N$458)</f>
        <v>0</v>
      </c>
      <c r="O59" s="37">
        <f>SUMIF('C-Existing'!$B$12:$B$458,$B59,'C-Existing'!O$12:O$458)</f>
        <v>0</v>
      </c>
      <c r="P59" s="37">
        <f>SUMIF('C-Existing'!$B$12:$B$458,$B59,'C-Existing'!P$12:P$458)</f>
        <v>0</v>
      </c>
      <c r="Q59" s="37">
        <f>SUMIF('C-Existing'!$B$12:$B$458,$B59,'C-Existing'!Q$12:Q$458)</f>
        <v>0</v>
      </c>
      <c r="R59" s="37">
        <f>SUMIF('C-Existing'!$B$12:$B$458,$B59,'C-Existing'!R$12:R$458)</f>
        <v>0</v>
      </c>
      <c r="S59" s="37">
        <f>SUMIF('C-Existing'!$B$12:$B$458,$B59,'C-Existing'!S$12:S$458)</f>
        <v>0</v>
      </c>
      <c r="T59" s="37">
        <f>SUMIF('C-Existing'!$B$12:$B$458,$B59,'C-Existing'!T$12:T$458)</f>
        <v>0</v>
      </c>
      <c r="U59" s="37">
        <f>SUMIF('C-Existing'!$B$12:$B$458,$B59,'C-Existing'!U$12:U$458)</f>
        <v>1</v>
      </c>
      <c r="V59" s="37">
        <f>SUMIF('C-Existing'!$B$12:$B$458,$B59,'C-Existing'!V$12:V$458)</f>
        <v>0</v>
      </c>
      <c r="W59" s="37">
        <f>SUMIF('C-Existing'!$B$12:$B$458,$B59,'C-Existing'!W$12:W$458)</f>
        <v>0</v>
      </c>
      <c r="X59" s="37">
        <f>SUMIF('C-Existing'!$B$12:$B$458,$B59,'C-Existing'!X$12:X$458)</f>
        <v>237</v>
      </c>
      <c r="Y59" s="37">
        <f>SUMIF('C-Existing'!$B$12:$B$458,$B59,'C-Existing'!Y$12:Y$458)</f>
        <v>0</v>
      </c>
      <c r="Z59" s="37">
        <f>SUMIF('C-Existing'!$B$12:$B$458,$B59,'C-Existing'!Z$12:Z$458)</f>
        <v>0</v>
      </c>
      <c r="AA59" s="37">
        <f>SUMIF('C-Existing'!$B$12:$B$458,$B59,'C-Existing'!AA$12:AA$458)</f>
        <v>0</v>
      </c>
      <c r="AB59" s="37">
        <f>SUMIF('C-Existing'!$B$12:$B$458,$B59,'C-Existing'!AB$12:AB$458)</f>
        <v>0</v>
      </c>
      <c r="AC59" s="37">
        <f>SUMIF('C-Existing'!$B$12:$B$458,$B59,'C-Existing'!AC$12:AC$458)</f>
        <v>108</v>
      </c>
      <c r="AD59" s="37">
        <f>SUMIF('C-Existing'!$B$12:$B$458,$B59,'C-Existing'!AD$12:AD$458)</f>
        <v>0</v>
      </c>
      <c r="AE59" s="56">
        <f>SUMIF('C-Existing'!$B$12:$B$458,$B59,'C-Existing'!AE$12:AE$458)</f>
        <v>9.6699999999999994E-2</v>
      </c>
      <c r="AF59" s="37">
        <f>SUMIF('C-Existing'!$B$12:$B$458,$B59,'C-Existing'!AF$12:AF$458)</f>
        <v>0</v>
      </c>
      <c r="AG59" s="37">
        <f>SUMIF('C-Existing'!$B$12:$B$458,$B59,'C-Existing'!AG$12:AG$458)</f>
        <v>0</v>
      </c>
      <c r="AH59" s="102">
        <f>SUMIF('C-Existing'!$B$12:$B$458,$B59,'C-Existing'!AH$12:AH$458)</f>
        <v>0</v>
      </c>
      <c r="AI59" s="37">
        <f>SUMIF('C-Existing'!$B$12:$B$458,$B59,'C-Existing'!AI$12:AI$458)</f>
        <v>0</v>
      </c>
      <c r="AJ59" s="37">
        <f>SUMIF('C-Existing'!$B$12:$B$458,$B59,'C-Existing'!AJ$12:AJ$458)</f>
        <v>0</v>
      </c>
      <c r="AK59" s="37">
        <f>SUMIF('C-Existing'!$B$12:$B$458,$B59,'C-Existing'!AK$12:AK$458)</f>
        <v>0</v>
      </c>
      <c r="AL59" s="37">
        <f>SUMIF('C-Existing'!$B$12:$B$458,$B59,'C-Existing'!AL$12:AL$458)</f>
        <v>0</v>
      </c>
      <c r="AM59" s="37">
        <f>SUMIF('C-Existing'!$B$12:$B$458,$B59,'C-Existing'!AM$12:AM$458)</f>
        <v>0</v>
      </c>
      <c r="AN59" s="37">
        <f>SUMIF('C-Existing'!$B$12:$B$458,$B59,'C-Existing'!AN$12:AN$458)</f>
        <v>0</v>
      </c>
      <c r="AR59" s="37"/>
    </row>
    <row r="60" spans="1:44" x14ac:dyDescent="0.2">
      <c r="A60" s="1">
        <f t="shared" si="2"/>
        <v>4</v>
      </c>
      <c r="B60" s="101">
        <f t="shared" si="4"/>
        <v>46142</v>
      </c>
      <c r="C60" s="37">
        <f>SUMIF('C-Existing'!$B$12:$B$458,$B60,'C-Existing'!C$12:C$458)</f>
        <v>216958.86000000002</v>
      </c>
      <c r="D60" s="37">
        <f>SUMIF('C-Existing'!$B$12:$B$458,$B60,'C-Existing'!D$12:D$458)</f>
        <v>54804302.310000017</v>
      </c>
      <c r="E60" s="37">
        <f>SUMIF('C-Existing'!$B$12:$B$458,$B60,'C-Existing'!E$12:E$458)</f>
        <v>0</v>
      </c>
      <c r="F60" s="37">
        <f>SUMIF('C-Existing'!$B$12:$B$458,$B60,'C-Existing'!F$12:F$458)</f>
        <v>0</v>
      </c>
      <c r="G60" s="37">
        <f>SUMIF('C-Existing'!$B$12:$B$458,$B60,'C-Existing'!G$12:G$458)</f>
        <v>134</v>
      </c>
      <c r="H60" s="37">
        <f>SUMIF('C-Existing'!$B$12:$B$458,$B60,'C-Existing'!H$12:H$458)</f>
        <v>0</v>
      </c>
      <c r="I60" s="37">
        <f>SUMIF('C-Existing'!$B$12:$B$458,$B60,'C-Existing'!I$12:I$458)</f>
        <v>0</v>
      </c>
      <c r="J60" s="37">
        <f>SUMIF('C-Existing'!$B$12:$B$458,$B60,'C-Existing'!J$12:J$458)</f>
        <v>0</v>
      </c>
      <c r="K60" s="37">
        <f>SUMIF('C-Existing'!$B$12:$B$458,$B60,'C-Existing'!K$12:K$458)</f>
        <v>0</v>
      </c>
      <c r="L60" s="37">
        <f>SUMIF('C-Existing'!$B$12:$B$458,$B60,'C-Existing'!L$12:L$458)</f>
        <v>0</v>
      </c>
      <c r="M60" s="37">
        <f>SUMIF('C-Existing'!$B$12:$B$458,$B60,'C-Existing'!M$12:M$458)</f>
        <v>31758</v>
      </c>
      <c r="N60" s="37">
        <f>SUMIF('C-Existing'!$B$12:$B$458,$B60,'C-Existing'!N$12:N$458)</f>
        <v>0</v>
      </c>
      <c r="O60" s="37">
        <f>SUMIF('C-Existing'!$B$12:$B$458,$B60,'C-Existing'!O$12:O$458)</f>
        <v>0</v>
      </c>
      <c r="P60" s="37">
        <f>SUMIF('C-Existing'!$B$12:$B$458,$B60,'C-Existing'!P$12:P$458)</f>
        <v>0</v>
      </c>
      <c r="Q60" s="37">
        <f>SUMIF('C-Existing'!$B$12:$B$458,$B60,'C-Existing'!Q$12:Q$458)</f>
        <v>0</v>
      </c>
      <c r="R60" s="37">
        <f>SUMIF('C-Existing'!$B$12:$B$458,$B60,'C-Existing'!R$12:R$458)</f>
        <v>0</v>
      </c>
      <c r="S60" s="37">
        <f>SUMIF('C-Existing'!$B$12:$B$458,$B60,'C-Existing'!S$12:S$458)</f>
        <v>0</v>
      </c>
      <c r="T60" s="37">
        <f>SUMIF('C-Existing'!$B$12:$B$458,$B60,'C-Existing'!T$12:T$458)</f>
        <v>0</v>
      </c>
      <c r="U60" s="37">
        <f>SUMIF('C-Existing'!$B$12:$B$458,$B60,'C-Existing'!U$12:U$458)</f>
        <v>1</v>
      </c>
      <c r="V60" s="37">
        <f>SUMIF('C-Existing'!$B$12:$B$458,$B60,'C-Existing'!V$12:V$458)</f>
        <v>0</v>
      </c>
      <c r="W60" s="37">
        <f>SUMIF('C-Existing'!$B$12:$B$458,$B60,'C-Existing'!W$12:W$458)</f>
        <v>0</v>
      </c>
      <c r="X60" s="37">
        <f>SUMIF('C-Existing'!$B$12:$B$458,$B60,'C-Existing'!X$12:X$458)</f>
        <v>237</v>
      </c>
      <c r="Y60" s="37">
        <f>SUMIF('C-Existing'!$B$12:$B$458,$B60,'C-Existing'!Y$12:Y$458)</f>
        <v>0</v>
      </c>
      <c r="Z60" s="37">
        <f>SUMIF('C-Existing'!$B$12:$B$458,$B60,'C-Existing'!Z$12:Z$458)</f>
        <v>0</v>
      </c>
      <c r="AA60" s="37">
        <f>SUMIF('C-Existing'!$B$12:$B$458,$B60,'C-Existing'!AA$12:AA$458)</f>
        <v>0</v>
      </c>
      <c r="AB60" s="37">
        <f>SUMIF('C-Existing'!$B$12:$B$458,$B60,'C-Existing'!AB$12:AB$458)</f>
        <v>0</v>
      </c>
      <c r="AC60" s="37">
        <f>SUMIF('C-Existing'!$B$12:$B$458,$B60,'C-Existing'!AC$12:AC$458)</f>
        <v>134</v>
      </c>
      <c r="AD60" s="37">
        <f>SUMIF('C-Existing'!$B$12:$B$458,$B60,'C-Existing'!AD$12:AD$458)</f>
        <v>0</v>
      </c>
      <c r="AE60" s="56">
        <f>SUMIF('C-Existing'!$B$12:$B$458,$B60,'C-Existing'!AE$12:AE$458)</f>
        <v>9.6699999999999994E-2</v>
      </c>
      <c r="AF60" s="37">
        <f>SUMIF('C-Existing'!$B$12:$B$458,$B60,'C-Existing'!AF$12:AF$458)</f>
        <v>0</v>
      </c>
      <c r="AG60" s="37">
        <f>SUMIF('C-Existing'!$B$12:$B$458,$B60,'C-Existing'!AG$12:AG$458)</f>
        <v>0</v>
      </c>
      <c r="AH60" s="102">
        <f>SUMIF('C-Existing'!$B$12:$B$458,$B60,'C-Existing'!AH$12:AH$458)</f>
        <v>0</v>
      </c>
      <c r="AI60" s="37">
        <f>SUMIF('C-Existing'!$B$12:$B$458,$B60,'C-Existing'!AI$12:AI$458)</f>
        <v>0</v>
      </c>
      <c r="AJ60" s="37">
        <f>SUMIF('C-Existing'!$B$12:$B$458,$B60,'C-Existing'!AJ$12:AJ$458)</f>
        <v>0</v>
      </c>
      <c r="AK60" s="37">
        <f>SUMIF('C-Existing'!$B$12:$B$458,$B60,'C-Existing'!AK$12:AK$458)</f>
        <v>0</v>
      </c>
      <c r="AL60" s="37">
        <f>SUMIF('C-Existing'!$B$12:$B$458,$B60,'C-Existing'!AL$12:AL$458)</f>
        <v>0</v>
      </c>
      <c r="AM60" s="37">
        <f>SUMIF('C-Existing'!$B$12:$B$458,$B60,'C-Existing'!AM$12:AM$458)</f>
        <v>0</v>
      </c>
      <c r="AN60" s="37">
        <f>SUMIF('C-Existing'!$B$12:$B$458,$B60,'C-Existing'!AN$12:AN$458)</f>
        <v>0</v>
      </c>
      <c r="AR60" s="37"/>
    </row>
    <row r="61" spans="1:44" x14ac:dyDescent="0.2">
      <c r="A61" s="1">
        <f t="shared" si="2"/>
        <v>5</v>
      </c>
      <c r="B61" s="101">
        <f t="shared" si="4"/>
        <v>46173</v>
      </c>
      <c r="C61" s="37">
        <f>SUMIF('C-Existing'!$B$12:$B$458,$B61,'C-Existing'!C$12:C$458)</f>
        <v>260479.1</v>
      </c>
      <c r="D61" s="37">
        <f>SUMIF('C-Existing'!$B$12:$B$458,$B61,'C-Existing'!D$12:D$458)</f>
        <v>55064781.410000019</v>
      </c>
      <c r="E61" s="37">
        <f>SUMIF('C-Existing'!$B$12:$B$458,$B61,'C-Existing'!E$12:E$458)</f>
        <v>0</v>
      </c>
      <c r="F61" s="37">
        <f>SUMIF('C-Existing'!$B$12:$B$458,$B61,'C-Existing'!F$12:F$458)</f>
        <v>0</v>
      </c>
      <c r="G61" s="37">
        <f>SUMIF('C-Existing'!$B$12:$B$458,$B61,'C-Existing'!G$12:G$458)</f>
        <v>191</v>
      </c>
      <c r="H61" s="37">
        <f>SUMIF('C-Existing'!$B$12:$B$458,$B61,'C-Existing'!H$12:H$458)</f>
        <v>0</v>
      </c>
      <c r="I61" s="37">
        <f>SUMIF('C-Existing'!$B$12:$B$458,$B61,'C-Existing'!I$12:I$458)</f>
        <v>0</v>
      </c>
      <c r="J61" s="37">
        <f>SUMIF('C-Existing'!$B$12:$B$458,$B61,'C-Existing'!J$12:J$458)</f>
        <v>0</v>
      </c>
      <c r="K61" s="37">
        <f>SUMIF('C-Existing'!$B$12:$B$458,$B61,'C-Existing'!K$12:K$458)</f>
        <v>0</v>
      </c>
      <c r="L61" s="37">
        <f>SUMIF('C-Existing'!$B$12:$B$458,$B61,'C-Existing'!L$12:L$458)</f>
        <v>0</v>
      </c>
      <c r="M61" s="37">
        <f>SUMIF('C-Existing'!$B$12:$B$458,$B61,'C-Existing'!M$12:M$458)</f>
        <v>45267</v>
      </c>
      <c r="N61" s="37">
        <f>SUMIF('C-Existing'!$B$12:$B$458,$B61,'C-Existing'!N$12:N$458)</f>
        <v>0</v>
      </c>
      <c r="O61" s="37">
        <f>SUMIF('C-Existing'!$B$12:$B$458,$B61,'C-Existing'!O$12:O$458)</f>
        <v>0</v>
      </c>
      <c r="P61" s="37">
        <f>SUMIF('C-Existing'!$B$12:$B$458,$B61,'C-Existing'!P$12:P$458)</f>
        <v>0</v>
      </c>
      <c r="Q61" s="37">
        <f>SUMIF('C-Existing'!$B$12:$B$458,$B61,'C-Existing'!Q$12:Q$458)</f>
        <v>0</v>
      </c>
      <c r="R61" s="37">
        <f>SUMIF('C-Existing'!$B$12:$B$458,$B61,'C-Existing'!R$12:R$458)</f>
        <v>0</v>
      </c>
      <c r="S61" s="37">
        <f>SUMIF('C-Existing'!$B$12:$B$458,$B61,'C-Existing'!S$12:S$458)</f>
        <v>0</v>
      </c>
      <c r="T61" s="37">
        <f>SUMIF('C-Existing'!$B$12:$B$458,$B61,'C-Existing'!T$12:T$458)</f>
        <v>0</v>
      </c>
      <c r="U61" s="37">
        <f>SUMIF('C-Existing'!$B$12:$B$458,$B61,'C-Existing'!U$12:U$458)</f>
        <v>1</v>
      </c>
      <c r="V61" s="37">
        <f>SUMIF('C-Existing'!$B$12:$B$458,$B61,'C-Existing'!V$12:V$458)</f>
        <v>0</v>
      </c>
      <c r="W61" s="37">
        <f>SUMIF('C-Existing'!$B$12:$B$458,$B61,'C-Existing'!W$12:W$458)</f>
        <v>0</v>
      </c>
      <c r="X61" s="37">
        <f>SUMIF('C-Existing'!$B$12:$B$458,$B61,'C-Existing'!X$12:X$458)</f>
        <v>237</v>
      </c>
      <c r="Y61" s="37">
        <f>SUMIF('C-Existing'!$B$12:$B$458,$B61,'C-Existing'!Y$12:Y$458)</f>
        <v>0</v>
      </c>
      <c r="Z61" s="37">
        <f>SUMIF('C-Existing'!$B$12:$B$458,$B61,'C-Existing'!Z$12:Z$458)</f>
        <v>0</v>
      </c>
      <c r="AA61" s="37">
        <f>SUMIF('C-Existing'!$B$12:$B$458,$B61,'C-Existing'!AA$12:AA$458)</f>
        <v>0</v>
      </c>
      <c r="AB61" s="37">
        <f>SUMIF('C-Existing'!$B$12:$B$458,$B61,'C-Existing'!AB$12:AB$458)</f>
        <v>0</v>
      </c>
      <c r="AC61" s="37">
        <f>SUMIF('C-Existing'!$B$12:$B$458,$B61,'C-Existing'!AC$12:AC$458)</f>
        <v>191</v>
      </c>
      <c r="AD61" s="37">
        <f>SUMIF('C-Existing'!$B$12:$B$458,$B61,'C-Existing'!AD$12:AD$458)</f>
        <v>0</v>
      </c>
      <c r="AE61" s="56">
        <f>SUMIF('C-Existing'!$B$12:$B$458,$B61,'C-Existing'!AE$12:AE$458)</f>
        <v>9.6699999999999994E-2</v>
      </c>
      <c r="AF61" s="37">
        <f>SUMIF('C-Existing'!$B$12:$B$458,$B61,'C-Existing'!AF$12:AF$458)</f>
        <v>0</v>
      </c>
      <c r="AG61" s="37">
        <f>SUMIF('C-Existing'!$B$12:$B$458,$B61,'C-Existing'!AG$12:AG$458)</f>
        <v>0</v>
      </c>
      <c r="AH61" s="102">
        <f>SUMIF('C-Existing'!$B$12:$B$458,$B61,'C-Existing'!AH$12:AH$458)</f>
        <v>0</v>
      </c>
      <c r="AI61" s="37">
        <f>SUMIF('C-Existing'!$B$12:$B$458,$B61,'C-Existing'!AI$12:AI$458)</f>
        <v>0</v>
      </c>
      <c r="AJ61" s="37">
        <f>SUMIF('C-Existing'!$B$12:$B$458,$B61,'C-Existing'!AJ$12:AJ$458)</f>
        <v>0</v>
      </c>
      <c r="AK61" s="37">
        <f>SUMIF('C-Existing'!$B$12:$B$458,$B61,'C-Existing'!AK$12:AK$458)</f>
        <v>0</v>
      </c>
      <c r="AL61" s="37">
        <f>SUMIF('C-Existing'!$B$12:$B$458,$B61,'C-Existing'!AL$12:AL$458)</f>
        <v>0</v>
      </c>
      <c r="AM61" s="37">
        <f>SUMIF('C-Existing'!$B$12:$B$458,$B61,'C-Existing'!AM$12:AM$458)</f>
        <v>0</v>
      </c>
      <c r="AN61" s="37">
        <f>SUMIF('C-Existing'!$B$12:$B$458,$B61,'C-Existing'!AN$12:AN$458)</f>
        <v>0</v>
      </c>
      <c r="AR61" s="37"/>
    </row>
    <row r="62" spans="1:44" x14ac:dyDescent="0.2">
      <c r="A62" s="1">
        <f t="shared" si="2"/>
        <v>6</v>
      </c>
      <c r="B62" s="101">
        <f t="shared" si="4"/>
        <v>46203</v>
      </c>
      <c r="C62" s="37">
        <f>SUMIF('C-Existing'!$B$12:$B$458,$B62,'C-Existing'!C$12:C$458)</f>
        <v>255383.52000000002</v>
      </c>
      <c r="D62" s="37">
        <f>SUMIF('C-Existing'!$B$12:$B$458,$B62,'C-Existing'!D$12:D$458)</f>
        <v>55320164.930000022</v>
      </c>
      <c r="E62" s="37">
        <f>SUMIF('C-Existing'!$B$12:$B$458,$B62,'C-Existing'!E$12:E$458)</f>
        <v>0</v>
      </c>
      <c r="F62" s="37">
        <f>SUMIF('C-Existing'!$B$12:$B$458,$B62,'C-Existing'!F$12:F$458)</f>
        <v>0</v>
      </c>
      <c r="G62" s="37">
        <f>SUMIF('C-Existing'!$B$12:$B$458,$B62,'C-Existing'!G$12:G$458)</f>
        <v>218</v>
      </c>
      <c r="H62" s="37">
        <f>SUMIF('C-Existing'!$B$12:$B$458,$B62,'C-Existing'!H$12:H$458)</f>
        <v>0</v>
      </c>
      <c r="I62" s="37">
        <f>SUMIF('C-Existing'!$B$12:$B$458,$B62,'C-Existing'!I$12:I$458)</f>
        <v>0</v>
      </c>
      <c r="J62" s="37">
        <f>SUMIF('C-Existing'!$B$12:$B$458,$B62,'C-Existing'!J$12:J$458)</f>
        <v>0</v>
      </c>
      <c r="K62" s="37">
        <f>SUMIF('C-Existing'!$B$12:$B$458,$B62,'C-Existing'!K$12:K$458)</f>
        <v>0</v>
      </c>
      <c r="L62" s="37">
        <f>SUMIF('C-Existing'!$B$12:$B$458,$B62,'C-Existing'!L$12:L$458)</f>
        <v>0</v>
      </c>
      <c r="M62" s="37">
        <f>SUMIF('C-Existing'!$B$12:$B$458,$B62,'C-Existing'!M$12:M$458)</f>
        <v>51666</v>
      </c>
      <c r="N62" s="37">
        <f>SUMIF('C-Existing'!$B$12:$B$458,$B62,'C-Existing'!N$12:N$458)</f>
        <v>0</v>
      </c>
      <c r="O62" s="37">
        <f>SUMIF('C-Existing'!$B$12:$B$458,$B62,'C-Existing'!O$12:O$458)</f>
        <v>0</v>
      </c>
      <c r="P62" s="37">
        <f>SUMIF('C-Existing'!$B$12:$B$458,$B62,'C-Existing'!P$12:P$458)</f>
        <v>0</v>
      </c>
      <c r="Q62" s="37">
        <f>SUMIF('C-Existing'!$B$12:$B$458,$B62,'C-Existing'!Q$12:Q$458)</f>
        <v>0</v>
      </c>
      <c r="R62" s="37">
        <f>SUMIF('C-Existing'!$B$12:$B$458,$B62,'C-Existing'!R$12:R$458)</f>
        <v>0</v>
      </c>
      <c r="S62" s="37">
        <f>SUMIF('C-Existing'!$B$12:$B$458,$B62,'C-Existing'!S$12:S$458)</f>
        <v>0</v>
      </c>
      <c r="T62" s="37">
        <f>SUMIF('C-Existing'!$B$12:$B$458,$B62,'C-Existing'!T$12:T$458)</f>
        <v>0</v>
      </c>
      <c r="U62" s="37">
        <f>SUMIF('C-Existing'!$B$12:$B$458,$B62,'C-Existing'!U$12:U$458)</f>
        <v>1</v>
      </c>
      <c r="V62" s="37">
        <f>SUMIF('C-Existing'!$B$12:$B$458,$B62,'C-Existing'!V$12:V$458)</f>
        <v>0</v>
      </c>
      <c r="W62" s="37">
        <f>SUMIF('C-Existing'!$B$12:$B$458,$B62,'C-Existing'!W$12:W$458)</f>
        <v>0</v>
      </c>
      <c r="X62" s="37">
        <f>SUMIF('C-Existing'!$B$12:$B$458,$B62,'C-Existing'!X$12:X$458)</f>
        <v>237</v>
      </c>
      <c r="Y62" s="37">
        <f>SUMIF('C-Existing'!$B$12:$B$458,$B62,'C-Existing'!Y$12:Y$458)</f>
        <v>0</v>
      </c>
      <c r="Z62" s="37">
        <f>SUMIF('C-Existing'!$B$12:$B$458,$B62,'C-Existing'!Z$12:Z$458)</f>
        <v>0</v>
      </c>
      <c r="AA62" s="37">
        <f>SUMIF('C-Existing'!$B$12:$B$458,$B62,'C-Existing'!AA$12:AA$458)</f>
        <v>0</v>
      </c>
      <c r="AB62" s="37">
        <f>SUMIF('C-Existing'!$B$12:$B$458,$B62,'C-Existing'!AB$12:AB$458)</f>
        <v>0</v>
      </c>
      <c r="AC62" s="37">
        <f>SUMIF('C-Existing'!$B$12:$B$458,$B62,'C-Existing'!AC$12:AC$458)</f>
        <v>218</v>
      </c>
      <c r="AD62" s="37">
        <f>SUMIF('C-Existing'!$B$12:$B$458,$B62,'C-Existing'!AD$12:AD$458)</f>
        <v>0</v>
      </c>
      <c r="AE62" s="56">
        <f>SUMIF('C-Existing'!$B$12:$B$458,$B62,'C-Existing'!AE$12:AE$458)</f>
        <v>9.6699999999999994E-2</v>
      </c>
      <c r="AF62" s="37">
        <f>SUMIF('C-Existing'!$B$12:$B$458,$B62,'C-Existing'!AF$12:AF$458)</f>
        <v>0</v>
      </c>
      <c r="AG62" s="37">
        <f>SUMIF('C-Existing'!$B$12:$B$458,$B62,'C-Existing'!AG$12:AG$458)</f>
        <v>0</v>
      </c>
      <c r="AH62" s="102">
        <f>SUMIF('C-Existing'!$B$12:$B$458,$B62,'C-Existing'!AH$12:AH$458)</f>
        <v>0</v>
      </c>
      <c r="AI62" s="37">
        <f>SUMIF('C-Existing'!$B$12:$B$458,$B62,'C-Existing'!AI$12:AI$458)</f>
        <v>0</v>
      </c>
      <c r="AJ62" s="37">
        <f>SUMIF('C-Existing'!$B$12:$B$458,$B62,'C-Existing'!AJ$12:AJ$458)</f>
        <v>0</v>
      </c>
      <c r="AK62" s="37">
        <f>SUMIF('C-Existing'!$B$12:$B$458,$B62,'C-Existing'!AK$12:AK$458)</f>
        <v>0</v>
      </c>
      <c r="AL62" s="37">
        <f>SUMIF('C-Existing'!$B$12:$B$458,$B62,'C-Existing'!AL$12:AL$458)</f>
        <v>0</v>
      </c>
      <c r="AM62" s="37">
        <f>SUMIF('C-Existing'!$B$12:$B$458,$B62,'C-Existing'!AM$12:AM$458)</f>
        <v>0</v>
      </c>
      <c r="AN62" s="37">
        <f>SUMIF('C-Existing'!$B$12:$B$458,$B62,'C-Existing'!AN$12:AN$458)</f>
        <v>0</v>
      </c>
      <c r="AR62" s="37"/>
    </row>
    <row r="63" spans="1:44" x14ac:dyDescent="0.2">
      <c r="A63" s="1">
        <f t="shared" si="2"/>
        <v>7</v>
      </c>
      <c r="B63" s="101">
        <f t="shared" si="4"/>
        <v>46234</v>
      </c>
      <c r="C63" s="37">
        <f>SUMIF('C-Existing'!$B$12:$B$458,$B63,'C-Existing'!C$12:C$458)</f>
        <v>253287.86</v>
      </c>
      <c r="D63" s="37">
        <f>SUMIF('C-Existing'!$B$12:$B$458,$B63,'C-Existing'!D$12:D$458)</f>
        <v>55573452.790000021</v>
      </c>
      <c r="E63" s="37">
        <f>SUMIF('C-Existing'!$B$12:$B$458,$B63,'C-Existing'!E$12:E$458)</f>
        <v>0</v>
      </c>
      <c r="F63" s="37">
        <f>SUMIF('C-Existing'!$B$12:$B$458,$B63,'C-Existing'!F$12:F$458)</f>
        <v>0</v>
      </c>
      <c r="G63" s="37">
        <f>SUMIF('C-Existing'!$B$12:$B$458,$B63,'C-Existing'!G$12:G$458)</f>
        <v>260</v>
      </c>
      <c r="H63" s="37">
        <f>SUMIF('C-Existing'!$B$12:$B$458,$B63,'C-Existing'!H$12:H$458)</f>
        <v>0</v>
      </c>
      <c r="I63" s="37">
        <f>SUMIF('C-Existing'!$B$12:$B$458,$B63,'C-Existing'!I$12:I$458)</f>
        <v>0</v>
      </c>
      <c r="J63" s="37">
        <f>SUMIF('C-Existing'!$B$12:$B$458,$B63,'C-Existing'!J$12:J$458)</f>
        <v>0</v>
      </c>
      <c r="K63" s="37">
        <f>SUMIF('C-Existing'!$B$12:$B$458,$B63,'C-Existing'!K$12:K$458)</f>
        <v>0</v>
      </c>
      <c r="L63" s="37">
        <f>SUMIF('C-Existing'!$B$12:$B$458,$B63,'C-Existing'!L$12:L$458)</f>
        <v>0</v>
      </c>
      <c r="M63" s="37">
        <f>SUMIF('C-Existing'!$B$12:$B$458,$B63,'C-Existing'!M$12:M$458)</f>
        <v>61620</v>
      </c>
      <c r="N63" s="37">
        <f>SUMIF('C-Existing'!$B$12:$B$458,$B63,'C-Existing'!N$12:N$458)</f>
        <v>0</v>
      </c>
      <c r="O63" s="37">
        <f>SUMIF('C-Existing'!$B$12:$B$458,$B63,'C-Existing'!O$12:O$458)</f>
        <v>0</v>
      </c>
      <c r="P63" s="37">
        <f>SUMIF('C-Existing'!$B$12:$B$458,$B63,'C-Existing'!P$12:P$458)</f>
        <v>0</v>
      </c>
      <c r="Q63" s="37">
        <f>SUMIF('C-Existing'!$B$12:$B$458,$B63,'C-Existing'!Q$12:Q$458)</f>
        <v>0</v>
      </c>
      <c r="R63" s="37">
        <f>SUMIF('C-Existing'!$B$12:$B$458,$B63,'C-Existing'!R$12:R$458)</f>
        <v>0</v>
      </c>
      <c r="S63" s="37">
        <f>SUMIF('C-Existing'!$B$12:$B$458,$B63,'C-Existing'!S$12:S$458)</f>
        <v>0</v>
      </c>
      <c r="T63" s="37">
        <f>SUMIF('C-Existing'!$B$12:$B$458,$B63,'C-Existing'!T$12:T$458)</f>
        <v>0</v>
      </c>
      <c r="U63" s="37">
        <f>SUMIF('C-Existing'!$B$12:$B$458,$B63,'C-Existing'!U$12:U$458)</f>
        <v>1</v>
      </c>
      <c r="V63" s="37">
        <f>SUMIF('C-Existing'!$B$12:$B$458,$B63,'C-Existing'!V$12:V$458)</f>
        <v>0</v>
      </c>
      <c r="W63" s="37">
        <f>SUMIF('C-Existing'!$B$12:$B$458,$B63,'C-Existing'!W$12:W$458)</f>
        <v>0</v>
      </c>
      <c r="X63" s="37">
        <f>SUMIF('C-Existing'!$B$12:$B$458,$B63,'C-Existing'!X$12:X$458)</f>
        <v>237</v>
      </c>
      <c r="Y63" s="37">
        <f>SUMIF('C-Existing'!$B$12:$B$458,$B63,'C-Existing'!Y$12:Y$458)</f>
        <v>0</v>
      </c>
      <c r="Z63" s="37">
        <f>SUMIF('C-Existing'!$B$12:$B$458,$B63,'C-Existing'!Z$12:Z$458)</f>
        <v>0</v>
      </c>
      <c r="AA63" s="37">
        <f>SUMIF('C-Existing'!$B$12:$B$458,$B63,'C-Existing'!AA$12:AA$458)</f>
        <v>0</v>
      </c>
      <c r="AB63" s="37">
        <f>SUMIF('C-Existing'!$B$12:$B$458,$B63,'C-Existing'!AB$12:AB$458)</f>
        <v>0</v>
      </c>
      <c r="AC63" s="37">
        <f>SUMIF('C-Existing'!$B$12:$B$458,$B63,'C-Existing'!AC$12:AC$458)</f>
        <v>260</v>
      </c>
      <c r="AD63" s="37">
        <f>SUMIF('C-Existing'!$B$12:$B$458,$B63,'C-Existing'!AD$12:AD$458)</f>
        <v>0</v>
      </c>
      <c r="AE63" s="56">
        <f>SUMIF('C-Existing'!$B$12:$B$458,$B63,'C-Existing'!AE$12:AE$458)</f>
        <v>9.6699999999999994E-2</v>
      </c>
      <c r="AF63" s="37">
        <f>SUMIF('C-Existing'!$B$12:$B$458,$B63,'C-Existing'!AF$12:AF$458)</f>
        <v>0</v>
      </c>
      <c r="AG63" s="37">
        <f>SUMIF('C-Existing'!$B$12:$B$458,$B63,'C-Existing'!AG$12:AG$458)</f>
        <v>0</v>
      </c>
      <c r="AH63" s="102">
        <f>SUMIF('C-Existing'!$B$12:$B$458,$B63,'C-Existing'!AH$12:AH$458)</f>
        <v>0</v>
      </c>
      <c r="AI63" s="37">
        <f>SUMIF('C-Existing'!$B$12:$B$458,$B63,'C-Existing'!AI$12:AI$458)</f>
        <v>0</v>
      </c>
      <c r="AJ63" s="37">
        <f>SUMIF('C-Existing'!$B$12:$B$458,$B63,'C-Existing'!AJ$12:AJ$458)</f>
        <v>0</v>
      </c>
      <c r="AK63" s="37">
        <f>SUMIF('C-Existing'!$B$12:$B$458,$B63,'C-Existing'!AK$12:AK$458)</f>
        <v>0</v>
      </c>
      <c r="AL63" s="37">
        <f>SUMIF('C-Existing'!$B$12:$B$458,$B63,'C-Existing'!AL$12:AL$458)</f>
        <v>0</v>
      </c>
      <c r="AM63" s="37">
        <f>SUMIF('C-Existing'!$B$12:$B$458,$B63,'C-Existing'!AM$12:AM$458)</f>
        <v>0</v>
      </c>
      <c r="AN63" s="37">
        <f>SUMIF('C-Existing'!$B$12:$B$458,$B63,'C-Existing'!AN$12:AN$458)</f>
        <v>0</v>
      </c>
      <c r="AR63" s="37"/>
    </row>
    <row r="64" spans="1:44" x14ac:dyDescent="0.2">
      <c r="A64" s="1">
        <f t="shared" si="2"/>
        <v>8</v>
      </c>
      <c r="B64" s="101">
        <f t="shared" si="4"/>
        <v>46265</v>
      </c>
      <c r="C64" s="37">
        <f>SUMIF('C-Existing'!$B$12:$B$458,$B64,'C-Existing'!C$12:C$458)</f>
        <v>232382.59</v>
      </c>
      <c r="D64" s="37">
        <f>SUMIF('C-Existing'!$B$12:$B$458,$B64,'C-Existing'!D$12:D$458)</f>
        <v>55805835.380000025</v>
      </c>
      <c r="E64" s="37">
        <f>SUMIF('C-Existing'!$B$12:$B$458,$B64,'C-Existing'!E$12:E$458)</f>
        <v>0</v>
      </c>
      <c r="F64" s="37">
        <f>SUMIF('C-Existing'!$B$12:$B$458,$B64,'C-Existing'!F$12:F$458)</f>
        <v>0</v>
      </c>
      <c r="G64" s="37">
        <f>SUMIF('C-Existing'!$B$12:$B$458,$B64,'C-Existing'!G$12:G$458)</f>
        <v>255</v>
      </c>
      <c r="H64" s="37">
        <f>SUMIF('C-Existing'!$B$12:$B$458,$B64,'C-Existing'!H$12:H$458)</f>
        <v>0</v>
      </c>
      <c r="I64" s="37">
        <f>SUMIF('C-Existing'!$B$12:$B$458,$B64,'C-Existing'!I$12:I$458)</f>
        <v>0</v>
      </c>
      <c r="J64" s="37">
        <f>SUMIF('C-Existing'!$B$12:$B$458,$B64,'C-Existing'!J$12:J$458)</f>
        <v>0</v>
      </c>
      <c r="K64" s="37">
        <f>SUMIF('C-Existing'!$B$12:$B$458,$B64,'C-Existing'!K$12:K$458)</f>
        <v>0</v>
      </c>
      <c r="L64" s="37">
        <f>SUMIF('C-Existing'!$B$12:$B$458,$B64,'C-Existing'!L$12:L$458)</f>
        <v>0</v>
      </c>
      <c r="M64" s="37">
        <f>SUMIF('C-Existing'!$B$12:$B$458,$B64,'C-Existing'!M$12:M$458)</f>
        <v>60435</v>
      </c>
      <c r="N64" s="37">
        <f>SUMIF('C-Existing'!$B$12:$B$458,$B64,'C-Existing'!N$12:N$458)</f>
        <v>0</v>
      </c>
      <c r="O64" s="37">
        <f>SUMIF('C-Existing'!$B$12:$B$458,$B64,'C-Existing'!O$12:O$458)</f>
        <v>0</v>
      </c>
      <c r="P64" s="37">
        <f>SUMIF('C-Existing'!$B$12:$B$458,$B64,'C-Existing'!P$12:P$458)</f>
        <v>0</v>
      </c>
      <c r="Q64" s="37">
        <f>SUMIF('C-Existing'!$B$12:$B$458,$B64,'C-Existing'!Q$12:Q$458)</f>
        <v>0</v>
      </c>
      <c r="R64" s="37">
        <f>SUMIF('C-Existing'!$B$12:$B$458,$B64,'C-Existing'!R$12:R$458)</f>
        <v>0</v>
      </c>
      <c r="S64" s="37">
        <f>SUMIF('C-Existing'!$B$12:$B$458,$B64,'C-Existing'!S$12:S$458)</f>
        <v>0</v>
      </c>
      <c r="T64" s="37">
        <f>SUMIF('C-Existing'!$B$12:$B$458,$B64,'C-Existing'!T$12:T$458)</f>
        <v>0</v>
      </c>
      <c r="U64" s="37">
        <f>SUMIF('C-Existing'!$B$12:$B$458,$B64,'C-Existing'!U$12:U$458)</f>
        <v>1</v>
      </c>
      <c r="V64" s="37">
        <f>SUMIF('C-Existing'!$B$12:$B$458,$B64,'C-Existing'!V$12:V$458)</f>
        <v>0</v>
      </c>
      <c r="W64" s="37">
        <f>SUMIF('C-Existing'!$B$12:$B$458,$B64,'C-Existing'!W$12:W$458)</f>
        <v>0</v>
      </c>
      <c r="X64" s="37">
        <f>SUMIF('C-Existing'!$B$12:$B$458,$B64,'C-Existing'!X$12:X$458)</f>
        <v>237</v>
      </c>
      <c r="Y64" s="37">
        <f>SUMIF('C-Existing'!$B$12:$B$458,$B64,'C-Existing'!Y$12:Y$458)</f>
        <v>0</v>
      </c>
      <c r="Z64" s="37">
        <f>SUMIF('C-Existing'!$B$12:$B$458,$B64,'C-Existing'!Z$12:Z$458)</f>
        <v>0</v>
      </c>
      <c r="AA64" s="37">
        <f>SUMIF('C-Existing'!$B$12:$B$458,$B64,'C-Existing'!AA$12:AA$458)</f>
        <v>0</v>
      </c>
      <c r="AB64" s="37">
        <f>SUMIF('C-Existing'!$B$12:$B$458,$B64,'C-Existing'!AB$12:AB$458)</f>
        <v>0</v>
      </c>
      <c r="AC64" s="37">
        <f>SUMIF('C-Existing'!$B$12:$B$458,$B64,'C-Existing'!AC$12:AC$458)</f>
        <v>255</v>
      </c>
      <c r="AD64" s="37">
        <f>SUMIF('C-Existing'!$B$12:$B$458,$B64,'C-Existing'!AD$12:AD$458)</f>
        <v>0</v>
      </c>
      <c r="AE64" s="56">
        <f>SUMIF('C-Existing'!$B$12:$B$458,$B64,'C-Existing'!AE$12:AE$458)</f>
        <v>9.6699999999999994E-2</v>
      </c>
      <c r="AF64" s="37">
        <f>SUMIF('C-Existing'!$B$12:$B$458,$B64,'C-Existing'!AF$12:AF$458)</f>
        <v>0</v>
      </c>
      <c r="AG64" s="37">
        <f>SUMIF('C-Existing'!$B$12:$B$458,$B64,'C-Existing'!AG$12:AG$458)</f>
        <v>0</v>
      </c>
      <c r="AH64" s="102">
        <f>SUMIF('C-Existing'!$B$12:$B$458,$B64,'C-Existing'!AH$12:AH$458)</f>
        <v>0</v>
      </c>
      <c r="AI64" s="37">
        <f>SUMIF('C-Existing'!$B$12:$B$458,$B64,'C-Existing'!AI$12:AI$458)</f>
        <v>0</v>
      </c>
      <c r="AJ64" s="37">
        <f>SUMIF('C-Existing'!$B$12:$B$458,$B64,'C-Existing'!AJ$12:AJ$458)</f>
        <v>0</v>
      </c>
      <c r="AK64" s="37">
        <f>SUMIF('C-Existing'!$B$12:$B$458,$B64,'C-Existing'!AK$12:AK$458)</f>
        <v>0</v>
      </c>
      <c r="AL64" s="37">
        <f>SUMIF('C-Existing'!$B$12:$B$458,$B64,'C-Existing'!AL$12:AL$458)</f>
        <v>0</v>
      </c>
      <c r="AM64" s="37">
        <f>SUMIF('C-Existing'!$B$12:$B$458,$B64,'C-Existing'!AM$12:AM$458)</f>
        <v>0</v>
      </c>
      <c r="AN64" s="37">
        <f>SUMIF('C-Existing'!$B$12:$B$458,$B64,'C-Existing'!AN$12:AN$458)</f>
        <v>0</v>
      </c>
      <c r="AR64" s="37"/>
    </row>
    <row r="65" spans="1:44" x14ac:dyDescent="0.2">
      <c r="A65" s="1">
        <f t="shared" si="2"/>
        <v>9</v>
      </c>
      <c r="B65" s="101">
        <f t="shared" si="4"/>
        <v>46295</v>
      </c>
      <c r="C65" s="37">
        <f>SUMIF('C-Existing'!$B$12:$B$458,$B65,'C-Existing'!C$12:C$458)</f>
        <v>196663.28</v>
      </c>
      <c r="D65" s="37">
        <f>SUMIF('C-Existing'!$B$12:$B$458,$B65,'C-Existing'!D$12:D$458)</f>
        <v>56002498.660000026</v>
      </c>
      <c r="E65" s="37">
        <f>SUMIF('C-Existing'!$B$12:$B$458,$B65,'C-Existing'!E$12:E$458)</f>
        <v>0</v>
      </c>
      <c r="F65" s="37">
        <f>SUMIF('C-Existing'!$B$12:$B$458,$B65,'C-Existing'!F$12:F$458)</f>
        <v>0</v>
      </c>
      <c r="G65" s="37">
        <f>SUMIF('C-Existing'!$B$12:$B$458,$B65,'C-Existing'!G$12:G$458)</f>
        <v>254</v>
      </c>
      <c r="H65" s="37">
        <f>SUMIF('C-Existing'!$B$12:$B$458,$B65,'C-Existing'!H$12:H$458)</f>
        <v>0</v>
      </c>
      <c r="I65" s="37">
        <f>SUMIF('C-Existing'!$B$12:$B$458,$B65,'C-Existing'!I$12:I$458)</f>
        <v>0</v>
      </c>
      <c r="J65" s="37">
        <f>SUMIF('C-Existing'!$B$12:$B$458,$B65,'C-Existing'!J$12:J$458)</f>
        <v>0</v>
      </c>
      <c r="K65" s="37">
        <f>SUMIF('C-Existing'!$B$12:$B$458,$B65,'C-Existing'!K$12:K$458)</f>
        <v>0</v>
      </c>
      <c r="L65" s="37">
        <f>SUMIF('C-Existing'!$B$12:$B$458,$B65,'C-Existing'!L$12:L$458)</f>
        <v>0</v>
      </c>
      <c r="M65" s="37">
        <f>SUMIF('C-Existing'!$B$12:$B$458,$B65,'C-Existing'!M$12:M$458)</f>
        <v>60198</v>
      </c>
      <c r="N65" s="37">
        <f>SUMIF('C-Existing'!$B$12:$B$458,$B65,'C-Existing'!N$12:N$458)</f>
        <v>0</v>
      </c>
      <c r="O65" s="37">
        <f>SUMIF('C-Existing'!$B$12:$B$458,$B65,'C-Existing'!O$12:O$458)</f>
        <v>0</v>
      </c>
      <c r="P65" s="37">
        <f>SUMIF('C-Existing'!$B$12:$B$458,$B65,'C-Existing'!P$12:P$458)</f>
        <v>0</v>
      </c>
      <c r="Q65" s="37">
        <f>SUMIF('C-Existing'!$B$12:$B$458,$B65,'C-Existing'!Q$12:Q$458)</f>
        <v>0</v>
      </c>
      <c r="R65" s="37">
        <f>SUMIF('C-Existing'!$B$12:$B$458,$B65,'C-Existing'!R$12:R$458)</f>
        <v>0</v>
      </c>
      <c r="S65" s="37">
        <f>SUMIF('C-Existing'!$B$12:$B$458,$B65,'C-Existing'!S$12:S$458)</f>
        <v>0</v>
      </c>
      <c r="T65" s="37">
        <f>SUMIF('C-Existing'!$B$12:$B$458,$B65,'C-Existing'!T$12:T$458)</f>
        <v>0</v>
      </c>
      <c r="U65" s="37">
        <f>SUMIF('C-Existing'!$B$12:$B$458,$B65,'C-Existing'!U$12:U$458)</f>
        <v>1</v>
      </c>
      <c r="V65" s="37">
        <f>SUMIF('C-Existing'!$B$12:$B$458,$B65,'C-Existing'!V$12:V$458)</f>
        <v>0</v>
      </c>
      <c r="W65" s="37">
        <f>SUMIF('C-Existing'!$B$12:$B$458,$B65,'C-Existing'!W$12:W$458)</f>
        <v>0</v>
      </c>
      <c r="X65" s="37">
        <f>SUMIF('C-Existing'!$B$12:$B$458,$B65,'C-Existing'!X$12:X$458)</f>
        <v>237</v>
      </c>
      <c r="Y65" s="37">
        <f>SUMIF('C-Existing'!$B$12:$B$458,$B65,'C-Existing'!Y$12:Y$458)</f>
        <v>0</v>
      </c>
      <c r="Z65" s="37">
        <f>SUMIF('C-Existing'!$B$12:$B$458,$B65,'C-Existing'!Z$12:Z$458)</f>
        <v>0</v>
      </c>
      <c r="AA65" s="37">
        <f>SUMIF('C-Existing'!$B$12:$B$458,$B65,'C-Existing'!AA$12:AA$458)</f>
        <v>0</v>
      </c>
      <c r="AB65" s="37">
        <f>SUMIF('C-Existing'!$B$12:$B$458,$B65,'C-Existing'!AB$12:AB$458)</f>
        <v>0</v>
      </c>
      <c r="AC65" s="37">
        <f>SUMIF('C-Existing'!$B$12:$B$458,$B65,'C-Existing'!AC$12:AC$458)</f>
        <v>254</v>
      </c>
      <c r="AD65" s="37">
        <f>SUMIF('C-Existing'!$B$12:$B$458,$B65,'C-Existing'!AD$12:AD$458)</f>
        <v>0</v>
      </c>
      <c r="AE65" s="56">
        <f>SUMIF('C-Existing'!$B$12:$B$458,$B65,'C-Existing'!AE$12:AE$458)</f>
        <v>9.6699999999999994E-2</v>
      </c>
      <c r="AF65" s="37">
        <f>SUMIF('C-Existing'!$B$12:$B$458,$B65,'C-Existing'!AF$12:AF$458)</f>
        <v>0</v>
      </c>
      <c r="AG65" s="37">
        <f>SUMIF('C-Existing'!$B$12:$B$458,$B65,'C-Existing'!AG$12:AG$458)</f>
        <v>0</v>
      </c>
      <c r="AH65" s="102">
        <f>SUMIF('C-Existing'!$B$12:$B$458,$B65,'C-Existing'!AH$12:AH$458)</f>
        <v>0</v>
      </c>
      <c r="AI65" s="37">
        <f>SUMIF('C-Existing'!$B$12:$B$458,$B65,'C-Existing'!AI$12:AI$458)</f>
        <v>0</v>
      </c>
      <c r="AJ65" s="37">
        <f>SUMIF('C-Existing'!$B$12:$B$458,$B65,'C-Existing'!AJ$12:AJ$458)</f>
        <v>0</v>
      </c>
      <c r="AK65" s="37">
        <f>SUMIF('C-Existing'!$B$12:$B$458,$B65,'C-Existing'!AK$12:AK$458)</f>
        <v>0</v>
      </c>
      <c r="AL65" s="37">
        <f>SUMIF('C-Existing'!$B$12:$B$458,$B65,'C-Existing'!AL$12:AL$458)</f>
        <v>0</v>
      </c>
      <c r="AM65" s="37">
        <f>SUMIF('C-Existing'!$B$12:$B$458,$B65,'C-Existing'!AM$12:AM$458)</f>
        <v>0</v>
      </c>
      <c r="AN65" s="37">
        <f>SUMIF('C-Existing'!$B$12:$B$458,$B65,'C-Existing'!AN$12:AN$458)</f>
        <v>0</v>
      </c>
      <c r="AR65" s="37"/>
    </row>
    <row r="66" spans="1:44" x14ac:dyDescent="0.2">
      <c r="A66" s="1">
        <f t="shared" si="2"/>
        <v>10</v>
      </c>
      <c r="B66" s="101">
        <f t="shared" si="4"/>
        <v>46326</v>
      </c>
      <c r="C66" s="37">
        <f>SUMIF('C-Existing'!$B$12:$B$458,$B66,'C-Existing'!C$12:C$458)</f>
        <v>61698.720000000001</v>
      </c>
      <c r="D66" s="37">
        <f>SUMIF('C-Existing'!$B$12:$B$458,$B66,'C-Existing'!D$12:D$458)</f>
        <v>56064197.380000025</v>
      </c>
      <c r="E66" s="37">
        <f>SUMIF('C-Existing'!$B$12:$B$458,$B66,'C-Existing'!E$12:E$458)</f>
        <v>0</v>
      </c>
      <c r="F66" s="37">
        <f>SUMIF('C-Existing'!$B$12:$B$458,$B66,'C-Existing'!F$12:F$458)</f>
        <v>0</v>
      </c>
      <c r="G66" s="37">
        <f>SUMIF('C-Existing'!$B$12:$B$458,$B66,'C-Existing'!G$12:G$458)</f>
        <v>88</v>
      </c>
      <c r="H66" s="37">
        <f>SUMIF('C-Existing'!$B$12:$B$458,$B66,'C-Existing'!H$12:H$458)</f>
        <v>0</v>
      </c>
      <c r="I66" s="37">
        <f>SUMIF('C-Existing'!$B$12:$B$458,$B66,'C-Existing'!I$12:I$458)</f>
        <v>0</v>
      </c>
      <c r="J66" s="37">
        <f>SUMIF('C-Existing'!$B$12:$B$458,$B66,'C-Existing'!J$12:J$458)</f>
        <v>0</v>
      </c>
      <c r="K66" s="37">
        <f>SUMIF('C-Existing'!$B$12:$B$458,$B66,'C-Existing'!K$12:K$458)</f>
        <v>0</v>
      </c>
      <c r="L66" s="37">
        <f>SUMIF('C-Existing'!$B$12:$B$458,$B66,'C-Existing'!L$12:L$458)</f>
        <v>0</v>
      </c>
      <c r="M66" s="37">
        <f>SUMIF('C-Existing'!$B$12:$B$458,$B66,'C-Existing'!M$12:M$458)</f>
        <v>20856</v>
      </c>
      <c r="N66" s="37">
        <f>SUMIF('C-Existing'!$B$12:$B$458,$B66,'C-Existing'!N$12:N$458)</f>
        <v>0</v>
      </c>
      <c r="O66" s="37">
        <f>SUMIF('C-Existing'!$B$12:$B$458,$B66,'C-Existing'!O$12:O$458)</f>
        <v>0</v>
      </c>
      <c r="P66" s="37">
        <f>SUMIF('C-Existing'!$B$12:$B$458,$B66,'C-Existing'!P$12:P$458)</f>
        <v>0</v>
      </c>
      <c r="Q66" s="37">
        <f>SUMIF('C-Existing'!$B$12:$B$458,$B66,'C-Existing'!Q$12:Q$458)</f>
        <v>0</v>
      </c>
      <c r="R66" s="37">
        <f>SUMIF('C-Existing'!$B$12:$B$458,$B66,'C-Existing'!R$12:R$458)</f>
        <v>0</v>
      </c>
      <c r="S66" s="37">
        <f>SUMIF('C-Existing'!$B$12:$B$458,$B66,'C-Existing'!S$12:S$458)</f>
        <v>0</v>
      </c>
      <c r="T66" s="37">
        <f>SUMIF('C-Existing'!$B$12:$B$458,$B66,'C-Existing'!T$12:T$458)</f>
        <v>0</v>
      </c>
      <c r="U66" s="37">
        <f>SUMIF('C-Existing'!$B$12:$B$458,$B66,'C-Existing'!U$12:U$458)</f>
        <v>1</v>
      </c>
      <c r="V66" s="37">
        <f>SUMIF('C-Existing'!$B$12:$B$458,$B66,'C-Existing'!V$12:V$458)</f>
        <v>0</v>
      </c>
      <c r="W66" s="37">
        <f>SUMIF('C-Existing'!$B$12:$B$458,$B66,'C-Existing'!W$12:W$458)</f>
        <v>0</v>
      </c>
      <c r="X66" s="37">
        <f>SUMIF('C-Existing'!$B$12:$B$458,$B66,'C-Existing'!X$12:X$458)</f>
        <v>237</v>
      </c>
      <c r="Y66" s="37">
        <f>SUMIF('C-Existing'!$B$12:$B$458,$B66,'C-Existing'!Y$12:Y$458)</f>
        <v>0</v>
      </c>
      <c r="Z66" s="37">
        <f>SUMIF('C-Existing'!$B$12:$B$458,$B66,'C-Existing'!Z$12:Z$458)</f>
        <v>0</v>
      </c>
      <c r="AA66" s="37">
        <f>SUMIF('C-Existing'!$B$12:$B$458,$B66,'C-Existing'!AA$12:AA$458)</f>
        <v>0</v>
      </c>
      <c r="AB66" s="37">
        <f>SUMIF('C-Existing'!$B$12:$B$458,$B66,'C-Existing'!AB$12:AB$458)</f>
        <v>0</v>
      </c>
      <c r="AC66" s="37">
        <f>SUMIF('C-Existing'!$B$12:$B$458,$B66,'C-Existing'!AC$12:AC$458)</f>
        <v>88</v>
      </c>
      <c r="AD66" s="37">
        <f>SUMIF('C-Existing'!$B$12:$B$458,$B66,'C-Existing'!AD$12:AD$458)</f>
        <v>0</v>
      </c>
      <c r="AE66" s="56">
        <f>SUMIF('C-Existing'!$B$12:$B$458,$B66,'C-Existing'!AE$12:AE$458)</f>
        <v>9.6699999999999994E-2</v>
      </c>
      <c r="AF66" s="37">
        <f>SUMIF('C-Existing'!$B$12:$B$458,$B66,'C-Existing'!AF$12:AF$458)</f>
        <v>0</v>
      </c>
      <c r="AG66" s="37">
        <f>SUMIF('C-Existing'!$B$12:$B$458,$B66,'C-Existing'!AG$12:AG$458)</f>
        <v>0</v>
      </c>
      <c r="AH66" s="102">
        <f>SUMIF('C-Existing'!$B$12:$B$458,$B66,'C-Existing'!AH$12:AH$458)</f>
        <v>0</v>
      </c>
      <c r="AI66" s="37">
        <f>SUMIF('C-Existing'!$B$12:$B$458,$B66,'C-Existing'!AI$12:AI$458)</f>
        <v>0</v>
      </c>
      <c r="AJ66" s="37">
        <f>SUMIF('C-Existing'!$B$12:$B$458,$B66,'C-Existing'!AJ$12:AJ$458)</f>
        <v>0</v>
      </c>
      <c r="AK66" s="37">
        <f>SUMIF('C-Existing'!$B$12:$B$458,$B66,'C-Existing'!AK$12:AK$458)</f>
        <v>0</v>
      </c>
      <c r="AL66" s="37">
        <f>SUMIF('C-Existing'!$B$12:$B$458,$B66,'C-Existing'!AL$12:AL$458)</f>
        <v>0</v>
      </c>
      <c r="AM66" s="37">
        <f>SUMIF('C-Existing'!$B$12:$B$458,$B66,'C-Existing'!AM$12:AM$458)</f>
        <v>0</v>
      </c>
      <c r="AN66" s="37">
        <f>SUMIF('C-Existing'!$B$12:$B$458,$B66,'C-Existing'!AN$12:AN$458)</f>
        <v>0</v>
      </c>
      <c r="AR66" s="37"/>
    </row>
    <row r="67" spans="1:44" x14ac:dyDescent="0.2">
      <c r="A67" s="1">
        <f t="shared" si="2"/>
        <v>11</v>
      </c>
      <c r="B67" s="101">
        <f t="shared" si="4"/>
        <v>46356</v>
      </c>
      <c r="C67" s="37">
        <f>SUMIF('C-Existing'!$B$12:$B$458,$B67,'C-Existing'!C$12:C$458)</f>
        <v>38977.480000000003</v>
      </c>
      <c r="D67" s="37">
        <f>SUMIF('C-Existing'!$B$12:$B$458,$B67,'C-Existing'!D$12:D$458)</f>
        <v>56103174.860000022</v>
      </c>
      <c r="E67" s="37">
        <f>SUMIF('C-Existing'!$B$12:$B$458,$B67,'C-Existing'!E$12:E$458)</f>
        <v>0</v>
      </c>
      <c r="F67" s="37">
        <f>SUMIF('C-Existing'!$B$12:$B$458,$B67,'C-Existing'!F$12:F$458)</f>
        <v>0</v>
      </c>
      <c r="G67" s="37">
        <f>SUMIF('C-Existing'!$B$12:$B$458,$B67,'C-Existing'!G$12:G$458)</f>
        <v>76</v>
      </c>
      <c r="H67" s="37">
        <f>SUMIF('C-Existing'!$B$12:$B$458,$B67,'C-Existing'!H$12:H$458)</f>
        <v>0</v>
      </c>
      <c r="I67" s="37">
        <f>SUMIF('C-Existing'!$B$12:$B$458,$B67,'C-Existing'!I$12:I$458)</f>
        <v>0</v>
      </c>
      <c r="J67" s="37">
        <f>SUMIF('C-Existing'!$B$12:$B$458,$B67,'C-Existing'!J$12:J$458)</f>
        <v>0</v>
      </c>
      <c r="K67" s="37">
        <f>SUMIF('C-Existing'!$B$12:$B$458,$B67,'C-Existing'!K$12:K$458)</f>
        <v>0</v>
      </c>
      <c r="L67" s="37">
        <f>SUMIF('C-Existing'!$B$12:$B$458,$B67,'C-Existing'!L$12:L$458)</f>
        <v>0</v>
      </c>
      <c r="M67" s="37">
        <f>SUMIF('C-Existing'!$B$12:$B$458,$B67,'C-Existing'!M$12:M$458)</f>
        <v>18012</v>
      </c>
      <c r="N67" s="37">
        <f>SUMIF('C-Existing'!$B$12:$B$458,$B67,'C-Existing'!N$12:N$458)</f>
        <v>0</v>
      </c>
      <c r="O67" s="37">
        <f>SUMIF('C-Existing'!$B$12:$B$458,$B67,'C-Existing'!O$12:O$458)</f>
        <v>0</v>
      </c>
      <c r="P67" s="37">
        <f>SUMIF('C-Existing'!$B$12:$B$458,$B67,'C-Existing'!P$12:P$458)</f>
        <v>0</v>
      </c>
      <c r="Q67" s="37">
        <f>SUMIF('C-Existing'!$B$12:$B$458,$B67,'C-Existing'!Q$12:Q$458)</f>
        <v>0</v>
      </c>
      <c r="R67" s="37">
        <f>SUMIF('C-Existing'!$B$12:$B$458,$B67,'C-Existing'!R$12:R$458)</f>
        <v>0</v>
      </c>
      <c r="S67" s="37">
        <f>SUMIF('C-Existing'!$B$12:$B$458,$B67,'C-Existing'!S$12:S$458)</f>
        <v>0</v>
      </c>
      <c r="T67" s="37">
        <f>SUMIF('C-Existing'!$B$12:$B$458,$B67,'C-Existing'!T$12:T$458)</f>
        <v>0</v>
      </c>
      <c r="U67" s="37">
        <f>SUMIF('C-Existing'!$B$12:$B$458,$B67,'C-Existing'!U$12:U$458)</f>
        <v>1</v>
      </c>
      <c r="V67" s="37">
        <f>SUMIF('C-Existing'!$B$12:$B$458,$B67,'C-Existing'!V$12:V$458)</f>
        <v>0</v>
      </c>
      <c r="W67" s="37">
        <f>SUMIF('C-Existing'!$B$12:$B$458,$B67,'C-Existing'!W$12:W$458)</f>
        <v>0</v>
      </c>
      <c r="X67" s="37">
        <f>SUMIF('C-Existing'!$B$12:$B$458,$B67,'C-Existing'!X$12:X$458)</f>
        <v>237</v>
      </c>
      <c r="Y67" s="37">
        <f>SUMIF('C-Existing'!$B$12:$B$458,$B67,'C-Existing'!Y$12:Y$458)</f>
        <v>0</v>
      </c>
      <c r="Z67" s="37">
        <f>SUMIF('C-Existing'!$B$12:$B$458,$B67,'C-Existing'!Z$12:Z$458)</f>
        <v>0</v>
      </c>
      <c r="AA67" s="37">
        <f>SUMIF('C-Existing'!$B$12:$B$458,$B67,'C-Existing'!AA$12:AA$458)</f>
        <v>0</v>
      </c>
      <c r="AB67" s="37">
        <f>SUMIF('C-Existing'!$B$12:$B$458,$B67,'C-Existing'!AB$12:AB$458)</f>
        <v>0</v>
      </c>
      <c r="AC67" s="37">
        <f>SUMIF('C-Existing'!$B$12:$B$458,$B67,'C-Existing'!AC$12:AC$458)</f>
        <v>76</v>
      </c>
      <c r="AD67" s="37">
        <f>SUMIF('C-Existing'!$B$12:$B$458,$B67,'C-Existing'!AD$12:AD$458)</f>
        <v>0</v>
      </c>
      <c r="AE67" s="56">
        <f>SUMIF('C-Existing'!$B$12:$B$458,$B67,'C-Existing'!AE$12:AE$458)</f>
        <v>9.6699999999999994E-2</v>
      </c>
      <c r="AF67" s="37">
        <f>SUMIF('C-Existing'!$B$12:$B$458,$B67,'C-Existing'!AF$12:AF$458)</f>
        <v>0</v>
      </c>
      <c r="AG67" s="37">
        <f>SUMIF('C-Existing'!$B$12:$B$458,$B67,'C-Existing'!AG$12:AG$458)</f>
        <v>0</v>
      </c>
      <c r="AH67" s="102">
        <f>SUMIF('C-Existing'!$B$12:$B$458,$B67,'C-Existing'!AH$12:AH$458)</f>
        <v>0</v>
      </c>
      <c r="AI67" s="37">
        <f>SUMIF('C-Existing'!$B$12:$B$458,$B67,'C-Existing'!AI$12:AI$458)</f>
        <v>0</v>
      </c>
      <c r="AJ67" s="37">
        <f>SUMIF('C-Existing'!$B$12:$B$458,$B67,'C-Existing'!AJ$12:AJ$458)</f>
        <v>0</v>
      </c>
      <c r="AK67" s="37">
        <f>SUMIF('C-Existing'!$B$12:$B$458,$B67,'C-Existing'!AK$12:AK$458)</f>
        <v>0</v>
      </c>
      <c r="AL67" s="37">
        <f>SUMIF('C-Existing'!$B$12:$B$458,$B67,'C-Existing'!AL$12:AL$458)</f>
        <v>0</v>
      </c>
      <c r="AM67" s="37">
        <f>SUMIF('C-Existing'!$B$12:$B$458,$B67,'C-Existing'!AM$12:AM$458)</f>
        <v>0</v>
      </c>
      <c r="AN67" s="37">
        <f>SUMIF('C-Existing'!$B$12:$B$458,$B67,'C-Existing'!AN$12:AN$458)</f>
        <v>0</v>
      </c>
      <c r="AR67" s="37"/>
    </row>
    <row r="68" spans="1:44" x14ac:dyDescent="0.2">
      <c r="A68" s="1">
        <f t="shared" si="2"/>
        <v>12</v>
      </c>
      <c r="B68" s="101">
        <f t="shared" si="4"/>
        <v>46387</v>
      </c>
      <c r="C68" s="37">
        <f>SUMIF('C-Existing'!$B$12:$B$458,$B68,'C-Existing'!C$12:C$458)</f>
        <v>35065.839999999997</v>
      </c>
      <c r="D68" s="37">
        <f>SUMIF('C-Existing'!$B$12:$B$458,$B68,'C-Existing'!D$12:D$458)</f>
        <v>56138240.700000025</v>
      </c>
      <c r="E68" s="37">
        <f>SUMIF('C-Existing'!$B$12:$B$458,$B68,'C-Existing'!E$12:E$458)</f>
        <v>0</v>
      </c>
      <c r="F68" s="37">
        <f>SUMIF('C-Existing'!$B$12:$B$458,$B68,'C-Existing'!F$12:F$458)</f>
        <v>0</v>
      </c>
      <c r="G68" s="37">
        <f>SUMIF('C-Existing'!$B$12:$B$458,$B68,'C-Existing'!G$12:G$458)</f>
        <v>61</v>
      </c>
      <c r="H68" s="37">
        <f>SUMIF('C-Existing'!$B$12:$B$458,$B68,'C-Existing'!H$12:H$458)</f>
        <v>0</v>
      </c>
      <c r="I68" s="37">
        <f>SUMIF('C-Existing'!$B$12:$B$458,$B68,'C-Existing'!I$12:I$458)</f>
        <v>0</v>
      </c>
      <c r="J68" s="37">
        <f>SUMIF('C-Existing'!$B$12:$B$458,$B68,'C-Existing'!J$12:J$458)</f>
        <v>0</v>
      </c>
      <c r="K68" s="37">
        <f>SUMIF('C-Existing'!$B$12:$B$458,$B68,'C-Existing'!K$12:K$458)</f>
        <v>0</v>
      </c>
      <c r="L68" s="37">
        <f>SUMIF('C-Existing'!$B$12:$B$458,$B68,'C-Existing'!L$12:L$458)</f>
        <v>0</v>
      </c>
      <c r="M68" s="37">
        <f>SUMIF('C-Existing'!$B$12:$B$458,$B68,'C-Existing'!M$12:M$458)</f>
        <v>14457</v>
      </c>
      <c r="N68" s="37">
        <f>SUMIF('C-Existing'!$B$12:$B$458,$B68,'C-Existing'!N$12:N$458)</f>
        <v>0</v>
      </c>
      <c r="O68" s="37">
        <f>SUMIF('C-Existing'!$B$12:$B$458,$B68,'C-Existing'!O$12:O$458)</f>
        <v>0</v>
      </c>
      <c r="P68" s="37">
        <f>SUMIF('C-Existing'!$B$12:$B$458,$B68,'C-Existing'!P$12:P$458)</f>
        <v>0</v>
      </c>
      <c r="Q68" s="37">
        <f>SUMIF('C-Existing'!$B$12:$B$458,$B68,'C-Existing'!Q$12:Q$458)</f>
        <v>0</v>
      </c>
      <c r="R68" s="37">
        <f>SUMIF('C-Existing'!$B$12:$B$458,$B68,'C-Existing'!R$12:R$458)</f>
        <v>0</v>
      </c>
      <c r="S68" s="37">
        <f>SUMIF('C-Existing'!$B$12:$B$458,$B68,'C-Existing'!S$12:S$458)</f>
        <v>0</v>
      </c>
      <c r="T68" s="37">
        <f>SUMIF('C-Existing'!$B$12:$B$458,$B68,'C-Existing'!T$12:T$458)</f>
        <v>0</v>
      </c>
      <c r="U68" s="37">
        <f>SUMIF('C-Existing'!$B$12:$B$458,$B68,'C-Existing'!U$12:U$458)</f>
        <v>1</v>
      </c>
      <c r="V68" s="37">
        <f>SUMIF('C-Existing'!$B$12:$B$458,$B68,'C-Existing'!V$12:V$458)</f>
        <v>0</v>
      </c>
      <c r="W68" s="37">
        <f>SUMIF('C-Existing'!$B$12:$B$458,$B68,'C-Existing'!W$12:W$458)</f>
        <v>0</v>
      </c>
      <c r="X68" s="37">
        <f>SUMIF('C-Existing'!$B$12:$B$458,$B68,'C-Existing'!X$12:X$458)</f>
        <v>237</v>
      </c>
      <c r="Y68" s="37">
        <f>SUMIF('C-Existing'!$B$12:$B$458,$B68,'C-Existing'!Y$12:Y$458)</f>
        <v>0</v>
      </c>
      <c r="Z68" s="37">
        <f>SUMIF('C-Existing'!$B$12:$B$458,$B68,'C-Existing'!Z$12:Z$458)</f>
        <v>0</v>
      </c>
      <c r="AA68" s="37">
        <f>SUMIF('C-Existing'!$B$12:$B$458,$B68,'C-Existing'!AA$12:AA$458)</f>
        <v>0</v>
      </c>
      <c r="AB68" s="37">
        <f>SUMIF('C-Existing'!$B$12:$B$458,$B68,'C-Existing'!AB$12:AB$458)</f>
        <v>0</v>
      </c>
      <c r="AC68" s="37">
        <f>SUMIF('C-Existing'!$B$12:$B$458,$B68,'C-Existing'!AC$12:AC$458)</f>
        <v>61</v>
      </c>
      <c r="AD68" s="37">
        <f>SUMIF('C-Existing'!$B$12:$B$458,$B68,'C-Existing'!AD$12:AD$458)</f>
        <v>0</v>
      </c>
      <c r="AE68" s="56">
        <f>SUMIF('C-Existing'!$B$12:$B$458,$B68,'C-Existing'!AE$12:AE$458)</f>
        <v>9.6699999999999994E-2</v>
      </c>
      <c r="AF68" s="37">
        <f>SUMIF('C-Existing'!$B$12:$B$458,$B68,'C-Existing'!AF$12:AF$458)</f>
        <v>0</v>
      </c>
      <c r="AG68" s="37">
        <f>SUMIF('C-Existing'!$B$12:$B$458,$B68,'C-Existing'!AG$12:AG$458)</f>
        <v>0</v>
      </c>
      <c r="AH68" s="102">
        <f>SUMIF('C-Existing'!$B$12:$B$458,$B68,'C-Existing'!AH$12:AH$458)</f>
        <v>0</v>
      </c>
      <c r="AI68" s="37">
        <f>SUMIF('C-Existing'!$B$12:$B$458,$B68,'C-Existing'!AI$12:AI$458)</f>
        <v>0</v>
      </c>
      <c r="AJ68" s="37">
        <f>SUMIF('C-Existing'!$B$12:$B$458,$B68,'C-Existing'!AJ$12:AJ$458)</f>
        <v>0</v>
      </c>
      <c r="AK68" s="37">
        <f>SUMIF('C-Existing'!$B$12:$B$458,$B68,'C-Existing'!AK$12:AK$458)</f>
        <v>0</v>
      </c>
      <c r="AL68" s="37">
        <f>SUMIF('C-Existing'!$B$12:$B$458,$B68,'C-Existing'!AL$12:AL$458)</f>
        <v>0</v>
      </c>
      <c r="AM68" s="37">
        <f>SUMIF('C-Existing'!$B$12:$B$458,$B68,'C-Existing'!AM$12:AM$458)</f>
        <v>0</v>
      </c>
      <c r="AN68" s="37">
        <f>SUMIF('C-Existing'!$B$12:$B$458,$B68,'C-Existing'!AN$12:AN$458)</f>
        <v>0</v>
      </c>
      <c r="AR68" s="37"/>
    </row>
    <row r="69" spans="1:44" x14ac:dyDescent="0.2">
      <c r="A69" s="1">
        <f t="shared" si="2"/>
        <v>1</v>
      </c>
      <c r="B69" s="101">
        <f t="shared" si="4"/>
        <v>46418</v>
      </c>
      <c r="C69" s="37">
        <f>SUMIF('C-Existing'!$B$12:$B$458,$B69,'C-Existing'!C$12:C$458)</f>
        <v>0</v>
      </c>
      <c r="D69" s="37">
        <f>SUMIF('C-Existing'!$B$12:$B$458,$B69,'C-Existing'!D$12:D$458)</f>
        <v>56138240.700000025</v>
      </c>
      <c r="E69" s="37">
        <f>SUMIF('C-Existing'!$B$12:$B$458,$B69,'C-Existing'!E$12:E$458)</f>
        <v>0</v>
      </c>
      <c r="F69" s="37">
        <f>SUMIF('C-Existing'!$B$12:$B$458,$B69,'C-Existing'!F$12:F$458)</f>
        <v>0</v>
      </c>
      <c r="G69" s="37">
        <f>SUMIF('C-Existing'!$B$12:$B$458,$B69,'C-Existing'!G$12:G$458)</f>
        <v>0</v>
      </c>
      <c r="H69" s="37">
        <f>SUMIF('C-Existing'!$B$12:$B$458,$B69,'C-Existing'!H$12:H$458)</f>
        <v>0</v>
      </c>
      <c r="I69" s="37">
        <f>SUMIF('C-Existing'!$B$12:$B$458,$B69,'C-Existing'!I$12:I$458)</f>
        <v>0</v>
      </c>
      <c r="J69" s="37">
        <f>SUMIF('C-Existing'!$B$12:$B$458,$B69,'C-Existing'!J$12:J$458)</f>
        <v>0</v>
      </c>
      <c r="K69" s="37">
        <f>SUMIF('C-Existing'!$B$12:$B$458,$B69,'C-Existing'!K$12:K$458)</f>
        <v>0</v>
      </c>
      <c r="L69" s="37">
        <f>SUMIF('C-Existing'!$B$12:$B$458,$B69,'C-Existing'!L$12:L$458)</f>
        <v>0</v>
      </c>
      <c r="M69" s="37">
        <f>SUMIF('C-Existing'!$B$12:$B$458,$B69,'C-Existing'!M$12:M$458)</f>
        <v>0</v>
      </c>
      <c r="N69" s="37">
        <f>SUMIF('C-Existing'!$B$12:$B$458,$B69,'C-Existing'!N$12:N$458)</f>
        <v>0</v>
      </c>
      <c r="O69" s="37">
        <f>SUMIF('C-Existing'!$B$12:$B$458,$B69,'C-Existing'!O$12:O$458)</f>
        <v>0</v>
      </c>
      <c r="P69" s="37">
        <f>SUMIF('C-Existing'!$B$12:$B$458,$B69,'C-Existing'!P$12:P$458)</f>
        <v>0</v>
      </c>
      <c r="Q69" s="37">
        <f>SUMIF('C-Existing'!$B$12:$B$458,$B69,'C-Existing'!Q$12:Q$458)</f>
        <v>0</v>
      </c>
      <c r="R69" s="37">
        <f>SUMIF('C-Existing'!$B$12:$B$458,$B69,'C-Existing'!R$12:R$458)</f>
        <v>0</v>
      </c>
      <c r="S69" s="37">
        <f>SUMIF('C-Existing'!$B$12:$B$458,$B69,'C-Existing'!S$12:S$458)</f>
        <v>0</v>
      </c>
      <c r="T69" s="37">
        <f>SUMIF('C-Existing'!$B$12:$B$458,$B69,'C-Existing'!T$12:T$458)</f>
        <v>0</v>
      </c>
      <c r="U69" s="37">
        <f>SUMIF('C-Existing'!$B$12:$B$458,$B69,'C-Existing'!U$12:U$458)</f>
        <v>1</v>
      </c>
      <c r="V69" s="37">
        <f>SUMIF('C-Existing'!$B$12:$B$458,$B69,'C-Existing'!V$12:V$458)</f>
        <v>0</v>
      </c>
      <c r="W69" s="37">
        <f>SUMIF('C-Existing'!$B$12:$B$458,$B69,'C-Existing'!W$12:W$458)</f>
        <v>0</v>
      </c>
      <c r="X69" s="37">
        <f>SUMIF('C-Existing'!$B$12:$B$458,$B69,'C-Existing'!X$12:X$458)</f>
        <v>237</v>
      </c>
      <c r="Y69" s="37">
        <f>SUMIF('C-Existing'!$B$12:$B$458,$B69,'C-Existing'!Y$12:Y$458)</f>
        <v>0</v>
      </c>
      <c r="Z69" s="37">
        <f>SUMIF('C-Existing'!$B$12:$B$458,$B69,'C-Existing'!Z$12:Z$458)</f>
        <v>0</v>
      </c>
      <c r="AA69" s="37">
        <f>SUMIF('C-Existing'!$B$12:$B$458,$B69,'C-Existing'!AA$12:AA$458)</f>
        <v>0</v>
      </c>
      <c r="AB69" s="37">
        <f>SUMIF('C-Existing'!$B$12:$B$458,$B69,'C-Existing'!AB$12:AB$458)</f>
        <v>0</v>
      </c>
      <c r="AC69" s="37">
        <f>SUMIF('C-Existing'!$B$12:$B$458,$B69,'C-Existing'!AC$12:AC$458)</f>
        <v>0</v>
      </c>
      <c r="AD69" s="37">
        <f>SUMIF('C-Existing'!$B$12:$B$458,$B69,'C-Existing'!AD$12:AD$458)</f>
        <v>0</v>
      </c>
      <c r="AE69" s="56">
        <f>SUMIF('C-Existing'!$B$12:$B$458,$B69,'C-Existing'!AE$12:AE$458)</f>
        <v>9.6699999999999994E-2</v>
      </c>
      <c r="AF69" s="37">
        <f>SUMIF('C-Existing'!$B$12:$B$458,$B69,'C-Existing'!AF$12:AF$458)</f>
        <v>0</v>
      </c>
      <c r="AG69" s="37">
        <f>SUMIF('C-Existing'!$B$12:$B$458,$B69,'C-Existing'!AG$12:AG$458)</f>
        <v>0</v>
      </c>
      <c r="AH69" s="102">
        <f>SUMIF('C-Existing'!$B$12:$B$458,$B69,'C-Existing'!AH$12:AH$458)</f>
        <v>0</v>
      </c>
      <c r="AI69" s="37">
        <f>SUMIF('C-Existing'!$B$12:$B$458,$B69,'C-Existing'!AI$12:AI$458)</f>
        <v>0</v>
      </c>
      <c r="AJ69" s="37">
        <f>SUMIF('C-Existing'!$B$12:$B$458,$B69,'C-Existing'!AJ$12:AJ$458)</f>
        <v>0</v>
      </c>
      <c r="AK69" s="37">
        <f>SUMIF('C-Existing'!$B$12:$B$458,$B69,'C-Existing'!AK$12:AK$458)</f>
        <v>0</v>
      </c>
      <c r="AL69" s="37">
        <f>SUMIF('C-Existing'!$B$12:$B$458,$B69,'C-Existing'!AL$12:AL$458)</f>
        <v>0</v>
      </c>
      <c r="AM69" s="37">
        <f>SUMIF('C-Existing'!$B$12:$B$458,$B69,'C-Existing'!AM$12:AM$458)</f>
        <v>0</v>
      </c>
      <c r="AN69" s="37">
        <f>SUMIF('C-Existing'!$B$12:$B$458,$B69,'C-Existing'!AN$12:AN$458)</f>
        <v>0</v>
      </c>
      <c r="AR69" s="37"/>
    </row>
    <row r="70" spans="1:44" x14ac:dyDescent="0.2">
      <c r="A70" s="1">
        <f t="shared" si="2"/>
        <v>2</v>
      </c>
      <c r="B70" s="101">
        <f t="shared" si="4"/>
        <v>46446</v>
      </c>
      <c r="C70" s="37">
        <f>SUMIF('C-Existing'!$B$12:$B$458,$B70,'C-Existing'!C$12:C$458)</f>
        <v>0</v>
      </c>
      <c r="D70" s="37">
        <f>SUMIF('C-Existing'!$B$12:$B$458,$B70,'C-Existing'!D$12:D$458)</f>
        <v>56138240.700000025</v>
      </c>
      <c r="E70" s="37">
        <f>SUMIF('C-Existing'!$B$12:$B$458,$B70,'C-Existing'!E$12:E$458)</f>
        <v>0</v>
      </c>
      <c r="F70" s="37">
        <f>SUMIF('C-Existing'!$B$12:$B$458,$B70,'C-Existing'!F$12:F$458)</f>
        <v>0</v>
      </c>
      <c r="G70" s="37">
        <f>SUMIF('C-Existing'!$B$12:$B$458,$B70,'C-Existing'!G$12:G$458)</f>
        <v>0</v>
      </c>
      <c r="H70" s="37">
        <f>SUMIF('C-Existing'!$B$12:$B$458,$B70,'C-Existing'!H$12:H$458)</f>
        <v>0</v>
      </c>
      <c r="I70" s="37">
        <f>SUMIF('C-Existing'!$B$12:$B$458,$B70,'C-Existing'!I$12:I$458)</f>
        <v>0</v>
      </c>
      <c r="J70" s="37">
        <f>SUMIF('C-Existing'!$B$12:$B$458,$B70,'C-Existing'!J$12:J$458)</f>
        <v>0</v>
      </c>
      <c r="K70" s="37">
        <f>SUMIF('C-Existing'!$B$12:$B$458,$B70,'C-Existing'!K$12:K$458)</f>
        <v>0</v>
      </c>
      <c r="L70" s="37">
        <f>SUMIF('C-Existing'!$B$12:$B$458,$B70,'C-Existing'!L$12:L$458)</f>
        <v>0</v>
      </c>
      <c r="M70" s="37">
        <f>SUMIF('C-Existing'!$B$12:$B$458,$B70,'C-Existing'!M$12:M$458)</f>
        <v>0</v>
      </c>
      <c r="N70" s="37">
        <f>SUMIF('C-Existing'!$B$12:$B$458,$B70,'C-Existing'!N$12:N$458)</f>
        <v>0</v>
      </c>
      <c r="O70" s="37">
        <f>SUMIF('C-Existing'!$B$12:$B$458,$B70,'C-Existing'!O$12:O$458)</f>
        <v>0</v>
      </c>
      <c r="P70" s="37">
        <f>SUMIF('C-Existing'!$B$12:$B$458,$B70,'C-Existing'!P$12:P$458)</f>
        <v>0</v>
      </c>
      <c r="Q70" s="37">
        <f>SUMIF('C-Existing'!$B$12:$B$458,$B70,'C-Existing'!Q$12:Q$458)</f>
        <v>0</v>
      </c>
      <c r="R70" s="37">
        <f>SUMIF('C-Existing'!$B$12:$B$458,$B70,'C-Existing'!R$12:R$458)</f>
        <v>0</v>
      </c>
      <c r="S70" s="37">
        <f>SUMIF('C-Existing'!$B$12:$B$458,$B70,'C-Existing'!S$12:S$458)</f>
        <v>0</v>
      </c>
      <c r="T70" s="37">
        <f>SUMIF('C-Existing'!$B$12:$B$458,$B70,'C-Existing'!T$12:T$458)</f>
        <v>0</v>
      </c>
      <c r="U70" s="37">
        <f>SUMIF('C-Existing'!$B$12:$B$458,$B70,'C-Existing'!U$12:U$458)</f>
        <v>1</v>
      </c>
      <c r="V70" s="37">
        <f>SUMIF('C-Existing'!$B$12:$B$458,$B70,'C-Existing'!V$12:V$458)</f>
        <v>0</v>
      </c>
      <c r="W70" s="37">
        <f>SUMIF('C-Existing'!$B$12:$B$458,$B70,'C-Existing'!W$12:W$458)</f>
        <v>0</v>
      </c>
      <c r="X70" s="37">
        <f>SUMIF('C-Existing'!$B$12:$B$458,$B70,'C-Existing'!X$12:X$458)</f>
        <v>237</v>
      </c>
      <c r="Y70" s="37">
        <f>SUMIF('C-Existing'!$B$12:$B$458,$B70,'C-Existing'!Y$12:Y$458)</f>
        <v>0</v>
      </c>
      <c r="Z70" s="37">
        <f>SUMIF('C-Existing'!$B$12:$B$458,$B70,'C-Existing'!Z$12:Z$458)</f>
        <v>0</v>
      </c>
      <c r="AA70" s="37">
        <f>SUMIF('C-Existing'!$B$12:$B$458,$B70,'C-Existing'!AA$12:AA$458)</f>
        <v>0</v>
      </c>
      <c r="AB70" s="37">
        <f>SUMIF('C-Existing'!$B$12:$B$458,$B70,'C-Existing'!AB$12:AB$458)</f>
        <v>0</v>
      </c>
      <c r="AC70" s="37">
        <f>SUMIF('C-Existing'!$B$12:$B$458,$B70,'C-Existing'!AC$12:AC$458)</f>
        <v>0</v>
      </c>
      <c r="AD70" s="37">
        <f>SUMIF('C-Existing'!$B$12:$B$458,$B70,'C-Existing'!AD$12:AD$458)</f>
        <v>0</v>
      </c>
      <c r="AE70" s="56">
        <f>SUMIF('C-Existing'!$B$12:$B$458,$B70,'C-Existing'!AE$12:AE$458)</f>
        <v>9.6699999999999994E-2</v>
      </c>
      <c r="AF70" s="37">
        <f>SUMIF('C-Existing'!$B$12:$B$458,$B70,'C-Existing'!AF$12:AF$458)</f>
        <v>0</v>
      </c>
      <c r="AG70" s="37">
        <f>SUMIF('C-Existing'!$B$12:$B$458,$B70,'C-Existing'!AG$12:AG$458)</f>
        <v>0</v>
      </c>
      <c r="AH70" s="102">
        <f>SUMIF('C-Existing'!$B$12:$B$458,$B70,'C-Existing'!AH$12:AH$458)</f>
        <v>0</v>
      </c>
      <c r="AI70" s="37">
        <f>SUMIF('C-Existing'!$B$12:$B$458,$B70,'C-Existing'!AI$12:AI$458)</f>
        <v>0</v>
      </c>
      <c r="AJ70" s="37">
        <f>SUMIF('C-Existing'!$B$12:$B$458,$B70,'C-Existing'!AJ$12:AJ$458)</f>
        <v>0</v>
      </c>
      <c r="AK70" s="37">
        <f>SUMIF('C-Existing'!$B$12:$B$458,$B70,'C-Existing'!AK$12:AK$458)</f>
        <v>0</v>
      </c>
      <c r="AL70" s="37">
        <f>SUMIF('C-Existing'!$B$12:$B$458,$B70,'C-Existing'!AL$12:AL$458)</f>
        <v>0</v>
      </c>
      <c r="AM70" s="37">
        <f>SUMIF('C-Existing'!$B$12:$B$458,$B70,'C-Existing'!AM$12:AM$458)</f>
        <v>0</v>
      </c>
      <c r="AN70" s="37">
        <f>SUMIF('C-Existing'!$B$12:$B$458,$B70,'C-Existing'!AN$12:AN$458)</f>
        <v>0</v>
      </c>
      <c r="AR70" s="37"/>
    </row>
    <row r="71" spans="1:44" x14ac:dyDescent="0.2">
      <c r="A71" s="1">
        <f t="shared" si="2"/>
        <v>3</v>
      </c>
      <c r="B71" s="101">
        <f t="shared" si="4"/>
        <v>46477</v>
      </c>
      <c r="C71" s="37">
        <f>SUMIF('C-Existing'!$B$12:$B$458,$B71,'C-Existing'!C$12:C$458)</f>
        <v>0</v>
      </c>
      <c r="D71" s="37">
        <f>SUMIF('C-Existing'!$B$12:$B$458,$B71,'C-Existing'!D$12:D$458)</f>
        <v>56138240.700000025</v>
      </c>
      <c r="E71" s="37">
        <f>SUMIF('C-Existing'!$B$12:$B$458,$B71,'C-Existing'!E$12:E$458)</f>
        <v>0</v>
      </c>
      <c r="F71" s="37">
        <f>SUMIF('C-Existing'!$B$12:$B$458,$B71,'C-Existing'!F$12:F$458)</f>
        <v>0</v>
      </c>
      <c r="G71" s="37">
        <f>SUMIF('C-Existing'!$B$12:$B$458,$B71,'C-Existing'!G$12:G$458)</f>
        <v>0</v>
      </c>
      <c r="H71" s="37">
        <f>SUMIF('C-Existing'!$B$12:$B$458,$B71,'C-Existing'!H$12:H$458)</f>
        <v>0</v>
      </c>
      <c r="I71" s="37">
        <f>SUMIF('C-Existing'!$B$12:$B$458,$B71,'C-Existing'!I$12:I$458)</f>
        <v>0</v>
      </c>
      <c r="J71" s="37">
        <f>SUMIF('C-Existing'!$B$12:$B$458,$B71,'C-Existing'!J$12:J$458)</f>
        <v>0</v>
      </c>
      <c r="K71" s="37">
        <f>SUMIF('C-Existing'!$B$12:$B$458,$B71,'C-Existing'!K$12:K$458)</f>
        <v>0</v>
      </c>
      <c r="L71" s="37">
        <f>SUMIF('C-Existing'!$B$12:$B$458,$B71,'C-Existing'!L$12:L$458)</f>
        <v>0</v>
      </c>
      <c r="M71" s="37">
        <f>SUMIF('C-Existing'!$B$12:$B$458,$B71,'C-Existing'!M$12:M$458)</f>
        <v>0</v>
      </c>
      <c r="N71" s="37">
        <f>SUMIF('C-Existing'!$B$12:$B$458,$B71,'C-Existing'!N$12:N$458)</f>
        <v>0</v>
      </c>
      <c r="O71" s="37">
        <f>SUMIF('C-Existing'!$B$12:$B$458,$B71,'C-Existing'!O$12:O$458)</f>
        <v>0</v>
      </c>
      <c r="P71" s="37">
        <f>SUMIF('C-Existing'!$B$12:$B$458,$B71,'C-Existing'!P$12:P$458)</f>
        <v>0</v>
      </c>
      <c r="Q71" s="37">
        <f>SUMIF('C-Existing'!$B$12:$B$458,$B71,'C-Existing'!Q$12:Q$458)</f>
        <v>0</v>
      </c>
      <c r="R71" s="37">
        <f>SUMIF('C-Existing'!$B$12:$B$458,$B71,'C-Existing'!R$12:R$458)</f>
        <v>0</v>
      </c>
      <c r="S71" s="37">
        <f>SUMIF('C-Existing'!$B$12:$B$458,$B71,'C-Existing'!S$12:S$458)</f>
        <v>0</v>
      </c>
      <c r="T71" s="37">
        <f>SUMIF('C-Existing'!$B$12:$B$458,$B71,'C-Existing'!T$12:T$458)</f>
        <v>0</v>
      </c>
      <c r="U71" s="37">
        <f>SUMIF('C-Existing'!$B$12:$B$458,$B71,'C-Existing'!U$12:U$458)</f>
        <v>1</v>
      </c>
      <c r="V71" s="37">
        <f>SUMIF('C-Existing'!$B$12:$B$458,$B71,'C-Existing'!V$12:V$458)</f>
        <v>0</v>
      </c>
      <c r="W71" s="37">
        <f>SUMIF('C-Existing'!$B$12:$B$458,$B71,'C-Existing'!W$12:W$458)</f>
        <v>0</v>
      </c>
      <c r="X71" s="37">
        <f>SUMIF('C-Existing'!$B$12:$B$458,$B71,'C-Existing'!X$12:X$458)</f>
        <v>237</v>
      </c>
      <c r="Y71" s="37">
        <f>SUMIF('C-Existing'!$B$12:$B$458,$B71,'C-Existing'!Y$12:Y$458)</f>
        <v>0</v>
      </c>
      <c r="Z71" s="37">
        <f>SUMIF('C-Existing'!$B$12:$B$458,$B71,'C-Existing'!Z$12:Z$458)</f>
        <v>0</v>
      </c>
      <c r="AA71" s="37">
        <f>SUMIF('C-Existing'!$B$12:$B$458,$B71,'C-Existing'!AA$12:AA$458)</f>
        <v>0</v>
      </c>
      <c r="AB71" s="37">
        <f>SUMIF('C-Existing'!$B$12:$B$458,$B71,'C-Existing'!AB$12:AB$458)</f>
        <v>0</v>
      </c>
      <c r="AC71" s="37">
        <f>SUMIF('C-Existing'!$B$12:$B$458,$B71,'C-Existing'!AC$12:AC$458)</f>
        <v>0</v>
      </c>
      <c r="AD71" s="37">
        <f>SUMIF('C-Existing'!$B$12:$B$458,$B71,'C-Existing'!AD$12:AD$458)</f>
        <v>0</v>
      </c>
      <c r="AE71" s="56">
        <f>SUMIF('C-Existing'!$B$12:$B$458,$B71,'C-Existing'!AE$12:AE$458)</f>
        <v>9.6699999999999994E-2</v>
      </c>
      <c r="AF71" s="37">
        <f>SUMIF('C-Existing'!$B$12:$B$458,$B71,'C-Existing'!AF$12:AF$458)</f>
        <v>0</v>
      </c>
      <c r="AG71" s="37">
        <f>SUMIF('C-Existing'!$B$12:$B$458,$B71,'C-Existing'!AG$12:AG$458)</f>
        <v>0</v>
      </c>
      <c r="AH71" s="102">
        <f>SUMIF('C-Existing'!$B$12:$B$458,$B71,'C-Existing'!AH$12:AH$458)</f>
        <v>0</v>
      </c>
      <c r="AI71" s="37">
        <f>SUMIF('C-Existing'!$B$12:$B$458,$B71,'C-Existing'!AI$12:AI$458)</f>
        <v>0</v>
      </c>
      <c r="AJ71" s="37">
        <f>SUMIF('C-Existing'!$B$12:$B$458,$B71,'C-Existing'!AJ$12:AJ$458)</f>
        <v>0</v>
      </c>
      <c r="AK71" s="37">
        <f>SUMIF('C-Existing'!$B$12:$B$458,$B71,'C-Existing'!AK$12:AK$458)</f>
        <v>0</v>
      </c>
      <c r="AL71" s="37">
        <f>SUMIF('C-Existing'!$B$12:$B$458,$B71,'C-Existing'!AL$12:AL$458)</f>
        <v>0</v>
      </c>
      <c r="AM71" s="37">
        <f>SUMIF('C-Existing'!$B$12:$B$458,$B71,'C-Existing'!AM$12:AM$458)</f>
        <v>0</v>
      </c>
      <c r="AN71" s="37">
        <f>SUMIF('C-Existing'!$B$12:$B$458,$B71,'C-Existing'!AN$12:AN$458)</f>
        <v>0</v>
      </c>
      <c r="AR71" s="37"/>
    </row>
    <row r="72" spans="1:44" x14ac:dyDescent="0.2">
      <c r="A72" s="1">
        <f t="shared" si="2"/>
        <v>4</v>
      </c>
      <c r="B72" s="101">
        <f t="shared" si="4"/>
        <v>46507</v>
      </c>
      <c r="C72" s="37">
        <f>SUMIF('C-Existing'!$B$12:$B$458,$B72,'C-Existing'!C$12:C$458)</f>
        <v>0</v>
      </c>
      <c r="D72" s="37">
        <f>SUMIF('C-Existing'!$B$12:$B$458,$B72,'C-Existing'!D$12:D$458)</f>
        <v>56138240.700000025</v>
      </c>
      <c r="E72" s="37">
        <f>SUMIF('C-Existing'!$B$12:$B$458,$B72,'C-Existing'!E$12:E$458)</f>
        <v>0</v>
      </c>
      <c r="F72" s="37">
        <f>SUMIF('C-Existing'!$B$12:$B$458,$B72,'C-Existing'!F$12:F$458)</f>
        <v>0</v>
      </c>
      <c r="G72" s="37">
        <f>SUMIF('C-Existing'!$B$12:$B$458,$B72,'C-Existing'!G$12:G$458)</f>
        <v>0</v>
      </c>
      <c r="H72" s="37">
        <f>SUMIF('C-Existing'!$B$12:$B$458,$B72,'C-Existing'!H$12:H$458)</f>
        <v>0</v>
      </c>
      <c r="I72" s="37">
        <f>SUMIF('C-Existing'!$B$12:$B$458,$B72,'C-Existing'!I$12:I$458)</f>
        <v>0</v>
      </c>
      <c r="J72" s="37">
        <f>SUMIF('C-Existing'!$B$12:$B$458,$B72,'C-Existing'!J$12:J$458)</f>
        <v>0</v>
      </c>
      <c r="K72" s="37">
        <f>SUMIF('C-Existing'!$B$12:$B$458,$B72,'C-Existing'!K$12:K$458)</f>
        <v>0</v>
      </c>
      <c r="L72" s="37">
        <f>SUMIF('C-Existing'!$B$12:$B$458,$B72,'C-Existing'!L$12:L$458)</f>
        <v>0</v>
      </c>
      <c r="M72" s="37">
        <f>SUMIF('C-Existing'!$B$12:$B$458,$B72,'C-Existing'!M$12:M$458)</f>
        <v>0</v>
      </c>
      <c r="N72" s="37">
        <f>SUMIF('C-Existing'!$B$12:$B$458,$B72,'C-Existing'!N$12:N$458)</f>
        <v>0</v>
      </c>
      <c r="O72" s="37">
        <f>SUMIF('C-Existing'!$B$12:$B$458,$B72,'C-Existing'!O$12:O$458)</f>
        <v>0</v>
      </c>
      <c r="P72" s="37">
        <f>SUMIF('C-Existing'!$B$12:$B$458,$B72,'C-Existing'!P$12:P$458)</f>
        <v>0</v>
      </c>
      <c r="Q72" s="37">
        <f>SUMIF('C-Existing'!$B$12:$B$458,$B72,'C-Existing'!Q$12:Q$458)</f>
        <v>0</v>
      </c>
      <c r="R72" s="37">
        <f>SUMIF('C-Existing'!$B$12:$B$458,$B72,'C-Existing'!R$12:R$458)</f>
        <v>0</v>
      </c>
      <c r="S72" s="37">
        <f>SUMIF('C-Existing'!$B$12:$B$458,$B72,'C-Existing'!S$12:S$458)</f>
        <v>0</v>
      </c>
      <c r="T72" s="37">
        <f>SUMIF('C-Existing'!$B$12:$B$458,$B72,'C-Existing'!T$12:T$458)</f>
        <v>0</v>
      </c>
      <c r="U72" s="37">
        <f>SUMIF('C-Existing'!$B$12:$B$458,$B72,'C-Existing'!U$12:U$458)</f>
        <v>1</v>
      </c>
      <c r="V72" s="37">
        <f>SUMIF('C-Existing'!$B$12:$B$458,$B72,'C-Existing'!V$12:V$458)</f>
        <v>0</v>
      </c>
      <c r="W72" s="37">
        <f>SUMIF('C-Existing'!$B$12:$B$458,$B72,'C-Existing'!W$12:W$458)</f>
        <v>0</v>
      </c>
      <c r="X72" s="37">
        <f>SUMIF('C-Existing'!$B$12:$B$458,$B72,'C-Existing'!X$12:X$458)</f>
        <v>237</v>
      </c>
      <c r="Y72" s="37">
        <f>SUMIF('C-Existing'!$B$12:$B$458,$B72,'C-Existing'!Y$12:Y$458)</f>
        <v>0</v>
      </c>
      <c r="Z72" s="37">
        <f>SUMIF('C-Existing'!$B$12:$B$458,$B72,'C-Existing'!Z$12:Z$458)</f>
        <v>0</v>
      </c>
      <c r="AA72" s="37">
        <f>SUMIF('C-Existing'!$B$12:$B$458,$B72,'C-Existing'!AA$12:AA$458)</f>
        <v>0</v>
      </c>
      <c r="AB72" s="37">
        <f>SUMIF('C-Existing'!$B$12:$B$458,$B72,'C-Existing'!AB$12:AB$458)</f>
        <v>0</v>
      </c>
      <c r="AC72" s="37">
        <f>SUMIF('C-Existing'!$B$12:$B$458,$B72,'C-Existing'!AC$12:AC$458)</f>
        <v>0</v>
      </c>
      <c r="AD72" s="37">
        <f>SUMIF('C-Existing'!$B$12:$B$458,$B72,'C-Existing'!AD$12:AD$458)</f>
        <v>0</v>
      </c>
      <c r="AE72" s="56">
        <f>SUMIF('C-Existing'!$B$12:$B$458,$B72,'C-Existing'!AE$12:AE$458)</f>
        <v>9.6699999999999994E-2</v>
      </c>
      <c r="AF72" s="37">
        <f>SUMIF('C-Existing'!$B$12:$B$458,$B72,'C-Existing'!AF$12:AF$458)</f>
        <v>0</v>
      </c>
      <c r="AG72" s="37">
        <f>SUMIF('C-Existing'!$B$12:$B$458,$B72,'C-Existing'!AG$12:AG$458)</f>
        <v>0</v>
      </c>
      <c r="AH72" s="102">
        <f>SUMIF('C-Existing'!$B$12:$B$458,$B72,'C-Existing'!AH$12:AH$458)</f>
        <v>0</v>
      </c>
      <c r="AI72" s="37">
        <f>SUMIF('C-Existing'!$B$12:$B$458,$B72,'C-Existing'!AI$12:AI$458)</f>
        <v>0</v>
      </c>
      <c r="AJ72" s="37">
        <f>SUMIF('C-Existing'!$B$12:$B$458,$B72,'C-Existing'!AJ$12:AJ$458)</f>
        <v>0</v>
      </c>
      <c r="AK72" s="37">
        <f>SUMIF('C-Existing'!$B$12:$B$458,$B72,'C-Existing'!AK$12:AK$458)</f>
        <v>0</v>
      </c>
      <c r="AL72" s="37">
        <f>SUMIF('C-Existing'!$B$12:$B$458,$B72,'C-Existing'!AL$12:AL$458)</f>
        <v>0</v>
      </c>
      <c r="AM72" s="37">
        <f>SUMIF('C-Existing'!$B$12:$B$458,$B72,'C-Existing'!AM$12:AM$458)</f>
        <v>0</v>
      </c>
      <c r="AN72" s="37">
        <f>SUMIF('C-Existing'!$B$12:$B$458,$B72,'C-Existing'!AN$12:AN$458)</f>
        <v>0</v>
      </c>
      <c r="AR72" s="37"/>
    </row>
    <row r="73" spans="1:44" x14ac:dyDescent="0.2">
      <c r="A73" s="1">
        <f t="shared" si="2"/>
        <v>5</v>
      </c>
      <c r="B73" s="101">
        <f t="shared" si="4"/>
        <v>46538</v>
      </c>
      <c r="C73" s="37">
        <f>SUMIF('C-Existing'!$B$12:$B$458,$B73,'C-Existing'!C$12:C$458)</f>
        <v>0</v>
      </c>
      <c r="D73" s="37">
        <f>SUMIF('C-Existing'!$B$12:$B$458,$B73,'C-Existing'!D$12:D$458)</f>
        <v>56138240.700000025</v>
      </c>
      <c r="E73" s="37">
        <f>SUMIF('C-Existing'!$B$12:$B$458,$B73,'C-Existing'!E$12:E$458)</f>
        <v>0</v>
      </c>
      <c r="F73" s="37">
        <f>SUMIF('C-Existing'!$B$12:$B$458,$B73,'C-Existing'!F$12:F$458)</f>
        <v>0</v>
      </c>
      <c r="G73" s="37">
        <f>SUMIF('C-Existing'!$B$12:$B$458,$B73,'C-Existing'!G$12:G$458)</f>
        <v>0</v>
      </c>
      <c r="H73" s="37">
        <f>SUMIF('C-Existing'!$B$12:$B$458,$B73,'C-Existing'!H$12:H$458)</f>
        <v>0</v>
      </c>
      <c r="I73" s="37">
        <f>SUMIF('C-Existing'!$B$12:$B$458,$B73,'C-Existing'!I$12:I$458)</f>
        <v>0</v>
      </c>
      <c r="J73" s="37">
        <f>SUMIF('C-Existing'!$B$12:$B$458,$B73,'C-Existing'!J$12:J$458)</f>
        <v>0</v>
      </c>
      <c r="K73" s="37">
        <f>SUMIF('C-Existing'!$B$12:$B$458,$B73,'C-Existing'!K$12:K$458)</f>
        <v>0</v>
      </c>
      <c r="L73" s="37">
        <f>SUMIF('C-Existing'!$B$12:$B$458,$B73,'C-Existing'!L$12:L$458)</f>
        <v>0</v>
      </c>
      <c r="M73" s="37">
        <f>SUMIF('C-Existing'!$B$12:$B$458,$B73,'C-Existing'!M$12:M$458)</f>
        <v>0</v>
      </c>
      <c r="N73" s="37">
        <f>SUMIF('C-Existing'!$B$12:$B$458,$B73,'C-Existing'!N$12:N$458)</f>
        <v>0</v>
      </c>
      <c r="O73" s="37">
        <f>SUMIF('C-Existing'!$B$12:$B$458,$B73,'C-Existing'!O$12:O$458)</f>
        <v>0</v>
      </c>
      <c r="P73" s="37">
        <f>SUMIF('C-Existing'!$B$12:$B$458,$B73,'C-Existing'!P$12:P$458)</f>
        <v>0</v>
      </c>
      <c r="Q73" s="37">
        <f>SUMIF('C-Existing'!$B$12:$B$458,$B73,'C-Existing'!Q$12:Q$458)</f>
        <v>0</v>
      </c>
      <c r="R73" s="37">
        <f>SUMIF('C-Existing'!$B$12:$B$458,$B73,'C-Existing'!R$12:R$458)</f>
        <v>0</v>
      </c>
      <c r="S73" s="37">
        <f>SUMIF('C-Existing'!$B$12:$B$458,$B73,'C-Existing'!S$12:S$458)</f>
        <v>0</v>
      </c>
      <c r="T73" s="37">
        <f>SUMIF('C-Existing'!$B$12:$B$458,$B73,'C-Existing'!T$12:T$458)</f>
        <v>0</v>
      </c>
      <c r="U73" s="37">
        <f>SUMIF('C-Existing'!$B$12:$B$458,$B73,'C-Existing'!U$12:U$458)</f>
        <v>1</v>
      </c>
      <c r="V73" s="37">
        <f>SUMIF('C-Existing'!$B$12:$B$458,$B73,'C-Existing'!V$12:V$458)</f>
        <v>0</v>
      </c>
      <c r="W73" s="37">
        <f>SUMIF('C-Existing'!$B$12:$B$458,$B73,'C-Existing'!W$12:W$458)</f>
        <v>0</v>
      </c>
      <c r="X73" s="37">
        <f>SUMIF('C-Existing'!$B$12:$B$458,$B73,'C-Existing'!X$12:X$458)</f>
        <v>237</v>
      </c>
      <c r="Y73" s="37">
        <f>SUMIF('C-Existing'!$B$12:$B$458,$B73,'C-Existing'!Y$12:Y$458)</f>
        <v>0</v>
      </c>
      <c r="Z73" s="37">
        <f>SUMIF('C-Existing'!$B$12:$B$458,$B73,'C-Existing'!Z$12:Z$458)</f>
        <v>0</v>
      </c>
      <c r="AA73" s="37">
        <f>SUMIF('C-Existing'!$B$12:$B$458,$B73,'C-Existing'!AA$12:AA$458)</f>
        <v>0</v>
      </c>
      <c r="AB73" s="37">
        <f>SUMIF('C-Existing'!$B$12:$B$458,$B73,'C-Existing'!AB$12:AB$458)</f>
        <v>0</v>
      </c>
      <c r="AC73" s="37">
        <f>SUMIF('C-Existing'!$B$12:$B$458,$B73,'C-Existing'!AC$12:AC$458)</f>
        <v>0</v>
      </c>
      <c r="AD73" s="37">
        <f>SUMIF('C-Existing'!$B$12:$B$458,$B73,'C-Existing'!AD$12:AD$458)</f>
        <v>0</v>
      </c>
      <c r="AE73" s="56">
        <f>SUMIF('C-Existing'!$B$12:$B$458,$B73,'C-Existing'!AE$12:AE$458)</f>
        <v>9.6699999999999994E-2</v>
      </c>
      <c r="AF73" s="37">
        <f>SUMIF('C-Existing'!$B$12:$B$458,$B73,'C-Existing'!AF$12:AF$458)</f>
        <v>0</v>
      </c>
      <c r="AG73" s="37">
        <f>SUMIF('C-Existing'!$B$12:$B$458,$B73,'C-Existing'!AG$12:AG$458)</f>
        <v>0</v>
      </c>
      <c r="AH73" s="102">
        <f>SUMIF('C-Existing'!$B$12:$B$458,$B73,'C-Existing'!AH$12:AH$458)</f>
        <v>0</v>
      </c>
      <c r="AI73" s="37">
        <f>SUMIF('C-Existing'!$B$12:$B$458,$B73,'C-Existing'!AI$12:AI$458)</f>
        <v>0</v>
      </c>
      <c r="AJ73" s="37">
        <f>SUMIF('C-Existing'!$B$12:$B$458,$B73,'C-Existing'!AJ$12:AJ$458)</f>
        <v>0</v>
      </c>
      <c r="AK73" s="37">
        <f>SUMIF('C-Existing'!$B$12:$B$458,$B73,'C-Existing'!AK$12:AK$458)</f>
        <v>0</v>
      </c>
      <c r="AL73" s="37">
        <f>SUMIF('C-Existing'!$B$12:$B$458,$B73,'C-Existing'!AL$12:AL$458)</f>
        <v>0</v>
      </c>
      <c r="AM73" s="37">
        <f>SUMIF('C-Existing'!$B$12:$B$458,$B73,'C-Existing'!AM$12:AM$458)</f>
        <v>0</v>
      </c>
      <c r="AN73" s="37">
        <f>SUMIF('C-Existing'!$B$12:$B$458,$B73,'C-Existing'!AN$12:AN$458)</f>
        <v>0</v>
      </c>
      <c r="AR73" s="37"/>
    </row>
    <row r="74" spans="1:44" x14ac:dyDescent="0.2">
      <c r="A74" s="1">
        <f t="shared" si="2"/>
        <v>6</v>
      </c>
      <c r="B74" s="101">
        <f t="shared" si="4"/>
        <v>46568</v>
      </c>
      <c r="C74" s="37">
        <f>SUMIF('C-Existing'!$B$12:$B$458,$B74,'C-Existing'!C$12:C$458)</f>
        <v>0</v>
      </c>
      <c r="D74" s="37">
        <f>SUMIF('C-Existing'!$B$12:$B$458,$B74,'C-Existing'!D$12:D$458)</f>
        <v>56138240.700000025</v>
      </c>
      <c r="E74" s="37">
        <f>SUMIF('C-Existing'!$B$12:$B$458,$B74,'C-Existing'!E$12:E$458)</f>
        <v>0</v>
      </c>
      <c r="F74" s="37">
        <f>SUMIF('C-Existing'!$B$12:$B$458,$B74,'C-Existing'!F$12:F$458)</f>
        <v>0</v>
      </c>
      <c r="G74" s="37">
        <f>SUMIF('C-Existing'!$B$12:$B$458,$B74,'C-Existing'!G$12:G$458)</f>
        <v>0</v>
      </c>
      <c r="H74" s="37">
        <f>SUMIF('C-Existing'!$B$12:$B$458,$B74,'C-Existing'!H$12:H$458)</f>
        <v>0</v>
      </c>
      <c r="I74" s="37">
        <f>SUMIF('C-Existing'!$B$12:$B$458,$B74,'C-Existing'!I$12:I$458)</f>
        <v>0</v>
      </c>
      <c r="J74" s="37">
        <f>SUMIF('C-Existing'!$B$12:$B$458,$B74,'C-Existing'!J$12:J$458)</f>
        <v>0</v>
      </c>
      <c r="K74" s="37">
        <f>SUMIF('C-Existing'!$B$12:$B$458,$B74,'C-Existing'!K$12:K$458)</f>
        <v>0</v>
      </c>
      <c r="L74" s="37">
        <f>SUMIF('C-Existing'!$B$12:$B$458,$B74,'C-Existing'!L$12:L$458)</f>
        <v>0</v>
      </c>
      <c r="M74" s="37">
        <f>SUMIF('C-Existing'!$B$12:$B$458,$B74,'C-Existing'!M$12:M$458)</f>
        <v>0</v>
      </c>
      <c r="N74" s="37">
        <f>SUMIF('C-Existing'!$B$12:$B$458,$B74,'C-Existing'!N$12:N$458)</f>
        <v>0</v>
      </c>
      <c r="O74" s="37">
        <f>SUMIF('C-Existing'!$B$12:$B$458,$B74,'C-Existing'!O$12:O$458)</f>
        <v>0</v>
      </c>
      <c r="P74" s="37">
        <f>SUMIF('C-Existing'!$B$12:$B$458,$B74,'C-Existing'!P$12:P$458)</f>
        <v>0</v>
      </c>
      <c r="Q74" s="37">
        <f>SUMIF('C-Existing'!$B$12:$B$458,$B74,'C-Existing'!Q$12:Q$458)</f>
        <v>0</v>
      </c>
      <c r="R74" s="37">
        <f>SUMIF('C-Existing'!$B$12:$B$458,$B74,'C-Existing'!R$12:R$458)</f>
        <v>0</v>
      </c>
      <c r="S74" s="37">
        <f>SUMIF('C-Existing'!$B$12:$B$458,$B74,'C-Existing'!S$12:S$458)</f>
        <v>0</v>
      </c>
      <c r="T74" s="37">
        <f>SUMIF('C-Existing'!$B$12:$B$458,$B74,'C-Existing'!T$12:T$458)</f>
        <v>0</v>
      </c>
      <c r="U74" s="37">
        <f>SUMIF('C-Existing'!$B$12:$B$458,$B74,'C-Existing'!U$12:U$458)</f>
        <v>1</v>
      </c>
      <c r="V74" s="37">
        <f>SUMIF('C-Existing'!$B$12:$B$458,$B74,'C-Existing'!V$12:V$458)</f>
        <v>0</v>
      </c>
      <c r="W74" s="37">
        <f>SUMIF('C-Existing'!$B$12:$B$458,$B74,'C-Existing'!W$12:W$458)</f>
        <v>0</v>
      </c>
      <c r="X74" s="37">
        <f>SUMIF('C-Existing'!$B$12:$B$458,$B74,'C-Existing'!X$12:X$458)</f>
        <v>237</v>
      </c>
      <c r="Y74" s="37">
        <f>SUMIF('C-Existing'!$B$12:$B$458,$B74,'C-Existing'!Y$12:Y$458)</f>
        <v>0</v>
      </c>
      <c r="Z74" s="37">
        <f>SUMIF('C-Existing'!$B$12:$B$458,$B74,'C-Existing'!Z$12:Z$458)</f>
        <v>0</v>
      </c>
      <c r="AA74" s="37">
        <f>SUMIF('C-Existing'!$B$12:$B$458,$B74,'C-Existing'!AA$12:AA$458)</f>
        <v>0</v>
      </c>
      <c r="AB74" s="37">
        <f>SUMIF('C-Existing'!$B$12:$B$458,$B74,'C-Existing'!AB$12:AB$458)</f>
        <v>0</v>
      </c>
      <c r="AC74" s="37">
        <f>SUMIF('C-Existing'!$B$12:$B$458,$B74,'C-Existing'!AC$12:AC$458)</f>
        <v>0</v>
      </c>
      <c r="AD74" s="37">
        <f>SUMIF('C-Existing'!$B$12:$B$458,$B74,'C-Existing'!AD$12:AD$458)</f>
        <v>0</v>
      </c>
      <c r="AE74" s="56">
        <f>SUMIF('C-Existing'!$B$12:$B$458,$B74,'C-Existing'!AE$12:AE$458)</f>
        <v>9.6699999999999994E-2</v>
      </c>
      <c r="AF74" s="37">
        <f>SUMIF('C-Existing'!$B$12:$B$458,$B74,'C-Existing'!AF$12:AF$458)</f>
        <v>0</v>
      </c>
      <c r="AG74" s="37">
        <f>SUMIF('C-Existing'!$B$12:$B$458,$B74,'C-Existing'!AG$12:AG$458)</f>
        <v>0</v>
      </c>
      <c r="AH74" s="102">
        <f>SUMIF('C-Existing'!$B$12:$B$458,$B74,'C-Existing'!AH$12:AH$458)</f>
        <v>0</v>
      </c>
      <c r="AI74" s="37">
        <f>SUMIF('C-Existing'!$B$12:$B$458,$B74,'C-Existing'!AI$12:AI$458)</f>
        <v>0</v>
      </c>
      <c r="AJ74" s="37">
        <f>SUMIF('C-Existing'!$B$12:$B$458,$B74,'C-Existing'!AJ$12:AJ$458)</f>
        <v>0</v>
      </c>
      <c r="AK74" s="37">
        <f>SUMIF('C-Existing'!$B$12:$B$458,$B74,'C-Existing'!AK$12:AK$458)</f>
        <v>0</v>
      </c>
      <c r="AL74" s="37">
        <f>SUMIF('C-Existing'!$B$12:$B$458,$B74,'C-Existing'!AL$12:AL$458)</f>
        <v>0</v>
      </c>
      <c r="AM74" s="37">
        <f>SUMIF('C-Existing'!$B$12:$B$458,$B74,'C-Existing'!AM$12:AM$458)</f>
        <v>0</v>
      </c>
      <c r="AN74" s="37">
        <f>SUMIF('C-Existing'!$B$12:$B$458,$B74,'C-Existing'!AN$12:AN$458)</f>
        <v>0</v>
      </c>
      <c r="AR74" s="37"/>
    </row>
    <row r="75" spans="1:44" x14ac:dyDescent="0.2">
      <c r="A75" s="1">
        <f t="shared" si="2"/>
        <v>7</v>
      </c>
      <c r="B75" s="101">
        <f t="shared" si="4"/>
        <v>46599</v>
      </c>
      <c r="C75" s="37">
        <f>SUMIF('C-Existing'!$B$12:$B$458,$B75,'C-Existing'!C$12:C$458)</f>
        <v>0</v>
      </c>
      <c r="D75" s="37">
        <f>SUMIF('C-Existing'!$B$12:$B$458,$B75,'C-Existing'!D$12:D$458)</f>
        <v>56138240.700000025</v>
      </c>
      <c r="E75" s="37">
        <f>SUMIF('C-Existing'!$B$12:$B$458,$B75,'C-Existing'!E$12:E$458)</f>
        <v>0</v>
      </c>
      <c r="F75" s="37">
        <f>SUMIF('C-Existing'!$B$12:$B$458,$B75,'C-Existing'!F$12:F$458)</f>
        <v>0</v>
      </c>
      <c r="G75" s="37">
        <f>SUMIF('C-Existing'!$B$12:$B$458,$B75,'C-Existing'!G$12:G$458)</f>
        <v>0</v>
      </c>
      <c r="H75" s="37">
        <f>SUMIF('C-Existing'!$B$12:$B$458,$B75,'C-Existing'!H$12:H$458)</f>
        <v>0</v>
      </c>
      <c r="I75" s="37">
        <f>SUMIF('C-Existing'!$B$12:$B$458,$B75,'C-Existing'!I$12:I$458)</f>
        <v>0</v>
      </c>
      <c r="J75" s="37">
        <f>SUMIF('C-Existing'!$B$12:$B$458,$B75,'C-Existing'!J$12:J$458)</f>
        <v>0</v>
      </c>
      <c r="K75" s="37">
        <f>SUMIF('C-Existing'!$B$12:$B$458,$B75,'C-Existing'!K$12:K$458)</f>
        <v>0</v>
      </c>
      <c r="L75" s="37">
        <f>SUMIF('C-Existing'!$B$12:$B$458,$B75,'C-Existing'!L$12:L$458)</f>
        <v>0</v>
      </c>
      <c r="M75" s="37">
        <f>SUMIF('C-Existing'!$B$12:$B$458,$B75,'C-Existing'!M$12:M$458)</f>
        <v>0</v>
      </c>
      <c r="N75" s="37">
        <f>SUMIF('C-Existing'!$B$12:$B$458,$B75,'C-Existing'!N$12:N$458)</f>
        <v>0</v>
      </c>
      <c r="O75" s="37">
        <f>SUMIF('C-Existing'!$B$12:$B$458,$B75,'C-Existing'!O$12:O$458)</f>
        <v>0</v>
      </c>
      <c r="P75" s="37">
        <f>SUMIF('C-Existing'!$B$12:$B$458,$B75,'C-Existing'!P$12:P$458)</f>
        <v>0</v>
      </c>
      <c r="Q75" s="37">
        <f>SUMIF('C-Existing'!$B$12:$B$458,$B75,'C-Existing'!Q$12:Q$458)</f>
        <v>0</v>
      </c>
      <c r="R75" s="37">
        <f>SUMIF('C-Existing'!$B$12:$B$458,$B75,'C-Existing'!R$12:R$458)</f>
        <v>0</v>
      </c>
      <c r="S75" s="37">
        <f>SUMIF('C-Existing'!$B$12:$B$458,$B75,'C-Existing'!S$12:S$458)</f>
        <v>0</v>
      </c>
      <c r="T75" s="37">
        <f>SUMIF('C-Existing'!$B$12:$B$458,$B75,'C-Existing'!T$12:T$458)</f>
        <v>0</v>
      </c>
      <c r="U75" s="37">
        <f>SUMIF('C-Existing'!$B$12:$B$458,$B75,'C-Existing'!U$12:U$458)</f>
        <v>1</v>
      </c>
      <c r="V75" s="37">
        <f>SUMIF('C-Existing'!$B$12:$B$458,$B75,'C-Existing'!V$12:V$458)</f>
        <v>0</v>
      </c>
      <c r="W75" s="37">
        <f>SUMIF('C-Existing'!$B$12:$B$458,$B75,'C-Existing'!W$12:W$458)</f>
        <v>0</v>
      </c>
      <c r="X75" s="37">
        <f>SUMIF('C-Existing'!$B$12:$B$458,$B75,'C-Existing'!X$12:X$458)</f>
        <v>237</v>
      </c>
      <c r="Y75" s="37">
        <f>SUMIF('C-Existing'!$B$12:$B$458,$B75,'C-Existing'!Y$12:Y$458)</f>
        <v>0</v>
      </c>
      <c r="Z75" s="37">
        <f>SUMIF('C-Existing'!$B$12:$B$458,$B75,'C-Existing'!Z$12:Z$458)</f>
        <v>0</v>
      </c>
      <c r="AA75" s="37">
        <f>SUMIF('C-Existing'!$B$12:$B$458,$B75,'C-Existing'!AA$12:AA$458)</f>
        <v>0</v>
      </c>
      <c r="AB75" s="37">
        <f>SUMIF('C-Existing'!$B$12:$B$458,$B75,'C-Existing'!AB$12:AB$458)</f>
        <v>0</v>
      </c>
      <c r="AC75" s="37">
        <f>SUMIF('C-Existing'!$B$12:$B$458,$B75,'C-Existing'!AC$12:AC$458)</f>
        <v>0</v>
      </c>
      <c r="AD75" s="37">
        <f>SUMIF('C-Existing'!$B$12:$B$458,$B75,'C-Existing'!AD$12:AD$458)</f>
        <v>0</v>
      </c>
      <c r="AE75" s="56">
        <f>SUMIF('C-Existing'!$B$12:$B$458,$B75,'C-Existing'!AE$12:AE$458)</f>
        <v>9.6699999999999994E-2</v>
      </c>
      <c r="AF75" s="37">
        <f>SUMIF('C-Existing'!$B$12:$B$458,$B75,'C-Existing'!AF$12:AF$458)</f>
        <v>0</v>
      </c>
      <c r="AG75" s="37">
        <f>SUMIF('C-Existing'!$B$12:$B$458,$B75,'C-Existing'!AG$12:AG$458)</f>
        <v>0</v>
      </c>
      <c r="AH75" s="102">
        <f>SUMIF('C-Existing'!$B$12:$B$458,$B75,'C-Existing'!AH$12:AH$458)</f>
        <v>0</v>
      </c>
      <c r="AI75" s="37">
        <f>SUMIF('C-Existing'!$B$12:$B$458,$B75,'C-Existing'!AI$12:AI$458)</f>
        <v>0</v>
      </c>
      <c r="AJ75" s="37">
        <f>SUMIF('C-Existing'!$B$12:$B$458,$B75,'C-Existing'!AJ$12:AJ$458)</f>
        <v>0</v>
      </c>
      <c r="AK75" s="37">
        <f>SUMIF('C-Existing'!$B$12:$B$458,$B75,'C-Existing'!AK$12:AK$458)</f>
        <v>0</v>
      </c>
      <c r="AL75" s="37">
        <f>SUMIF('C-Existing'!$B$12:$B$458,$B75,'C-Existing'!AL$12:AL$458)</f>
        <v>0</v>
      </c>
      <c r="AM75" s="37">
        <f>SUMIF('C-Existing'!$B$12:$B$458,$B75,'C-Existing'!AM$12:AM$458)</f>
        <v>0</v>
      </c>
      <c r="AN75" s="37">
        <f>SUMIF('C-Existing'!$B$12:$B$458,$B75,'C-Existing'!AN$12:AN$458)</f>
        <v>0</v>
      </c>
      <c r="AR75" s="37"/>
    </row>
    <row r="76" spans="1:44" x14ac:dyDescent="0.2">
      <c r="A76" s="1">
        <f t="shared" si="2"/>
        <v>8</v>
      </c>
      <c r="B76" s="101">
        <f t="shared" si="4"/>
        <v>46630</v>
      </c>
      <c r="C76" s="37">
        <f>SUMIF('C-Existing'!$B$12:$B$458,$B76,'C-Existing'!C$12:C$458)</f>
        <v>0</v>
      </c>
      <c r="D76" s="37">
        <f>SUMIF('C-Existing'!$B$12:$B$458,$B76,'C-Existing'!D$12:D$458)</f>
        <v>56138240.700000025</v>
      </c>
      <c r="E76" s="37">
        <f>SUMIF('C-Existing'!$B$12:$B$458,$B76,'C-Existing'!E$12:E$458)</f>
        <v>0</v>
      </c>
      <c r="F76" s="37">
        <f>SUMIF('C-Existing'!$B$12:$B$458,$B76,'C-Existing'!F$12:F$458)</f>
        <v>0</v>
      </c>
      <c r="G76" s="37">
        <f>SUMIF('C-Existing'!$B$12:$B$458,$B76,'C-Existing'!G$12:G$458)</f>
        <v>0</v>
      </c>
      <c r="H76" s="37">
        <f>SUMIF('C-Existing'!$B$12:$B$458,$B76,'C-Existing'!H$12:H$458)</f>
        <v>0</v>
      </c>
      <c r="I76" s="37">
        <f>SUMIF('C-Existing'!$B$12:$B$458,$B76,'C-Existing'!I$12:I$458)</f>
        <v>0</v>
      </c>
      <c r="J76" s="37">
        <f>SUMIF('C-Existing'!$B$12:$B$458,$B76,'C-Existing'!J$12:J$458)</f>
        <v>0</v>
      </c>
      <c r="K76" s="37">
        <f>SUMIF('C-Existing'!$B$12:$B$458,$B76,'C-Existing'!K$12:K$458)</f>
        <v>0</v>
      </c>
      <c r="L76" s="37">
        <f>SUMIF('C-Existing'!$B$12:$B$458,$B76,'C-Existing'!L$12:L$458)</f>
        <v>0</v>
      </c>
      <c r="M76" s="37">
        <f>SUMIF('C-Existing'!$B$12:$B$458,$B76,'C-Existing'!M$12:M$458)</f>
        <v>0</v>
      </c>
      <c r="N76" s="37">
        <f>SUMIF('C-Existing'!$B$12:$B$458,$B76,'C-Existing'!N$12:N$458)</f>
        <v>0</v>
      </c>
      <c r="O76" s="37">
        <f>SUMIF('C-Existing'!$B$12:$B$458,$B76,'C-Existing'!O$12:O$458)</f>
        <v>0</v>
      </c>
      <c r="P76" s="37">
        <f>SUMIF('C-Existing'!$B$12:$B$458,$B76,'C-Existing'!P$12:P$458)</f>
        <v>0</v>
      </c>
      <c r="Q76" s="37">
        <f>SUMIF('C-Existing'!$B$12:$B$458,$B76,'C-Existing'!Q$12:Q$458)</f>
        <v>0</v>
      </c>
      <c r="R76" s="37">
        <f>SUMIF('C-Existing'!$B$12:$B$458,$B76,'C-Existing'!R$12:R$458)</f>
        <v>0</v>
      </c>
      <c r="S76" s="37">
        <f>SUMIF('C-Existing'!$B$12:$B$458,$B76,'C-Existing'!S$12:S$458)</f>
        <v>0</v>
      </c>
      <c r="T76" s="37">
        <f>SUMIF('C-Existing'!$B$12:$B$458,$B76,'C-Existing'!T$12:T$458)</f>
        <v>0</v>
      </c>
      <c r="U76" s="37">
        <f>SUMIF('C-Existing'!$B$12:$B$458,$B76,'C-Existing'!U$12:U$458)</f>
        <v>1</v>
      </c>
      <c r="V76" s="37">
        <f>SUMIF('C-Existing'!$B$12:$B$458,$B76,'C-Existing'!V$12:V$458)</f>
        <v>0</v>
      </c>
      <c r="W76" s="37">
        <f>SUMIF('C-Existing'!$B$12:$B$458,$B76,'C-Existing'!W$12:W$458)</f>
        <v>0</v>
      </c>
      <c r="X76" s="37">
        <f>SUMIF('C-Existing'!$B$12:$B$458,$B76,'C-Existing'!X$12:X$458)</f>
        <v>237</v>
      </c>
      <c r="Y76" s="37">
        <f>SUMIF('C-Existing'!$B$12:$B$458,$B76,'C-Existing'!Y$12:Y$458)</f>
        <v>0</v>
      </c>
      <c r="Z76" s="37">
        <f>SUMIF('C-Existing'!$B$12:$B$458,$B76,'C-Existing'!Z$12:Z$458)</f>
        <v>0</v>
      </c>
      <c r="AA76" s="37">
        <f>SUMIF('C-Existing'!$B$12:$B$458,$B76,'C-Existing'!AA$12:AA$458)</f>
        <v>0</v>
      </c>
      <c r="AB76" s="37">
        <f>SUMIF('C-Existing'!$B$12:$B$458,$B76,'C-Existing'!AB$12:AB$458)</f>
        <v>0</v>
      </c>
      <c r="AC76" s="37">
        <f>SUMIF('C-Existing'!$B$12:$B$458,$B76,'C-Existing'!AC$12:AC$458)</f>
        <v>0</v>
      </c>
      <c r="AD76" s="37">
        <f>SUMIF('C-Existing'!$B$12:$B$458,$B76,'C-Existing'!AD$12:AD$458)</f>
        <v>0</v>
      </c>
      <c r="AE76" s="56">
        <f>SUMIF('C-Existing'!$B$12:$B$458,$B76,'C-Existing'!AE$12:AE$458)</f>
        <v>9.6699999999999994E-2</v>
      </c>
      <c r="AF76" s="37">
        <f>SUMIF('C-Existing'!$B$12:$B$458,$B76,'C-Existing'!AF$12:AF$458)</f>
        <v>0</v>
      </c>
      <c r="AG76" s="37">
        <f>SUMIF('C-Existing'!$B$12:$B$458,$B76,'C-Existing'!AG$12:AG$458)</f>
        <v>0</v>
      </c>
      <c r="AH76" s="102">
        <f>SUMIF('C-Existing'!$B$12:$B$458,$B76,'C-Existing'!AH$12:AH$458)</f>
        <v>0</v>
      </c>
      <c r="AI76" s="37">
        <f>SUMIF('C-Existing'!$B$12:$B$458,$B76,'C-Existing'!AI$12:AI$458)</f>
        <v>0</v>
      </c>
      <c r="AJ76" s="37">
        <f>SUMIF('C-Existing'!$B$12:$B$458,$B76,'C-Existing'!AJ$12:AJ$458)</f>
        <v>0</v>
      </c>
      <c r="AK76" s="37">
        <f>SUMIF('C-Existing'!$B$12:$B$458,$B76,'C-Existing'!AK$12:AK$458)</f>
        <v>0</v>
      </c>
      <c r="AL76" s="37">
        <f>SUMIF('C-Existing'!$B$12:$B$458,$B76,'C-Existing'!AL$12:AL$458)</f>
        <v>0</v>
      </c>
      <c r="AM76" s="37">
        <f>SUMIF('C-Existing'!$B$12:$B$458,$B76,'C-Existing'!AM$12:AM$458)</f>
        <v>0</v>
      </c>
      <c r="AN76" s="37">
        <f>SUMIF('C-Existing'!$B$12:$B$458,$B76,'C-Existing'!AN$12:AN$458)</f>
        <v>0</v>
      </c>
      <c r="AR76" s="37"/>
    </row>
    <row r="77" spans="1:44" x14ac:dyDescent="0.2">
      <c r="A77" s="1">
        <f t="shared" ref="A77:A140" si="5">MONTH(B77)</f>
        <v>9</v>
      </c>
      <c r="B77" s="101">
        <f t="shared" ref="B77:B108" si="6">EOMONTH(B76,1)</f>
        <v>46660</v>
      </c>
      <c r="C77" s="37">
        <f>SUMIF('C-Existing'!$B$12:$B$458,$B77,'C-Existing'!C$12:C$458)</f>
        <v>0</v>
      </c>
      <c r="D77" s="37">
        <f>SUMIF('C-Existing'!$B$12:$B$458,$B77,'C-Existing'!D$12:D$458)</f>
        <v>56138240.700000025</v>
      </c>
      <c r="E77" s="37">
        <f>SUMIF('C-Existing'!$B$12:$B$458,$B77,'C-Existing'!E$12:E$458)</f>
        <v>0</v>
      </c>
      <c r="F77" s="37">
        <f>SUMIF('C-Existing'!$B$12:$B$458,$B77,'C-Existing'!F$12:F$458)</f>
        <v>0</v>
      </c>
      <c r="G77" s="37">
        <f>SUMIF('C-Existing'!$B$12:$B$458,$B77,'C-Existing'!G$12:G$458)</f>
        <v>0</v>
      </c>
      <c r="H77" s="37">
        <f>SUMIF('C-Existing'!$B$12:$B$458,$B77,'C-Existing'!H$12:H$458)</f>
        <v>0</v>
      </c>
      <c r="I77" s="37">
        <f>SUMIF('C-Existing'!$B$12:$B$458,$B77,'C-Existing'!I$12:I$458)</f>
        <v>0</v>
      </c>
      <c r="J77" s="37">
        <f>SUMIF('C-Existing'!$B$12:$B$458,$B77,'C-Existing'!J$12:J$458)</f>
        <v>0</v>
      </c>
      <c r="K77" s="37">
        <f>SUMIF('C-Existing'!$B$12:$B$458,$B77,'C-Existing'!K$12:K$458)</f>
        <v>0</v>
      </c>
      <c r="L77" s="37">
        <f>SUMIF('C-Existing'!$B$12:$B$458,$B77,'C-Existing'!L$12:L$458)</f>
        <v>0</v>
      </c>
      <c r="M77" s="37">
        <f>SUMIF('C-Existing'!$B$12:$B$458,$B77,'C-Existing'!M$12:M$458)</f>
        <v>0</v>
      </c>
      <c r="N77" s="37">
        <f>SUMIF('C-Existing'!$B$12:$B$458,$B77,'C-Existing'!N$12:N$458)</f>
        <v>0</v>
      </c>
      <c r="O77" s="37">
        <f>SUMIF('C-Existing'!$B$12:$B$458,$B77,'C-Existing'!O$12:O$458)</f>
        <v>0</v>
      </c>
      <c r="P77" s="37">
        <f>SUMIF('C-Existing'!$B$12:$B$458,$B77,'C-Existing'!P$12:P$458)</f>
        <v>0</v>
      </c>
      <c r="Q77" s="37">
        <f>SUMIF('C-Existing'!$B$12:$B$458,$B77,'C-Existing'!Q$12:Q$458)</f>
        <v>0</v>
      </c>
      <c r="R77" s="37">
        <f>SUMIF('C-Existing'!$B$12:$B$458,$B77,'C-Existing'!R$12:R$458)</f>
        <v>0</v>
      </c>
      <c r="S77" s="37">
        <f>SUMIF('C-Existing'!$B$12:$B$458,$B77,'C-Existing'!S$12:S$458)</f>
        <v>0</v>
      </c>
      <c r="T77" s="37">
        <f>SUMIF('C-Existing'!$B$12:$B$458,$B77,'C-Existing'!T$12:T$458)</f>
        <v>0</v>
      </c>
      <c r="U77" s="37">
        <f>SUMIF('C-Existing'!$B$12:$B$458,$B77,'C-Existing'!U$12:U$458)</f>
        <v>1</v>
      </c>
      <c r="V77" s="37">
        <f>SUMIF('C-Existing'!$B$12:$B$458,$B77,'C-Existing'!V$12:V$458)</f>
        <v>0</v>
      </c>
      <c r="W77" s="37">
        <f>SUMIF('C-Existing'!$B$12:$B$458,$B77,'C-Existing'!W$12:W$458)</f>
        <v>0</v>
      </c>
      <c r="X77" s="37">
        <f>SUMIF('C-Existing'!$B$12:$B$458,$B77,'C-Existing'!X$12:X$458)</f>
        <v>237</v>
      </c>
      <c r="Y77" s="37">
        <f>SUMIF('C-Existing'!$B$12:$B$458,$B77,'C-Existing'!Y$12:Y$458)</f>
        <v>0</v>
      </c>
      <c r="Z77" s="37">
        <f>SUMIF('C-Existing'!$B$12:$B$458,$B77,'C-Existing'!Z$12:Z$458)</f>
        <v>0</v>
      </c>
      <c r="AA77" s="37">
        <f>SUMIF('C-Existing'!$B$12:$B$458,$B77,'C-Existing'!AA$12:AA$458)</f>
        <v>0</v>
      </c>
      <c r="AB77" s="37">
        <f>SUMIF('C-Existing'!$B$12:$B$458,$B77,'C-Existing'!AB$12:AB$458)</f>
        <v>0</v>
      </c>
      <c r="AC77" s="37">
        <f>SUMIF('C-Existing'!$B$12:$B$458,$B77,'C-Existing'!AC$12:AC$458)</f>
        <v>0</v>
      </c>
      <c r="AD77" s="37">
        <f>SUMIF('C-Existing'!$B$12:$B$458,$B77,'C-Existing'!AD$12:AD$458)</f>
        <v>0</v>
      </c>
      <c r="AE77" s="56">
        <f>SUMIF('C-Existing'!$B$12:$B$458,$B77,'C-Existing'!AE$12:AE$458)</f>
        <v>9.6699999999999994E-2</v>
      </c>
      <c r="AF77" s="37">
        <f>SUMIF('C-Existing'!$B$12:$B$458,$B77,'C-Existing'!AF$12:AF$458)</f>
        <v>0</v>
      </c>
      <c r="AG77" s="37">
        <f>SUMIF('C-Existing'!$B$12:$B$458,$B77,'C-Existing'!AG$12:AG$458)</f>
        <v>0</v>
      </c>
      <c r="AH77" s="102">
        <f>SUMIF('C-Existing'!$B$12:$B$458,$B77,'C-Existing'!AH$12:AH$458)</f>
        <v>0</v>
      </c>
      <c r="AI77" s="37">
        <f>SUMIF('C-Existing'!$B$12:$B$458,$B77,'C-Existing'!AI$12:AI$458)</f>
        <v>0</v>
      </c>
      <c r="AJ77" s="37">
        <f>SUMIF('C-Existing'!$B$12:$B$458,$B77,'C-Existing'!AJ$12:AJ$458)</f>
        <v>0</v>
      </c>
      <c r="AK77" s="37">
        <f>SUMIF('C-Existing'!$B$12:$B$458,$B77,'C-Existing'!AK$12:AK$458)</f>
        <v>0</v>
      </c>
      <c r="AL77" s="37">
        <f>SUMIF('C-Existing'!$B$12:$B$458,$B77,'C-Existing'!AL$12:AL$458)</f>
        <v>0</v>
      </c>
      <c r="AM77" s="37">
        <f>SUMIF('C-Existing'!$B$12:$B$458,$B77,'C-Existing'!AM$12:AM$458)</f>
        <v>0</v>
      </c>
      <c r="AN77" s="37">
        <f>SUMIF('C-Existing'!$B$12:$B$458,$B77,'C-Existing'!AN$12:AN$458)</f>
        <v>0</v>
      </c>
      <c r="AR77" s="37"/>
    </row>
    <row r="78" spans="1:44" x14ac:dyDescent="0.2">
      <c r="A78" s="1">
        <f t="shared" si="5"/>
        <v>10</v>
      </c>
      <c r="B78" s="101">
        <f t="shared" si="6"/>
        <v>46691</v>
      </c>
      <c r="C78" s="37">
        <f>SUMIF('C-Existing'!$B$12:$B$458,$B78,'C-Existing'!C$12:C$458)</f>
        <v>0</v>
      </c>
      <c r="D78" s="37">
        <f>SUMIF('C-Existing'!$B$12:$B$458,$B78,'C-Existing'!D$12:D$458)</f>
        <v>56138240.700000025</v>
      </c>
      <c r="E78" s="37">
        <f>SUMIF('C-Existing'!$B$12:$B$458,$B78,'C-Existing'!E$12:E$458)</f>
        <v>0</v>
      </c>
      <c r="F78" s="37">
        <f>SUMIF('C-Existing'!$B$12:$B$458,$B78,'C-Existing'!F$12:F$458)</f>
        <v>0</v>
      </c>
      <c r="G78" s="37">
        <f>SUMIF('C-Existing'!$B$12:$B$458,$B78,'C-Existing'!G$12:G$458)</f>
        <v>0</v>
      </c>
      <c r="H78" s="37">
        <f>SUMIF('C-Existing'!$B$12:$B$458,$B78,'C-Existing'!H$12:H$458)</f>
        <v>0</v>
      </c>
      <c r="I78" s="37">
        <f>SUMIF('C-Existing'!$B$12:$B$458,$B78,'C-Existing'!I$12:I$458)</f>
        <v>0</v>
      </c>
      <c r="J78" s="37">
        <f>SUMIF('C-Existing'!$B$12:$B$458,$B78,'C-Existing'!J$12:J$458)</f>
        <v>0</v>
      </c>
      <c r="K78" s="37">
        <f>SUMIF('C-Existing'!$B$12:$B$458,$B78,'C-Existing'!K$12:K$458)</f>
        <v>0</v>
      </c>
      <c r="L78" s="37">
        <f>SUMIF('C-Existing'!$B$12:$B$458,$B78,'C-Existing'!L$12:L$458)</f>
        <v>0</v>
      </c>
      <c r="M78" s="37">
        <f>SUMIF('C-Existing'!$B$12:$B$458,$B78,'C-Existing'!M$12:M$458)</f>
        <v>0</v>
      </c>
      <c r="N78" s="37">
        <f>SUMIF('C-Existing'!$B$12:$B$458,$B78,'C-Existing'!N$12:N$458)</f>
        <v>0</v>
      </c>
      <c r="O78" s="37">
        <f>SUMIF('C-Existing'!$B$12:$B$458,$B78,'C-Existing'!O$12:O$458)</f>
        <v>0</v>
      </c>
      <c r="P78" s="37">
        <f>SUMIF('C-Existing'!$B$12:$B$458,$B78,'C-Existing'!P$12:P$458)</f>
        <v>0</v>
      </c>
      <c r="Q78" s="37">
        <f>SUMIF('C-Existing'!$B$12:$B$458,$B78,'C-Existing'!Q$12:Q$458)</f>
        <v>0</v>
      </c>
      <c r="R78" s="37">
        <f>SUMIF('C-Existing'!$B$12:$B$458,$B78,'C-Existing'!R$12:R$458)</f>
        <v>0</v>
      </c>
      <c r="S78" s="37">
        <f>SUMIF('C-Existing'!$B$12:$B$458,$B78,'C-Existing'!S$12:S$458)</f>
        <v>0</v>
      </c>
      <c r="T78" s="37">
        <f>SUMIF('C-Existing'!$B$12:$B$458,$B78,'C-Existing'!T$12:T$458)</f>
        <v>0</v>
      </c>
      <c r="U78" s="37">
        <f>SUMIF('C-Existing'!$B$12:$B$458,$B78,'C-Existing'!U$12:U$458)</f>
        <v>1</v>
      </c>
      <c r="V78" s="37">
        <f>SUMIF('C-Existing'!$B$12:$B$458,$B78,'C-Existing'!V$12:V$458)</f>
        <v>0</v>
      </c>
      <c r="W78" s="37">
        <f>SUMIF('C-Existing'!$B$12:$B$458,$B78,'C-Existing'!W$12:W$458)</f>
        <v>0</v>
      </c>
      <c r="X78" s="37">
        <f>SUMIF('C-Existing'!$B$12:$B$458,$B78,'C-Existing'!X$12:X$458)</f>
        <v>237</v>
      </c>
      <c r="Y78" s="37">
        <f>SUMIF('C-Existing'!$B$12:$B$458,$B78,'C-Existing'!Y$12:Y$458)</f>
        <v>0</v>
      </c>
      <c r="Z78" s="37">
        <f>SUMIF('C-Existing'!$B$12:$B$458,$B78,'C-Existing'!Z$12:Z$458)</f>
        <v>0</v>
      </c>
      <c r="AA78" s="37">
        <f>SUMIF('C-Existing'!$B$12:$B$458,$B78,'C-Existing'!AA$12:AA$458)</f>
        <v>0</v>
      </c>
      <c r="AB78" s="37">
        <f>SUMIF('C-Existing'!$B$12:$B$458,$B78,'C-Existing'!AB$12:AB$458)</f>
        <v>0</v>
      </c>
      <c r="AC78" s="37">
        <f>SUMIF('C-Existing'!$B$12:$B$458,$B78,'C-Existing'!AC$12:AC$458)</f>
        <v>0</v>
      </c>
      <c r="AD78" s="37">
        <f>SUMIF('C-Existing'!$B$12:$B$458,$B78,'C-Existing'!AD$12:AD$458)</f>
        <v>0</v>
      </c>
      <c r="AE78" s="56">
        <f>SUMIF('C-Existing'!$B$12:$B$458,$B78,'C-Existing'!AE$12:AE$458)</f>
        <v>9.6699999999999994E-2</v>
      </c>
      <c r="AF78" s="37">
        <f>SUMIF('C-Existing'!$B$12:$B$458,$B78,'C-Existing'!AF$12:AF$458)</f>
        <v>0</v>
      </c>
      <c r="AG78" s="37">
        <f>SUMIF('C-Existing'!$B$12:$B$458,$B78,'C-Existing'!AG$12:AG$458)</f>
        <v>0</v>
      </c>
      <c r="AH78" s="102">
        <f>SUMIF('C-Existing'!$B$12:$B$458,$B78,'C-Existing'!AH$12:AH$458)</f>
        <v>0</v>
      </c>
      <c r="AI78" s="37">
        <f>SUMIF('C-Existing'!$B$12:$B$458,$B78,'C-Existing'!AI$12:AI$458)</f>
        <v>0</v>
      </c>
      <c r="AJ78" s="37">
        <f>SUMIF('C-Existing'!$B$12:$B$458,$B78,'C-Existing'!AJ$12:AJ$458)</f>
        <v>0</v>
      </c>
      <c r="AK78" s="37">
        <f>SUMIF('C-Existing'!$B$12:$B$458,$B78,'C-Existing'!AK$12:AK$458)</f>
        <v>0</v>
      </c>
      <c r="AL78" s="37">
        <f>SUMIF('C-Existing'!$B$12:$B$458,$B78,'C-Existing'!AL$12:AL$458)</f>
        <v>0</v>
      </c>
      <c r="AM78" s="37">
        <f>SUMIF('C-Existing'!$B$12:$B$458,$B78,'C-Existing'!AM$12:AM$458)</f>
        <v>0</v>
      </c>
      <c r="AN78" s="37">
        <f>SUMIF('C-Existing'!$B$12:$B$458,$B78,'C-Existing'!AN$12:AN$458)</f>
        <v>0</v>
      </c>
      <c r="AR78" s="37"/>
    </row>
    <row r="79" spans="1:44" x14ac:dyDescent="0.2">
      <c r="A79" s="1">
        <f t="shared" si="5"/>
        <v>11</v>
      </c>
      <c r="B79" s="101">
        <f t="shared" si="6"/>
        <v>46721</v>
      </c>
      <c r="C79" s="37">
        <f>SUMIF('C-Existing'!$B$12:$B$458,$B79,'C-Existing'!C$12:C$458)</f>
        <v>0</v>
      </c>
      <c r="D79" s="37">
        <f>SUMIF('C-Existing'!$B$12:$B$458,$B79,'C-Existing'!D$12:D$458)</f>
        <v>56138240.700000025</v>
      </c>
      <c r="E79" s="37">
        <f>SUMIF('C-Existing'!$B$12:$B$458,$B79,'C-Existing'!E$12:E$458)</f>
        <v>0</v>
      </c>
      <c r="F79" s="37">
        <f>SUMIF('C-Existing'!$B$12:$B$458,$B79,'C-Existing'!F$12:F$458)</f>
        <v>0</v>
      </c>
      <c r="G79" s="37">
        <f>SUMIF('C-Existing'!$B$12:$B$458,$B79,'C-Existing'!G$12:G$458)</f>
        <v>0</v>
      </c>
      <c r="H79" s="37">
        <f>SUMIF('C-Existing'!$B$12:$B$458,$B79,'C-Existing'!H$12:H$458)</f>
        <v>0</v>
      </c>
      <c r="I79" s="37">
        <f>SUMIF('C-Existing'!$B$12:$B$458,$B79,'C-Existing'!I$12:I$458)</f>
        <v>0</v>
      </c>
      <c r="J79" s="37">
        <f>SUMIF('C-Existing'!$B$12:$B$458,$B79,'C-Existing'!J$12:J$458)</f>
        <v>0</v>
      </c>
      <c r="K79" s="37">
        <f>SUMIF('C-Existing'!$B$12:$B$458,$B79,'C-Existing'!K$12:K$458)</f>
        <v>0</v>
      </c>
      <c r="L79" s="37">
        <f>SUMIF('C-Existing'!$B$12:$B$458,$B79,'C-Existing'!L$12:L$458)</f>
        <v>0</v>
      </c>
      <c r="M79" s="37">
        <f>SUMIF('C-Existing'!$B$12:$B$458,$B79,'C-Existing'!M$12:M$458)</f>
        <v>0</v>
      </c>
      <c r="N79" s="37">
        <f>SUMIF('C-Existing'!$B$12:$B$458,$B79,'C-Existing'!N$12:N$458)</f>
        <v>0</v>
      </c>
      <c r="O79" s="37">
        <f>SUMIF('C-Existing'!$B$12:$B$458,$B79,'C-Existing'!O$12:O$458)</f>
        <v>0</v>
      </c>
      <c r="P79" s="37">
        <f>SUMIF('C-Existing'!$B$12:$B$458,$B79,'C-Existing'!P$12:P$458)</f>
        <v>0</v>
      </c>
      <c r="Q79" s="37">
        <f>SUMIF('C-Existing'!$B$12:$B$458,$B79,'C-Existing'!Q$12:Q$458)</f>
        <v>0</v>
      </c>
      <c r="R79" s="37">
        <f>SUMIF('C-Existing'!$B$12:$B$458,$B79,'C-Existing'!R$12:R$458)</f>
        <v>0</v>
      </c>
      <c r="S79" s="37">
        <f>SUMIF('C-Existing'!$B$12:$B$458,$B79,'C-Existing'!S$12:S$458)</f>
        <v>0</v>
      </c>
      <c r="T79" s="37">
        <f>SUMIF('C-Existing'!$B$12:$B$458,$B79,'C-Existing'!T$12:T$458)</f>
        <v>0</v>
      </c>
      <c r="U79" s="37">
        <f>SUMIF('C-Existing'!$B$12:$B$458,$B79,'C-Existing'!U$12:U$458)</f>
        <v>1</v>
      </c>
      <c r="V79" s="37">
        <f>SUMIF('C-Existing'!$B$12:$B$458,$B79,'C-Existing'!V$12:V$458)</f>
        <v>0</v>
      </c>
      <c r="W79" s="37">
        <f>SUMIF('C-Existing'!$B$12:$B$458,$B79,'C-Existing'!W$12:W$458)</f>
        <v>0</v>
      </c>
      <c r="X79" s="37">
        <f>SUMIF('C-Existing'!$B$12:$B$458,$B79,'C-Existing'!X$12:X$458)</f>
        <v>237</v>
      </c>
      <c r="Y79" s="37">
        <f>SUMIF('C-Existing'!$B$12:$B$458,$B79,'C-Existing'!Y$12:Y$458)</f>
        <v>0</v>
      </c>
      <c r="Z79" s="37">
        <f>SUMIF('C-Existing'!$B$12:$B$458,$B79,'C-Existing'!Z$12:Z$458)</f>
        <v>0</v>
      </c>
      <c r="AA79" s="37">
        <f>SUMIF('C-Existing'!$B$12:$B$458,$B79,'C-Existing'!AA$12:AA$458)</f>
        <v>0</v>
      </c>
      <c r="AB79" s="37">
        <f>SUMIF('C-Existing'!$B$12:$B$458,$B79,'C-Existing'!AB$12:AB$458)</f>
        <v>0</v>
      </c>
      <c r="AC79" s="37">
        <f>SUMIF('C-Existing'!$B$12:$B$458,$B79,'C-Existing'!AC$12:AC$458)</f>
        <v>0</v>
      </c>
      <c r="AD79" s="37">
        <f>SUMIF('C-Existing'!$B$12:$B$458,$B79,'C-Existing'!AD$12:AD$458)</f>
        <v>0</v>
      </c>
      <c r="AE79" s="56">
        <f>SUMIF('C-Existing'!$B$12:$B$458,$B79,'C-Existing'!AE$12:AE$458)</f>
        <v>9.6699999999999994E-2</v>
      </c>
      <c r="AF79" s="37">
        <f>SUMIF('C-Existing'!$B$12:$B$458,$B79,'C-Existing'!AF$12:AF$458)</f>
        <v>0</v>
      </c>
      <c r="AG79" s="37">
        <f>SUMIF('C-Existing'!$B$12:$B$458,$B79,'C-Existing'!AG$12:AG$458)</f>
        <v>0</v>
      </c>
      <c r="AH79" s="102">
        <f>SUMIF('C-Existing'!$B$12:$B$458,$B79,'C-Existing'!AH$12:AH$458)</f>
        <v>0</v>
      </c>
      <c r="AI79" s="37">
        <f>SUMIF('C-Existing'!$B$12:$B$458,$B79,'C-Existing'!AI$12:AI$458)</f>
        <v>0</v>
      </c>
      <c r="AJ79" s="37">
        <f>SUMIF('C-Existing'!$B$12:$B$458,$B79,'C-Existing'!AJ$12:AJ$458)</f>
        <v>0</v>
      </c>
      <c r="AK79" s="37">
        <f>SUMIF('C-Existing'!$B$12:$B$458,$B79,'C-Existing'!AK$12:AK$458)</f>
        <v>0</v>
      </c>
      <c r="AL79" s="37">
        <f>SUMIF('C-Existing'!$B$12:$B$458,$B79,'C-Existing'!AL$12:AL$458)</f>
        <v>0</v>
      </c>
      <c r="AM79" s="37">
        <f>SUMIF('C-Existing'!$B$12:$B$458,$B79,'C-Existing'!AM$12:AM$458)</f>
        <v>0</v>
      </c>
      <c r="AN79" s="37">
        <f>SUMIF('C-Existing'!$B$12:$B$458,$B79,'C-Existing'!AN$12:AN$458)</f>
        <v>0</v>
      </c>
      <c r="AR79" s="37"/>
    </row>
    <row r="80" spans="1:44" x14ac:dyDescent="0.2">
      <c r="A80" s="1">
        <f t="shared" si="5"/>
        <v>12</v>
      </c>
      <c r="B80" s="101">
        <f t="shared" si="6"/>
        <v>46752</v>
      </c>
      <c r="C80" s="37">
        <f>SUMIF('C-Existing'!$B$12:$B$458,$B80,'C-Existing'!C$12:C$458)</f>
        <v>0</v>
      </c>
      <c r="D80" s="37">
        <f>SUMIF('C-Existing'!$B$12:$B$458,$B80,'C-Existing'!D$12:D$458)</f>
        <v>56138240.700000025</v>
      </c>
      <c r="E80" s="37">
        <f>SUMIF('C-Existing'!$B$12:$B$458,$B80,'C-Existing'!E$12:E$458)</f>
        <v>0</v>
      </c>
      <c r="F80" s="37">
        <f>SUMIF('C-Existing'!$B$12:$B$458,$B80,'C-Existing'!F$12:F$458)</f>
        <v>0</v>
      </c>
      <c r="G80" s="37">
        <f>SUMIF('C-Existing'!$B$12:$B$458,$B80,'C-Existing'!G$12:G$458)</f>
        <v>0</v>
      </c>
      <c r="H80" s="37">
        <f>SUMIF('C-Existing'!$B$12:$B$458,$B80,'C-Existing'!H$12:H$458)</f>
        <v>0</v>
      </c>
      <c r="I80" s="37">
        <f>SUMIF('C-Existing'!$B$12:$B$458,$B80,'C-Existing'!I$12:I$458)</f>
        <v>0</v>
      </c>
      <c r="J80" s="37">
        <f>SUMIF('C-Existing'!$B$12:$B$458,$B80,'C-Existing'!J$12:J$458)</f>
        <v>0</v>
      </c>
      <c r="K80" s="37">
        <f>SUMIF('C-Existing'!$B$12:$B$458,$B80,'C-Existing'!K$12:K$458)</f>
        <v>0</v>
      </c>
      <c r="L80" s="37">
        <f>SUMIF('C-Existing'!$B$12:$B$458,$B80,'C-Existing'!L$12:L$458)</f>
        <v>0</v>
      </c>
      <c r="M80" s="37">
        <f>SUMIF('C-Existing'!$B$12:$B$458,$B80,'C-Existing'!M$12:M$458)</f>
        <v>0</v>
      </c>
      <c r="N80" s="37">
        <f>SUMIF('C-Existing'!$B$12:$B$458,$B80,'C-Existing'!N$12:N$458)</f>
        <v>0</v>
      </c>
      <c r="O80" s="37">
        <f>SUMIF('C-Existing'!$B$12:$B$458,$B80,'C-Existing'!O$12:O$458)</f>
        <v>0</v>
      </c>
      <c r="P80" s="37">
        <f>SUMIF('C-Existing'!$B$12:$B$458,$B80,'C-Existing'!P$12:P$458)</f>
        <v>0</v>
      </c>
      <c r="Q80" s="37">
        <f>SUMIF('C-Existing'!$B$12:$B$458,$B80,'C-Existing'!Q$12:Q$458)</f>
        <v>0</v>
      </c>
      <c r="R80" s="37">
        <f>SUMIF('C-Existing'!$B$12:$B$458,$B80,'C-Existing'!R$12:R$458)</f>
        <v>0</v>
      </c>
      <c r="S80" s="37">
        <f>SUMIF('C-Existing'!$B$12:$B$458,$B80,'C-Existing'!S$12:S$458)</f>
        <v>0</v>
      </c>
      <c r="T80" s="37">
        <f>SUMIF('C-Existing'!$B$12:$B$458,$B80,'C-Existing'!T$12:T$458)</f>
        <v>0</v>
      </c>
      <c r="U80" s="37">
        <f>SUMIF('C-Existing'!$B$12:$B$458,$B80,'C-Existing'!U$12:U$458)</f>
        <v>1</v>
      </c>
      <c r="V80" s="37">
        <f>SUMIF('C-Existing'!$B$12:$B$458,$B80,'C-Existing'!V$12:V$458)</f>
        <v>0</v>
      </c>
      <c r="W80" s="37">
        <f>SUMIF('C-Existing'!$B$12:$B$458,$B80,'C-Existing'!W$12:W$458)</f>
        <v>0</v>
      </c>
      <c r="X80" s="37">
        <f>SUMIF('C-Existing'!$B$12:$B$458,$B80,'C-Existing'!X$12:X$458)</f>
        <v>237</v>
      </c>
      <c r="Y80" s="37">
        <f>SUMIF('C-Existing'!$B$12:$B$458,$B80,'C-Existing'!Y$12:Y$458)</f>
        <v>0</v>
      </c>
      <c r="Z80" s="37">
        <f>SUMIF('C-Existing'!$B$12:$B$458,$B80,'C-Existing'!Z$12:Z$458)</f>
        <v>0</v>
      </c>
      <c r="AA80" s="37">
        <f>SUMIF('C-Existing'!$B$12:$B$458,$B80,'C-Existing'!AA$12:AA$458)</f>
        <v>0</v>
      </c>
      <c r="AB80" s="37">
        <f>SUMIF('C-Existing'!$B$12:$B$458,$B80,'C-Existing'!AB$12:AB$458)</f>
        <v>0</v>
      </c>
      <c r="AC80" s="37">
        <f>SUMIF('C-Existing'!$B$12:$B$458,$B80,'C-Existing'!AC$12:AC$458)</f>
        <v>0</v>
      </c>
      <c r="AD80" s="37">
        <f>SUMIF('C-Existing'!$B$12:$B$458,$B80,'C-Existing'!AD$12:AD$458)</f>
        <v>0</v>
      </c>
      <c r="AE80" s="56">
        <f>SUMIF('C-Existing'!$B$12:$B$458,$B80,'C-Existing'!AE$12:AE$458)</f>
        <v>9.6699999999999994E-2</v>
      </c>
      <c r="AF80" s="37">
        <f>SUMIF('C-Existing'!$B$12:$B$458,$B80,'C-Existing'!AF$12:AF$458)</f>
        <v>0</v>
      </c>
      <c r="AG80" s="37">
        <f>SUMIF('C-Existing'!$B$12:$B$458,$B80,'C-Existing'!AG$12:AG$458)</f>
        <v>0</v>
      </c>
      <c r="AH80" s="102">
        <f>SUMIF('C-Existing'!$B$12:$B$458,$B80,'C-Existing'!AH$12:AH$458)</f>
        <v>0</v>
      </c>
      <c r="AI80" s="37">
        <f>SUMIF('C-Existing'!$B$12:$B$458,$B80,'C-Existing'!AI$12:AI$458)</f>
        <v>0</v>
      </c>
      <c r="AJ80" s="37">
        <f>SUMIF('C-Existing'!$B$12:$B$458,$B80,'C-Existing'!AJ$12:AJ$458)</f>
        <v>0</v>
      </c>
      <c r="AK80" s="37">
        <f>SUMIF('C-Existing'!$B$12:$B$458,$B80,'C-Existing'!AK$12:AK$458)</f>
        <v>0</v>
      </c>
      <c r="AL80" s="37">
        <f>SUMIF('C-Existing'!$B$12:$B$458,$B80,'C-Existing'!AL$12:AL$458)</f>
        <v>0</v>
      </c>
      <c r="AM80" s="37">
        <f>SUMIF('C-Existing'!$B$12:$B$458,$B80,'C-Existing'!AM$12:AM$458)</f>
        <v>0</v>
      </c>
      <c r="AN80" s="37">
        <f>SUMIF('C-Existing'!$B$12:$B$458,$B80,'C-Existing'!AN$12:AN$458)</f>
        <v>0</v>
      </c>
      <c r="AR80" s="37"/>
    </row>
    <row r="81" spans="1:44" x14ac:dyDescent="0.2">
      <c r="A81" s="1">
        <f t="shared" si="5"/>
        <v>1</v>
      </c>
      <c r="B81" s="101">
        <f t="shared" si="6"/>
        <v>46783</v>
      </c>
      <c r="C81" s="37">
        <f>SUMIF('C-Existing'!$B$12:$B$458,$B81,'C-Existing'!C$12:C$458)</f>
        <v>0</v>
      </c>
      <c r="D81" s="37">
        <f>SUMIF('C-Existing'!$B$12:$B$458,$B81,'C-Existing'!D$12:D$458)</f>
        <v>56138240.700000025</v>
      </c>
      <c r="E81" s="37">
        <f>SUMIF('C-Existing'!$B$12:$B$458,$B81,'C-Existing'!E$12:E$458)</f>
        <v>0</v>
      </c>
      <c r="F81" s="37">
        <f>SUMIF('C-Existing'!$B$12:$B$458,$B81,'C-Existing'!F$12:F$458)</f>
        <v>0</v>
      </c>
      <c r="G81" s="37">
        <f>SUMIF('C-Existing'!$B$12:$B$458,$B81,'C-Existing'!G$12:G$458)</f>
        <v>0</v>
      </c>
      <c r="H81" s="37">
        <f>SUMIF('C-Existing'!$B$12:$B$458,$B81,'C-Existing'!H$12:H$458)</f>
        <v>0</v>
      </c>
      <c r="I81" s="37">
        <f>SUMIF('C-Existing'!$B$12:$B$458,$B81,'C-Existing'!I$12:I$458)</f>
        <v>0</v>
      </c>
      <c r="J81" s="37">
        <f>SUMIF('C-Existing'!$B$12:$B$458,$B81,'C-Existing'!J$12:J$458)</f>
        <v>0</v>
      </c>
      <c r="K81" s="37">
        <f>SUMIF('C-Existing'!$B$12:$B$458,$B81,'C-Existing'!K$12:K$458)</f>
        <v>0</v>
      </c>
      <c r="L81" s="37">
        <f>SUMIF('C-Existing'!$B$12:$B$458,$B81,'C-Existing'!L$12:L$458)</f>
        <v>0</v>
      </c>
      <c r="M81" s="37">
        <f>SUMIF('C-Existing'!$B$12:$B$458,$B81,'C-Existing'!M$12:M$458)</f>
        <v>0</v>
      </c>
      <c r="N81" s="37">
        <f>SUMIF('C-Existing'!$B$12:$B$458,$B81,'C-Existing'!N$12:N$458)</f>
        <v>0</v>
      </c>
      <c r="O81" s="37">
        <f>SUMIF('C-Existing'!$B$12:$B$458,$B81,'C-Existing'!O$12:O$458)</f>
        <v>0</v>
      </c>
      <c r="P81" s="37">
        <f>SUMIF('C-Existing'!$B$12:$B$458,$B81,'C-Existing'!P$12:P$458)</f>
        <v>0</v>
      </c>
      <c r="Q81" s="37">
        <f>SUMIF('C-Existing'!$B$12:$B$458,$B81,'C-Existing'!Q$12:Q$458)</f>
        <v>0</v>
      </c>
      <c r="R81" s="37">
        <f>SUMIF('C-Existing'!$B$12:$B$458,$B81,'C-Existing'!R$12:R$458)</f>
        <v>0</v>
      </c>
      <c r="S81" s="37">
        <f>SUMIF('C-Existing'!$B$12:$B$458,$B81,'C-Existing'!S$12:S$458)</f>
        <v>0</v>
      </c>
      <c r="T81" s="37">
        <f>SUMIF('C-Existing'!$B$12:$B$458,$B81,'C-Existing'!T$12:T$458)</f>
        <v>0</v>
      </c>
      <c r="U81" s="37">
        <f>SUMIF('C-Existing'!$B$12:$B$458,$B81,'C-Existing'!U$12:U$458)</f>
        <v>1</v>
      </c>
      <c r="V81" s="37">
        <f>SUMIF('C-Existing'!$B$12:$B$458,$B81,'C-Existing'!V$12:V$458)</f>
        <v>0</v>
      </c>
      <c r="W81" s="37">
        <f>SUMIF('C-Existing'!$B$12:$B$458,$B81,'C-Existing'!W$12:W$458)</f>
        <v>0</v>
      </c>
      <c r="X81" s="37">
        <f>SUMIF('C-Existing'!$B$12:$B$458,$B81,'C-Existing'!X$12:X$458)</f>
        <v>237</v>
      </c>
      <c r="Y81" s="37">
        <f>SUMIF('C-Existing'!$B$12:$B$458,$B81,'C-Existing'!Y$12:Y$458)</f>
        <v>0</v>
      </c>
      <c r="Z81" s="37">
        <f>SUMIF('C-Existing'!$B$12:$B$458,$B81,'C-Existing'!Z$12:Z$458)</f>
        <v>0</v>
      </c>
      <c r="AA81" s="37">
        <f>SUMIF('C-Existing'!$B$12:$B$458,$B81,'C-Existing'!AA$12:AA$458)</f>
        <v>0</v>
      </c>
      <c r="AB81" s="37">
        <f>SUMIF('C-Existing'!$B$12:$B$458,$B81,'C-Existing'!AB$12:AB$458)</f>
        <v>0</v>
      </c>
      <c r="AC81" s="37">
        <f>SUMIF('C-Existing'!$B$12:$B$458,$B81,'C-Existing'!AC$12:AC$458)</f>
        <v>0</v>
      </c>
      <c r="AD81" s="37">
        <f>SUMIF('C-Existing'!$B$12:$B$458,$B81,'C-Existing'!AD$12:AD$458)</f>
        <v>0</v>
      </c>
      <c r="AE81" s="56">
        <f>SUMIF('C-Existing'!$B$12:$B$458,$B81,'C-Existing'!AE$12:AE$458)</f>
        <v>9.6699999999999994E-2</v>
      </c>
      <c r="AF81" s="37">
        <f>SUMIF('C-Existing'!$B$12:$B$458,$B81,'C-Existing'!AF$12:AF$458)</f>
        <v>0</v>
      </c>
      <c r="AG81" s="37">
        <f>SUMIF('C-Existing'!$B$12:$B$458,$B81,'C-Existing'!AG$12:AG$458)</f>
        <v>0</v>
      </c>
      <c r="AH81" s="102">
        <f>SUMIF('C-Existing'!$B$12:$B$458,$B81,'C-Existing'!AH$12:AH$458)</f>
        <v>0</v>
      </c>
      <c r="AI81" s="37">
        <f>SUMIF('C-Existing'!$B$12:$B$458,$B81,'C-Existing'!AI$12:AI$458)</f>
        <v>0</v>
      </c>
      <c r="AJ81" s="37">
        <f>SUMIF('C-Existing'!$B$12:$B$458,$B81,'C-Existing'!AJ$12:AJ$458)</f>
        <v>0</v>
      </c>
      <c r="AK81" s="37">
        <f>SUMIF('C-Existing'!$B$12:$B$458,$B81,'C-Existing'!AK$12:AK$458)</f>
        <v>0</v>
      </c>
      <c r="AL81" s="37">
        <f>SUMIF('C-Existing'!$B$12:$B$458,$B81,'C-Existing'!AL$12:AL$458)</f>
        <v>0</v>
      </c>
      <c r="AM81" s="37">
        <f>SUMIF('C-Existing'!$B$12:$B$458,$B81,'C-Existing'!AM$12:AM$458)</f>
        <v>0</v>
      </c>
      <c r="AN81" s="37">
        <f>SUMIF('C-Existing'!$B$12:$B$458,$B81,'C-Existing'!AN$12:AN$458)</f>
        <v>0</v>
      </c>
      <c r="AR81" s="37"/>
    </row>
    <row r="82" spans="1:44" x14ac:dyDescent="0.2">
      <c r="A82" s="1">
        <f t="shared" si="5"/>
        <v>2</v>
      </c>
      <c r="B82" s="101">
        <f t="shared" si="6"/>
        <v>46812</v>
      </c>
      <c r="C82" s="37">
        <f>SUMIF('C-Existing'!$B$12:$B$458,$B82,'C-Existing'!C$12:C$458)</f>
        <v>0</v>
      </c>
      <c r="D82" s="37">
        <f>SUMIF('C-Existing'!$B$12:$B$458,$B82,'C-Existing'!D$12:D$458)</f>
        <v>56138240.700000025</v>
      </c>
      <c r="E82" s="37">
        <f>SUMIF('C-Existing'!$B$12:$B$458,$B82,'C-Existing'!E$12:E$458)</f>
        <v>0</v>
      </c>
      <c r="F82" s="37">
        <f>SUMIF('C-Existing'!$B$12:$B$458,$B82,'C-Existing'!F$12:F$458)</f>
        <v>0</v>
      </c>
      <c r="G82" s="37">
        <f>SUMIF('C-Existing'!$B$12:$B$458,$B82,'C-Existing'!G$12:G$458)</f>
        <v>0</v>
      </c>
      <c r="H82" s="37">
        <f>SUMIF('C-Existing'!$B$12:$B$458,$B82,'C-Existing'!H$12:H$458)</f>
        <v>0</v>
      </c>
      <c r="I82" s="37">
        <f>SUMIF('C-Existing'!$B$12:$B$458,$B82,'C-Existing'!I$12:I$458)</f>
        <v>0</v>
      </c>
      <c r="J82" s="37">
        <f>SUMIF('C-Existing'!$B$12:$B$458,$B82,'C-Existing'!J$12:J$458)</f>
        <v>0</v>
      </c>
      <c r="K82" s="37">
        <f>SUMIF('C-Existing'!$B$12:$B$458,$B82,'C-Existing'!K$12:K$458)</f>
        <v>0</v>
      </c>
      <c r="L82" s="37">
        <f>SUMIF('C-Existing'!$B$12:$B$458,$B82,'C-Existing'!L$12:L$458)</f>
        <v>0</v>
      </c>
      <c r="M82" s="37">
        <f>SUMIF('C-Existing'!$B$12:$B$458,$B82,'C-Existing'!M$12:M$458)</f>
        <v>0</v>
      </c>
      <c r="N82" s="37">
        <f>SUMIF('C-Existing'!$B$12:$B$458,$B82,'C-Existing'!N$12:N$458)</f>
        <v>0</v>
      </c>
      <c r="O82" s="37">
        <f>SUMIF('C-Existing'!$B$12:$B$458,$B82,'C-Existing'!O$12:O$458)</f>
        <v>0</v>
      </c>
      <c r="P82" s="37">
        <f>SUMIF('C-Existing'!$B$12:$B$458,$B82,'C-Existing'!P$12:P$458)</f>
        <v>0</v>
      </c>
      <c r="Q82" s="37">
        <f>SUMIF('C-Existing'!$B$12:$B$458,$B82,'C-Existing'!Q$12:Q$458)</f>
        <v>0</v>
      </c>
      <c r="R82" s="37">
        <f>SUMIF('C-Existing'!$B$12:$B$458,$B82,'C-Existing'!R$12:R$458)</f>
        <v>0</v>
      </c>
      <c r="S82" s="37">
        <f>SUMIF('C-Existing'!$B$12:$B$458,$B82,'C-Existing'!S$12:S$458)</f>
        <v>0</v>
      </c>
      <c r="T82" s="37">
        <f>SUMIF('C-Existing'!$B$12:$B$458,$B82,'C-Existing'!T$12:T$458)</f>
        <v>0</v>
      </c>
      <c r="U82" s="37">
        <f>SUMIF('C-Existing'!$B$12:$B$458,$B82,'C-Existing'!U$12:U$458)</f>
        <v>1</v>
      </c>
      <c r="V82" s="37">
        <f>SUMIF('C-Existing'!$B$12:$B$458,$B82,'C-Existing'!V$12:V$458)</f>
        <v>0</v>
      </c>
      <c r="W82" s="37">
        <f>SUMIF('C-Existing'!$B$12:$B$458,$B82,'C-Existing'!W$12:W$458)</f>
        <v>0</v>
      </c>
      <c r="X82" s="37">
        <f>SUMIF('C-Existing'!$B$12:$B$458,$B82,'C-Existing'!X$12:X$458)</f>
        <v>237</v>
      </c>
      <c r="Y82" s="37">
        <f>SUMIF('C-Existing'!$B$12:$B$458,$B82,'C-Existing'!Y$12:Y$458)</f>
        <v>0</v>
      </c>
      <c r="Z82" s="37">
        <f>SUMIF('C-Existing'!$B$12:$B$458,$B82,'C-Existing'!Z$12:Z$458)</f>
        <v>0</v>
      </c>
      <c r="AA82" s="37">
        <f>SUMIF('C-Existing'!$B$12:$B$458,$B82,'C-Existing'!AA$12:AA$458)</f>
        <v>0</v>
      </c>
      <c r="AB82" s="37">
        <f>SUMIF('C-Existing'!$B$12:$B$458,$B82,'C-Existing'!AB$12:AB$458)</f>
        <v>0</v>
      </c>
      <c r="AC82" s="37">
        <f>SUMIF('C-Existing'!$B$12:$B$458,$B82,'C-Existing'!AC$12:AC$458)</f>
        <v>0</v>
      </c>
      <c r="AD82" s="37">
        <f>SUMIF('C-Existing'!$B$12:$B$458,$B82,'C-Existing'!AD$12:AD$458)</f>
        <v>0</v>
      </c>
      <c r="AE82" s="56">
        <f>SUMIF('C-Existing'!$B$12:$B$458,$B82,'C-Existing'!AE$12:AE$458)</f>
        <v>9.6699999999999994E-2</v>
      </c>
      <c r="AF82" s="37">
        <f>SUMIF('C-Existing'!$B$12:$B$458,$B82,'C-Existing'!AF$12:AF$458)</f>
        <v>0</v>
      </c>
      <c r="AG82" s="37">
        <f>SUMIF('C-Existing'!$B$12:$B$458,$B82,'C-Existing'!AG$12:AG$458)</f>
        <v>0</v>
      </c>
      <c r="AH82" s="102">
        <f>SUMIF('C-Existing'!$B$12:$B$458,$B82,'C-Existing'!AH$12:AH$458)</f>
        <v>0</v>
      </c>
      <c r="AI82" s="37">
        <f>SUMIF('C-Existing'!$B$12:$B$458,$B82,'C-Existing'!AI$12:AI$458)</f>
        <v>0</v>
      </c>
      <c r="AJ82" s="37">
        <f>SUMIF('C-Existing'!$B$12:$B$458,$B82,'C-Existing'!AJ$12:AJ$458)</f>
        <v>0</v>
      </c>
      <c r="AK82" s="37">
        <f>SUMIF('C-Existing'!$B$12:$B$458,$B82,'C-Existing'!AK$12:AK$458)</f>
        <v>0</v>
      </c>
      <c r="AL82" s="37">
        <f>SUMIF('C-Existing'!$B$12:$B$458,$B82,'C-Existing'!AL$12:AL$458)</f>
        <v>0</v>
      </c>
      <c r="AM82" s="37">
        <f>SUMIF('C-Existing'!$B$12:$B$458,$B82,'C-Existing'!AM$12:AM$458)</f>
        <v>0</v>
      </c>
      <c r="AN82" s="37">
        <f>SUMIF('C-Existing'!$B$12:$B$458,$B82,'C-Existing'!AN$12:AN$458)</f>
        <v>0</v>
      </c>
      <c r="AR82" s="37"/>
    </row>
    <row r="83" spans="1:44" x14ac:dyDescent="0.2">
      <c r="A83" s="1">
        <f t="shared" si="5"/>
        <v>3</v>
      </c>
      <c r="B83" s="101">
        <f t="shared" si="6"/>
        <v>46843</v>
      </c>
      <c r="C83" s="37">
        <f>SUMIF('C-Existing'!$B$12:$B$458,$B83,'C-Existing'!C$12:C$458)</f>
        <v>0</v>
      </c>
      <c r="D83" s="37">
        <f>SUMIF('C-Existing'!$B$12:$B$458,$B83,'C-Existing'!D$12:D$458)</f>
        <v>56138240.700000025</v>
      </c>
      <c r="E83" s="37">
        <f>SUMIF('C-Existing'!$B$12:$B$458,$B83,'C-Existing'!E$12:E$458)</f>
        <v>0</v>
      </c>
      <c r="F83" s="37">
        <f>SUMIF('C-Existing'!$B$12:$B$458,$B83,'C-Existing'!F$12:F$458)</f>
        <v>0</v>
      </c>
      <c r="G83" s="37">
        <f>SUMIF('C-Existing'!$B$12:$B$458,$B83,'C-Existing'!G$12:G$458)</f>
        <v>0</v>
      </c>
      <c r="H83" s="37">
        <f>SUMIF('C-Existing'!$B$12:$B$458,$B83,'C-Existing'!H$12:H$458)</f>
        <v>0</v>
      </c>
      <c r="I83" s="37">
        <f>SUMIF('C-Existing'!$B$12:$B$458,$B83,'C-Existing'!I$12:I$458)</f>
        <v>0</v>
      </c>
      <c r="J83" s="37">
        <f>SUMIF('C-Existing'!$B$12:$B$458,$B83,'C-Existing'!J$12:J$458)</f>
        <v>0</v>
      </c>
      <c r="K83" s="37">
        <f>SUMIF('C-Existing'!$B$12:$B$458,$B83,'C-Existing'!K$12:K$458)</f>
        <v>0</v>
      </c>
      <c r="L83" s="37">
        <f>SUMIF('C-Existing'!$B$12:$B$458,$B83,'C-Existing'!L$12:L$458)</f>
        <v>0</v>
      </c>
      <c r="M83" s="37">
        <f>SUMIF('C-Existing'!$B$12:$B$458,$B83,'C-Existing'!M$12:M$458)</f>
        <v>0</v>
      </c>
      <c r="N83" s="37">
        <f>SUMIF('C-Existing'!$B$12:$B$458,$B83,'C-Existing'!N$12:N$458)</f>
        <v>0</v>
      </c>
      <c r="O83" s="37">
        <f>SUMIF('C-Existing'!$B$12:$B$458,$B83,'C-Existing'!O$12:O$458)</f>
        <v>0</v>
      </c>
      <c r="P83" s="37">
        <f>SUMIF('C-Existing'!$B$12:$B$458,$B83,'C-Existing'!P$12:P$458)</f>
        <v>0</v>
      </c>
      <c r="Q83" s="37">
        <f>SUMIF('C-Existing'!$B$12:$B$458,$B83,'C-Existing'!Q$12:Q$458)</f>
        <v>0</v>
      </c>
      <c r="R83" s="37">
        <f>SUMIF('C-Existing'!$B$12:$B$458,$B83,'C-Existing'!R$12:R$458)</f>
        <v>0</v>
      </c>
      <c r="S83" s="37">
        <f>SUMIF('C-Existing'!$B$12:$B$458,$B83,'C-Existing'!S$12:S$458)</f>
        <v>0</v>
      </c>
      <c r="T83" s="37">
        <f>SUMIF('C-Existing'!$B$12:$B$458,$B83,'C-Existing'!T$12:T$458)</f>
        <v>0</v>
      </c>
      <c r="U83" s="37">
        <f>SUMIF('C-Existing'!$B$12:$B$458,$B83,'C-Existing'!U$12:U$458)</f>
        <v>1</v>
      </c>
      <c r="V83" s="37">
        <f>SUMIF('C-Existing'!$B$12:$B$458,$B83,'C-Existing'!V$12:V$458)</f>
        <v>0</v>
      </c>
      <c r="W83" s="37">
        <f>SUMIF('C-Existing'!$B$12:$B$458,$B83,'C-Existing'!W$12:W$458)</f>
        <v>0</v>
      </c>
      <c r="X83" s="37">
        <f>SUMIF('C-Existing'!$B$12:$B$458,$B83,'C-Existing'!X$12:X$458)</f>
        <v>237</v>
      </c>
      <c r="Y83" s="37">
        <f>SUMIF('C-Existing'!$B$12:$B$458,$B83,'C-Existing'!Y$12:Y$458)</f>
        <v>0</v>
      </c>
      <c r="Z83" s="37">
        <f>SUMIF('C-Existing'!$B$12:$B$458,$B83,'C-Existing'!Z$12:Z$458)</f>
        <v>0</v>
      </c>
      <c r="AA83" s="37">
        <f>SUMIF('C-Existing'!$B$12:$B$458,$B83,'C-Existing'!AA$12:AA$458)</f>
        <v>0</v>
      </c>
      <c r="AB83" s="37">
        <f>SUMIF('C-Existing'!$B$12:$B$458,$B83,'C-Existing'!AB$12:AB$458)</f>
        <v>0</v>
      </c>
      <c r="AC83" s="37">
        <f>SUMIF('C-Existing'!$B$12:$B$458,$B83,'C-Existing'!AC$12:AC$458)</f>
        <v>0</v>
      </c>
      <c r="AD83" s="37">
        <f>SUMIF('C-Existing'!$B$12:$B$458,$B83,'C-Existing'!AD$12:AD$458)</f>
        <v>0</v>
      </c>
      <c r="AE83" s="56">
        <f>SUMIF('C-Existing'!$B$12:$B$458,$B83,'C-Existing'!AE$12:AE$458)</f>
        <v>9.6699999999999994E-2</v>
      </c>
      <c r="AF83" s="37">
        <f>SUMIF('C-Existing'!$B$12:$B$458,$B83,'C-Existing'!AF$12:AF$458)</f>
        <v>0</v>
      </c>
      <c r="AG83" s="37">
        <f>SUMIF('C-Existing'!$B$12:$B$458,$B83,'C-Existing'!AG$12:AG$458)</f>
        <v>0</v>
      </c>
      <c r="AH83" s="102">
        <f>SUMIF('C-Existing'!$B$12:$B$458,$B83,'C-Existing'!AH$12:AH$458)</f>
        <v>0</v>
      </c>
      <c r="AI83" s="37">
        <f>SUMIF('C-Existing'!$B$12:$B$458,$B83,'C-Existing'!AI$12:AI$458)</f>
        <v>0</v>
      </c>
      <c r="AJ83" s="37">
        <f>SUMIF('C-Existing'!$B$12:$B$458,$B83,'C-Existing'!AJ$12:AJ$458)</f>
        <v>0</v>
      </c>
      <c r="AK83" s="37">
        <f>SUMIF('C-Existing'!$B$12:$B$458,$B83,'C-Existing'!AK$12:AK$458)</f>
        <v>0</v>
      </c>
      <c r="AL83" s="37">
        <f>SUMIF('C-Existing'!$B$12:$B$458,$B83,'C-Existing'!AL$12:AL$458)</f>
        <v>0</v>
      </c>
      <c r="AM83" s="37">
        <f>SUMIF('C-Existing'!$B$12:$B$458,$B83,'C-Existing'!AM$12:AM$458)</f>
        <v>0</v>
      </c>
      <c r="AN83" s="37">
        <f>SUMIF('C-Existing'!$B$12:$B$458,$B83,'C-Existing'!AN$12:AN$458)</f>
        <v>0</v>
      </c>
      <c r="AR83" s="37"/>
    </row>
    <row r="84" spans="1:44" x14ac:dyDescent="0.2">
      <c r="A84" s="1">
        <f t="shared" si="5"/>
        <v>4</v>
      </c>
      <c r="B84" s="101">
        <f t="shared" si="6"/>
        <v>46873</v>
      </c>
      <c r="C84" s="37">
        <f>SUMIF('C-Existing'!$B$12:$B$458,$B84,'C-Existing'!C$12:C$458)</f>
        <v>0</v>
      </c>
      <c r="D84" s="37">
        <f>SUMIF('C-Existing'!$B$12:$B$458,$B84,'C-Existing'!D$12:D$458)</f>
        <v>56138240.700000025</v>
      </c>
      <c r="E84" s="37">
        <f>SUMIF('C-Existing'!$B$12:$B$458,$B84,'C-Existing'!E$12:E$458)</f>
        <v>0</v>
      </c>
      <c r="F84" s="37">
        <f>SUMIF('C-Existing'!$B$12:$B$458,$B84,'C-Existing'!F$12:F$458)</f>
        <v>0</v>
      </c>
      <c r="G84" s="37">
        <f>SUMIF('C-Existing'!$B$12:$B$458,$B84,'C-Existing'!G$12:G$458)</f>
        <v>0</v>
      </c>
      <c r="H84" s="37">
        <f>SUMIF('C-Existing'!$B$12:$B$458,$B84,'C-Existing'!H$12:H$458)</f>
        <v>0</v>
      </c>
      <c r="I84" s="37">
        <f>SUMIF('C-Existing'!$B$12:$B$458,$B84,'C-Existing'!I$12:I$458)</f>
        <v>0</v>
      </c>
      <c r="J84" s="37">
        <f>SUMIF('C-Existing'!$B$12:$B$458,$B84,'C-Existing'!J$12:J$458)</f>
        <v>0</v>
      </c>
      <c r="K84" s="37">
        <f>SUMIF('C-Existing'!$B$12:$B$458,$B84,'C-Existing'!K$12:K$458)</f>
        <v>0</v>
      </c>
      <c r="L84" s="37">
        <f>SUMIF('C-Existing'!$B$12:$B$458,$B84,'C-Existing'!L$12:L$458)</f>
        <v>0</v>
      </c>
      <c r="M84" s="37">
        <f>SUMIF('C-Existing'!$B$12:$B$458,$B84,'C-Existing'!M$12:M$458)</f>
        <v>0</v>
      </c>
      <c r="N84" s="37">
        <f>SUMIF('C-Existing'!$B$12:$B$458,$B84,'C-Existing'!N$12:N$458)</f>
        <v>0</v>
      </c>
      <c r="O84" s="37">
        <f>SUMIF('C-Existing'!$B$12:$B$458,$B84,'C-Existing'!O$12:O$458)</f>
        <v>0</v>
      </c>
      <c r="P84" s="37">
        <f>SUMIF('C-Existing'!$B$12:$B$458,$B84,'C-Existing'!P$12:P$458)</f>
        <v>0</v>
      </c>
      <c r="Q84" s="37">
        <f>SUMIF('C-Existing'!$B$12:$B$458,$B84,'C-Existing'!Q$12:Q$458)</f>
        <v>0</v>
      </c>
      <c r="R84" s="37">
        <f>SUMIF('C-Existing'!$B$12:$B$458,$B84,'C-Existing'!R$12:R$458)</f>
        <v>0</v>
      </c>
      <c r="S84" s="37">
        <f>SUMIF('C-Existing'!$B$12:$B$458,$B84,'C-Existing'!S$12:S$458)</f>
        <v>0</v>
      </c>
      <c r="T84" s="37">
        <f>SUMIF('C-Existing'!$B$12:$B$458,$B84,'C-Existing'!T$12:T$458)</f>
        <v>0</v>
      </c>
      <c r="U84" s="37">
        <f>SUMIF('C-Existing'!$B$12:$B$458,$B84,'C-Existing'!U$12:U$458)</f>
        <v>1</v>
      </c>
      <c r="V84" s="37">
        <f>SUMIF('C-Existing'!$B$12:$B$458,$B84,'C-Existing'!V$12:V$458)</f>
        <v>0</v>
      </c>
      <c r="W84" s="37">
        <f>SUMIF('C-Existing'!$B$12:$B$458,$B84,'C-Existing'!W$12:W$458)</f>
        <v>0</v>
      </c>
      <c r="X84" s="37">
        <f>SUMIF('C-Existing'!$B$12:$B$458,$B84,'C-Existing'!X$12:X$458)</f>
        <v>237</v>
      </c>
      <c r="Y84" s="37">
        <f>SUMIF('C-Existing'!$B$12:$B$458,$B84,'C-Existing'!Y$12:Y$458)</f>
        <v>0</v>
      </c>
      <c r="Z84" s="37">
        <f>SUMIF('C-Existing'!$B$12:$B$458,$B84,'C-Existing'!Z$12:Z$458)</f>
        <v>0</v>
      </c>
      <c r="AA84" s="37">
        <f>SUMIF('C-Existing'!$B$12:$B$458,$B84,'C-Existing'!AA$12:AA$458)</f>
        <v>0</v>
      </c>
      <c r="AB84" s="37">
        <f>SUMIF('C-Existing'!$B$12:$B$458,$B84,'C-Existing'!AB$12:AB$458)</f>
        <v>0</v>
      </c>
      <c r="AC84" s="37">
        <f>SUMIF('C-Existing'!$B$12:$B$458,$B84,'C-Existing'!AC$12:AC$458)</f>
        <v>0</v>
      </c>
      <c r="AD84" s="37">
        <f>SUMIF('C-Existing'!$B$12:$B$458,$B84,'C-Existing'!AD$12:AD$458)</f>
        <v>0</v>
      </c>
      <c r="AE84" s="56">
        <f>SUMIF('C-Existing'!$B$12:$B$458,$B84,'C-Existing'!AE$12:AE$458)</f>
        <v>9.6699999999999994E-2</v>
      </c>
      <c r="AF84" s="37">
        <f>SUMIF('C-Existing'!$B$12:$B$458,$B84,'C-Existing'!AF$12:AF$458)</f>
        <v>0</v>
      </c>
      <c r="AG84" s="37">
        <f>SUMIF('C-Existing'!$B$12:$B$458,$B84,'C-Existing'!AG$12:AG$458)</f>
        <v>0</v>
      </c>
      <c r="AH84" s="102">
        <f>SUMIF('C-Existing'!$B$12:$B$458,$B84,'C-Existing'!AH$12:AH$458)</f>
        <v>0</v>
      </c>
      <c r="AI84" s="37">
        <f>SUMIF('C-Existing'!$B$12:$B$458,$B84,'C-Existing'!AI$12:AI$458)</f>
        <v>0</v>
      </c>
      <c r="AJ84" s="37">
        <f>SUMIF('C-Existing'!$B$12:$B$458,$B84,'C-Existing'!AJ$12:AJ$458)</f>
        <v>0</v>
      </c>
      <c r="AK84" s="37">
        <f>SUMIF('C-Existing'!$B$12:$B$458,$B84,'C-Existing'!AK$12:AK$458)</f>
        <v>0</v>
      </c>
      <c r="AL84" s="37">
        <f>SUMIF('C-Existing'!$B$12:$B$458,$B84,'C-Existing'!AL$12:AL$458)</f>
        <v>0</v>
      </c>
      <c r="AM84" s="37">
        <f>SUMIF('C-Existing'!$B$12:$B$458,$B84,'C-Existing'!AM$12:AM$458)</f>
        <v>0</v>
      </c>
      <c r="AN84" s="37">
        <f>SUMIF('C-Existing'!$B$12:$B$458,$B84,'C-Existing'!AN$12:AN$458)</f>
        <v>0</v>
      </c>
      <c r="AR84" s="37"/>
    </row>
    <row r="85" spans="1:44" x14ac:dyDescent="0.2">
      <c r="A85" s="1">
        <f t="shared" si="5"/>
        <v>5</v>
      </c>
      <c r="B85" s="101">
        <f t="shared" si="6"/>
        <v>46904</v>
      </c>
      <c r="C85" s="37">
        <f>SUMIF('C-Existing'!$B$12:$B$458,$B85,'C-Existing'!C$12:C$458)</f>
        <v>0</v>
      </c>
      <c r="D85" s="37">
        <f>SUMIF('C-Existing'!$B$12:$B$458,$B85,'C-Existing'!D$12:D$458)</f>
        <v>56138240.700000025</v>
      </c>
      <c r="E85" s="37">
        <f>SUMIF('C-Existing'!$B$12:$B$458,$B85,'C-Existing'!E$12:E$458)</f>
        <v>0</v>
      </c>
      <c r="F85" s="37">
        <f>SUMIF('C-Existing'!$B$12:$B$458,$B85,'C-Existing'!F$12:F$458)</f>
        <v>0</v>
      </c>
      <c r="G85" s="37">
        <f>SUMIF('C-Existing'!$B$12:$B$458,$B85,'C-Existing'!G$12:G$458)</f>
        <v>0</v>
      </c>
      <c r="H85" s="37">
        <f>SUMIF('C-Existing'!$B$12:$B$458,$B85,'C-Existing'!H$12:H$458)</f>
        <v>0</v>
      </c>
      <c r="I85" s="37">
        <f>SUMIF('C-Existing'!$B$12:$B$458,$B85,'C-Existing'!I$12:I$458)</f>
        <v>0</v>
      </c>
      <c r="J85" s="37">
        <f>SUMIF('C-Existing'!$B$12:$B$458,$B85,'C-Existing'!J$12:J$458)</f>
        <v>0</v>
      </c>
      <c r="K85" s="37">
        <f>SUMIF('C-Existing'!$B$12:$B$458,$B85,'C-Existing'!K$12:K$458)</f>
        <v>0</v>
      </c>
      <c r="L85" s="37">
        <f>SUMIF('C-Existing'!$B$12:$B$458,$B85,'C-Existing'!L$12:L$458)</f>
        <v>0</v>
      </c>
      <c r="M85" s="37">
        <f>SUMIF('C-Existing'!$B$12:$B$458,$B85,'C-Existing'!M$12:M$458)</f>
        <v>0</v>
      </c>
      <c r="N85" s="37">
        <f>SUMIF('C-Existing'!$B$12:$B$458,$B85,'C-Existing'!N$12:N$458)</f>
        <v>0</v>
      </c>
      <c r="O85" s="37">
        <f>SUMIF('C-Existing'!$B$12:$B$458,$B85,'C-Existing'!O$12:O$458)</f>
        <v>0</v>
      </c>
      <c r="P85" s="37">
        <f>SUMIF('C-Existing'!$B$12:$B$458,$B85,'C-Existing'!P$12:P$458)</f>
        <v>0</v>
      </c>
      <c r="Q85" s="37">
        <f>SUMIF('C-Existing'!$B$12:$B$458,$B85,'C-Existing'!Q$12:Q$458)</f>
        <v>0</v>
      </c>
      <c r="R85" s="37">
        <f>SUMIF('C-Existing'!$B$12:$B$458,$B85,'C-Existing'!R$12:R$458)</f>
        <v>0</v>
      </c>
      <c r="S85" s="37">
        <f>SUMIF('C-Existing'!$B$12:$B$458,$B85,'C-Existing'!S$12:S$458)</f>
        <v>0</v>
      </c>
      <c r="T85" s="37">
        <f>SUMIF('C-Existing'!$B$12:$B$458,$B85,'C-Existing'!T$12:T$458)</f>
        <v>0</v>
      </c>
      <c r="U85" s="37">
        <f>SUMIF('C-Existing'!$B$12:$B$458,$B85,'C-Existing'!U$12:U$458)</f>
        <v>1</v>
      </c>
      <c r="V85" s="37">
        <f>SUMIF('C-Existing'!$B$12:$B$458,$B85,'C-Existing'!V$12:V$458)</f>
        <v>0</v>
      </c>
      <c r="W85" s="37">
        <f>SUMIF('C-Existing'!$B$12:$B$458,$B85,'C-Existing'!W$12:W$458)</f>
        <v>0</v>
      </c>
      <c r="X85" s="37">
        <f>SUMIF('C-Existing'!$B$12:$B$458,$B85,'C-Existing'!X$12:X$458)</f>
        <v>237</v>
      </c>
      <c r="Y85" s="37">
        <f>SUMIF('C-Existing'!$B$12:$B$458,$B85,'C-Existing'!Y$12:Y$458)</f>
        <v>0</v>
      </c>
      <c r="Z85" s="37">
        <f>SUMIF('C-Existing'!$B$12:$B$458,$B85,'C-Existing'!Z$12:Z$458)</f>
        <v>0</v>
      </c>
      <c r="AA85" s="37">
        <f>SUMIF('C-Existing'!$B$12:$B$458,$B85,'C-Existing'!AA$12:AA$458)</f>
        <v>0</v>
      </c>
      <c r="AB85" s="37">
        <f>SUMIF('C-Existing'!$B$12:$B$458,$B85,'C-Existing'!AB$12:AB$458)</f>
        <v>0</v>
      </c>
      <c r="AC85" s="37">
        <f>SUMIF('C-Existing'!$B$12:$B$458,$B85,'C-Existing'!AC$12:AC$458)</f>
        <v>0</v>
      </c>
      <c r="AD85" s="37">
        <f>SUMIF('C-Existing'!$B$12:$B$458,$B85,'C-Existing'!AD$12:AD$458)</f>
        <v>0</v>
      </c>
      <c r="AE85" s="56">
        <f>SUMIF('C-Existing'!$B$12:$B$458,$B85,'C-Existing'!AE$12:AE$458)</f>
        <v>9.6699999999999994E-2</v>
      </c>
      <c r="AF85" s="37">
        <f>SUMIF('C-Existing'!$B$12:$B$458,$B85,'C-Existing'!AF$12:AF$458)</f>
        <v>0</v>
      </c>
      <c r="AG85" s="37">
        <f>SUMIF('C-Existing'!$B$12:$B$458,$B85,'C-Existing'!AG$12:AG$458)</f>
        <v>0</v>
      </c>
      <c r="AH85" s="102">
        <f>SUMIF('C-Existing'!$B$12:$B$458,$B85,'C-Existing'!AH$12:AH$458)</f>
        <v>0</v>
      </c>
      <c r="AI85" s="37">
        <f>SUMIF('C-Existing'!$B$12:$B$458,$B85,'C-Existing'!AI$12:AI$458)</f>
        <v>0</v>
      </c>
      <c r="AJ85" s="37">
        <f>SUMIF('C-Existing'!$B$12:$B$458,$B85,'C-Existing'!AJ$12:AJ$458)</f>
        <v>0</v>
      </c>
      <c r="AK85" s="37">
        <f>SUMIF('C-Existing'!$B$12:$B$458,$B85,'C-Existing'!AK$12:AK$458)</f>
        <v>0</v>
      </c>
      <c r="AL85" s="37">
        <f>SUMIF('C-Existing'!$B$12:$B$458,$B85,'C-Existing'!AL$12:AL$458)</f>
        <v>0</v>
      </c>
      <c r="AM85" s="37">
        <f>SUMIF('C-Existing'!$B$12:$B$458,$B85,'C-Existing'!AM$12:AM$458)</f>
        <v>0</v>
      </c>
      <c r="AN85" s="37">
        <f>SUMIF('C-Existing'!$B$12:$B$458,$B85,'C-Existing'!AN$12:AN$458)</f>
        <v>0</v>
      </c>
      <c r="AR85" s="37"/>
    </row>
    <row r="86" spans="1:44" x14ac:dyDescent="0.2">
      <c r="A86" s="1">
        <f t="shared" si="5"/>
        <v>6</v>
      </c>
      <c r="B86" s="101">
        <f t="shared" si="6"/>
        <v>46934</v>
      </c>
      <c r="C86" s="37">
        <f>SUMIF('C-Existing'!$B$12:$B$458,$B86,'C-Existing'!C$12:C$458)</f>
        <v>0</v>
      </c>
      <c r="D86" s="37">
        <f>SUMIF('C-Existing'!$B$12:$B$458,$B86,'C-Existing'!D$12:D$458)</f>
        <v>56138240.700000025</v>
      </c>
      <c r="E86" s="37">
        <f>SUMIF('C-Existing'!$B$12:$B$458,$B86,'C-Existing'!E$12:E$458)</f>
        <v>0</v>
      </c>
      <c r="F86" s="37">
        <f>SUMIF('C-Existing'!$B$12:$B$458,$B86,'C-Existing'!F$12:F$458)</f>
        <v>0</v>
      </c>
      <c r="G86" s="37">
        <f>SUMIF('C-Existing'!$B$12:$B$458,$B86,'C-Existing'!G$12:G$458)</f>
        <v>0</v>
      </c>
      <c r="H86" s="37">
        <f>SUMIF('C-Existing'!$B$12:$B$458,$B86,'C-Existing'!H$12:H$458)</f>
        <v>0</v>
      </c>
      <c r="I86" s="37">
        <f>SUMIF('C-Existing'!$B$12:$B$458,$B86,'C-Existing'!I$12:I$458)</f>
        <v>0</v>
      </c>
      <c r="J86" s="37">
        <f>SUMIF('C-Existing'!$B$12:$B$458,$B86,'C-Existing'!J$12:J$458)</f>
        <v>0</v>
      </c>
      <c r="K86" s="37">
        <f>SUMIF('C-Existing'!$B$12:$B$458,$B86,'C-Existing'!K$12:K$458)</f>
        <v>0</v>
      </c>
      <c r="L86" s="37">
        <f>SUMIF('C-Existing'!$B$12:$B$458,$B86,'C-Existing'!L$12:L$458)</f>
        <v>0</v>
      </c>
      <c r="M86" s="37">
        <f>SUMIF('C-Existing'!$B$12:$B$458,$B86,'C-Existing'!M$12:M$458)</f>
        <v>0</v>
      </c>
      <c r="N86" s="37">
        <f>SUMIF('C-Existing'!$B$12:$B$458,$B86,'C-Existing'!N$12:N$458)</f>
        <v>0</v>
      </c>
      <c r="O86" s="37">
        <f>SUMIF('C-Existing'!$B$12:$B$458,$B86,'C-Existing'!O$12:O$458)</f>
        <v>0</v>
      </c>
      <c r="P86" s="37">
        <f>SUMIF('C-Existing'!$B$12:$B$458,$B86,'C-Existing'!P$12:P$458)</f>
        <v>0</v>
      </c>
      <c r="Q86" s="37">
        <f>SUMIF('C-Existing'!$B$12:$B$458,$B86,'C-Existing'!Q$12:Q$458)</f>
        <v>0</v>
      </c>
      <c r="R86" s="37">
        <f>SUMIF('C-Existing'!$B$12:$B$458,$B86,'C-Existing'!R$12:R$458)</f>
        <v>0</v>
      </c>
      <c r="S86" s="37">
        <f>SUMIF('C-Existing'!$B$12:$B$458,$B86,'C-Existing'!S$12:S$458)</f>
        <v>0</v>
      </c>
      <c r="T86" s="37">
        <f>SUMIF('C-Existing'!$B$12:$B$458,$B86,'C-Existing'!T$12:T$458)</f>
        <v>0</v>
      </c>
      <c r="U86" s="37">
        <f>SUMIF('C-Existing'!$B$12:$B$458,$B86,'C-Existing'!U$12:U$458)</f>
        <v>1</v>
      </c>
      <c r="V86" s="37">
        <f>SUMIF('C-Existing'!$B$12:$B$458,$B86,'C-Existing'!V$12:V$458)</f>
        <v>0</v>
      </c>
      <c r="W86" s="37">
        <f>SUMIF('C-Existing'!$B$12:$B$458,$B86,'C-Existing'!W$12:W$458)</f>
        <v>0</v>
      </c>
      <c r="X86" s="37">
        <f>SUMIF('C-Existing'!$B$12:$B$458,$B86,'C-Existing'!X$12:X$458)</f>
        <v>237</v>
      </c>
      <c r="Y86" s="37">
        <f>SUMIF('C-Existing'!$B$12:$B$458,$B86,'C-Existing'!Y$12:Y$458)</f>
        <v>0</v>
      </c>
      <c r="Z86" s="37">
        <f>SUMIF('C-Existing'!$B$12:$B$458,$B86,'C-Existing'!Z$12:Z$458)</f>
        <v>0</v>
      </c>
      <c r="AA86" s="37">
        <f>SUMIF('C-Existing'!$B$12:$B$458,$B86,'C-Existing'!AA$12:AA$458)</f>
        <v>0</v>
      </c>
      <c r="AB86" s="37">
        <f>SUMIF('C-Existing'!$B$12:$B$458,$B86,'C-Existing'!AB$12:AB$458)</f>
        <v>0</v>
      </c>
      <c r="AC86" s="37">
        <f>SUMIF('C-Existing'!$B$12:$B$458,$B86,'C-Existing'!AC$12:AC$458)</f>
        <v>0</v>
      </c>
      <c r="AD86" s="37">
        <f>SUMIF('C-Existing'!$B$12:$B$458,$B86,'C-Existing'!AD$12:AD$458)</f>
        <v>0</v>
      </c>
      <c r="AE86" s="56">
        <f>SUMIF('C-Existing'!$B$12:$B$458,$B86,'C-Existing'!AE$12:AE$458)</f>
        <v>9.6699999999999994E-2</v>
      </c>
      <c r="AF86" s="37">
        <f>SUMIF('C-Existing'!$B$12:$B$458,$B86,'C-Existing'!AF$12:AF$458)</f>
        <v>0</v>
      </c>
      <c r="AG86" s="37">
        <f>SUMIF('C-Existing'!$B$12:$B$458,$B86,'C-Existing'!AG$12:AG$458)</f>
        <v>0</v>
      </c>
      <c r="AH86" s="102">
        <f>SUMIF('C-Existing'!$B$12:$B$458,$B86,'C-Existing'!AH$12:AH$458)</f>
        <v>0</v>
      </c>
      <c r="AI86" s="37">
        <f>SUMIF('C-Existing'!$B$12:$B$458,$B86,'C-Existing'!AI$12:AI$458)</f>
        <v>0</v>
      </c>
      <c r="AJ86" s="37">
        <f>SUMIF('C-Existing'!$B$12:$B$458,$B86,'C-Existing'!AJ$12:AJ$458)</f>
        <v>0</v>
      </c>
      <c r="AK86" s="37">
        <f>SUMIF('C-Existing'!$B$12:$B$458,$B86,'C-Existing'!AK$12:AK$458)</f>
        <v>0</v>
      </c>
      <c r="AL86" s="37">
        <f>SUMIF('C-Existing'!$B$12:$B$458,$B86,'C-Existing'!AL$12:AL$458)</f>
        <v>0</v>
      </c>
      <c r="AM86" s="37">
        <f>SUMIF('C-Existing'!$B$12:$B$458,$B86,'C-Existing'!AM$12:AM$458)</f>
        <v>0</v>
      </c>
      <c r="AN86" s="37">
        <f>SUMIF('C-Existing'!$B$12:$B$458,$B86,'C-Existing'!AN$12:AN$458)</f>
        <v>0</v>
      </c>
      <c r="AR86" s="37"/>
    </row>
    <row r="87" spans="1:44" x14ac:dyDescent="0.2">
      <c r="A87" s="1">
        <f t="shared" si="5"/>
        <v>7</v>
      </c>
      <c r="B87" s="101">
        <f t="shared" si="6"/>
        <v>46965</v>
      </c>
      <c r="C87" s="37">
        <f>SUMIF('C-Existing'!$B$12:$B$458,$B87,'C-Existing'!C$12:C$458)</f>
        <v>0</v>
      </c>
      <c r="D87" s="37">
        <f>SUMIF('C-Existing'!$B$12:$B$458,$B87,'C-Existing'!D$12:D$458)</f>
        <v>56138240.700000025</v>
      </c>
      <c r="E87" s="37">
        <f>SUMIF('C-Existing'!$B$12:$B$458,$B87,'C-Existing'!E$12:E$458)</f>
        <v>0</v>
      </c>
      <c r="F87" s="37">
        <f>SUMIF('C-Existing'!$B$12:$B$458,$B87,'C-Existing'!F$12:F$458)</f>
        <v>0</v>
      </c>
      <c r="G87" s="37">
        <f>SUMIF('C-Existing'!$B$12:$B$458,$B87,'C-Existing'!G$12:G$458)</f>
        <v>0</v>
      </c>
      <c r="H87" s="37">
        <f>SUMIF('C-Existing'!$B$12:$B$458,$B87,'C-Existing'!H$12:H$458)</f>
        <v>0</v>
      </c>
      <c r="I87" s="37">
        <f>SUMIF('C-Existing'!$B$12:$B$458,$B87,'C-Existing'!I$12:I$458)</f>
        <v>0</v>
      </c>
      <c r="J87" s="37">
        <f>SUMIF('C-Existing'!$B$12:$B$458,$B87,'C-Existing'!J$12:J$458)</f>
        <v>0</v>
      </c>
      <c r="K87" s="37">
        <f>SUMIF('C-Existing'!$B$12:$B$458,$B87,'C-Existing'!K$12:K$458)</f>
        <v>0</v>
      </c>
      <c r="L87" s="37">
        <f>SUMIF('C-Existing'!$B$12:$B$458,$B87,'C-Existing'!L$12:L$458)</f>
        <v>0</v>
      </c>
      <c r="M87" s="37">
        <f>SUMIF('C-Existing'!$B$12:$B$458,$B87,'C-Existing'!M$12:M$458)</f>
        <v>0</v>
      </c>
      <c r="N87" s="37">
        <f>SUMIF('C-Existing'!$B$12:$B$458,$B87,'C-Existing'!N$12:N$458)</f>
        <v>0</v>
      </c>
      <c r="O87" s="37">
        <f>SUMIF('C-Existing'!$B$12:$B$458,$B87,'C-Existing'!O$12:O$458)</f>
        <v>0</v>
      </c>
      <c r="P87" s="37">
        <f>SUMIF('C-Existing'!$B$12:$B$458,$B87,'C-Existing'!P$12:P$458)</f>
        <v>0</v>
      </c>
      <c r="Q87" s="37">
        <f>SUMIF('C-Existing'!$B$12:$B$458,$B87,'C-Existing'!Q$12:Q$458)</f>
        <v>0</v>
      </c>
      <c r="R87" s="37">
        <f>SUMIF('C-Existing'!$B$12:$B$458,$B87,'C-Existing'!R$12:R$458)</f>
        <v>0</v>
      </c>
      <c r="S87" s="37">
        <f>SUMIF('C-Existing'!$B$12:$B$458,$B87,'C-Existing'!S$12:S$458)</f>
        <v>0</v>
      </c>
      <c r="T87" s="37">
        <f>SUMIF('C-Existing'!$B$12:$B$458,$B87,'C-Existing'!T$12:T$458)</f>
        <v>0</v>
      </c>
      <c r="U87" s="37">
        <f>SUMIF('C-Existing'!$B$12:$B$458,$B87,'C-Existing'!U$12:U$458)</f>
        <v>1</v>
      </c>
      <c r="V87" s="37">
        <f>SUMIF('C-Existing'!$B$12:$B$458,$B87,'C-Existing'!V$12:V$458)</f>
        <v>0</v>
      </c>
      <c r="W87" s="37">
        <f>SUMIF('C-Existing'!$B$12:$B$458,$B87,'C-Existing'!W$12:W$458)</f>
        <v>0</v>
      </c>
      <c r="X87" s="37">
        <f>SUMIF('C-Existing'!$B$12:$B$458,$B87,'C-Existing'!X$12:X$458)</f>
        <v>237</v>
      </c>
      <c r="Y87" s="37">
        <f>SUMIF('C-Existing'!$B$12:$B$458,$B87,'C-Existing'!Y$12:Y$458)</f>
        <v>0</v>
      </c>
      <c r="Z87" s="37">
        <f>SUMIF('C-Existing'!$B$12:$B$458,$B87,'C-Existing'!Z$12:Z$458)</f>
        <v>0</v>
      </c>
      <c r="AA87" s="37">
        <f>SUMIF('C-Existing'!$B$12:$B$458,$B87,'C-Existing'!AA$12:AA$458)</f>
        <v>0</v>
      </c>
      <c r="AB87" s="37">
        <f>SUMIF('C-Existing'!$B$12:$B$458,$B87,'C-Existing'!AB$12:AB$458)</f>
        <v>0</v>
      </c>
      <c r="AC87" s="37">
        <f>SUMIF('C-Existing'!$B$12:$B$458,$B87,'C-Existing'!AC$12:AC$458)</f>
        <v>0</v>
      </c>
      <c r="AD87" s="37">
        <f>SUMIF('C-Existing'!$B$12:$B$458,$B87,'C-Existing'!AD$12:AD$458)</f>
        <v>0</v>
      </c>
      <c r="AE87" s="56">
        <f>SUMIF('C-Existing'!$B$12:$B$458,$B87,'C-Existing'!AE$12:AE$458)</f>
        <v>9.6699999999999994E-2</v>
      </c>
      <c r="AF87" s="37">
        <f>SUMIF('C-Existing'!$B$12:$B$458,$B87,'C-Existing'!AF$12:AF$458)</f>
        <v>0</v>
      </c>
      <c r="AG87" s="37">
        <f>SUMIF('C-Existing'!$B$12:$B$458,$B87,'C-Existing'!AG$12:AG$458)</f>
        <v>0</v>
      </c>
      <c r="AH87" s="102">
        <f>SUMIF('C-Existing'!$B$12:$B$458,$B87,'C-Existing'!AH$12:AH$458)</f>
        <v>0</v>
      </c>
      <c r="AI87" s="37">
        <f>SUMIF('C-Existing'!$B$12:$B$458,$B87,'C-Existing'!AI$12:AI$458)</f>
        <v>0</v>
      </c>
      <c r="AJ87" s="37">
        <f>SUMIF('C-Existing'!$B$12:$B$458,$B87,'C-Existing'!AJ$12:AJ$458)</f>
        <v>0</v>
      </c>
      <c r="AK87" s="37">
        <f>SUMIF('C-Existing'!$B$12:$B$458,$B87,'C-Existing'!AK$12:AK$458)</f>
        <v>0</v>
      </c>
      <c r="AL87" s="37">
        <f>SUMIF('C-Existing'!$B$12:$B$458,$B87,'C-Existing'!AL$12:AL$458)</f>
        <v>0</v>
      </c>
      <c r="AM87" s="37">
        <f>SUMIF('C-Existing'!$B$12:$B$458,$B87,'C-Existing'!AM$12:AM$458)</f>
        <v>0</v>
      </c>
      <c r="AN87" s="37">
        <f>SUMIF('C-Existing'!$B$12:$B$458,$B87,'C-Existing'!AN$12:AN$458)</f>
        <v>0</v>
      </c>
      <c r="AR87" s="37"/>
    </row>
    <row r="88" spans="1:44" x14ac:dyDescent="0.2">
      <c r="A88" s="1">
        <f t="shared" si="5"/>
        <v>8</v>
      </c>
      <c r="B88" s="101">
        <f t="shared" si="6"/>
        <v>46996</v>
      </c>
      <c r="C88" s="37">
        <f>SUMIF('C-Existing'!$B$12:$B$458,$B88,'C-Existing'!C$12:C$458)</f>
        <v>0</v>
      </c>
      <c r="D88" s="37">
        <f>SUMIF('C-Existing'!$B$12:$B$458,$B88,'C-Existing'!D$12:D$458)</f>
        <v>56138240.700000025</v>
      </c>
      <c r="E88" s="37">
        <f>SUMIF('C-Existing'!$B$12:$B$458,$B88,'C-Existing'!E$12:E$458)</f>
        <v>0</v>
      </c>
      <c r="F88" s="37">
        <f>SUMIF('C-Existing'!$B$12:$B$458,$B88,'C-Existing'!F$12:F$458)</f>
        <v>0</v>
      </c>
      <c r="G88" s="37">
        <f>SUMIF('C-Existing'!$B$12:$B$458,$B88,'C-Existing'!G$12:G$458)</f>
        <v>0</v>
      </c>
      <c r="H88" s="37">
        <f>SUMIF('C-Existing'!$B$12:$B$458,$B88,'C-Existing'!H$12:H$458)</f>
        <v>0</v>
      </c>
      <c r="I88" s="37">
        <f>SUMIF('C-Existing'!$B$12:$B$458,$B88,'C-Existing'!I$12:I$458)</f>
        <v>0</v>
      </c>
      <c r="J88" s="37">
        <f>SUMIF('C-Existing'!$B$12:$B$458,$B88,'C-Existing'!J$12:J$458)</f>
        <v>0</v>
      </c>
      <c r="K88" s="37">
        <f>SUMIF('C-Existing'!$B$12:$B$458,$B88,'C-Existing'!K$12:K$458)</f>
        <v>0</v>
      </c>
      <c r="L88" s="37">
        <f>SUMIF('C-Existing'!$B$12:$B$458,$B88,'C-Existing'!L$12:L$458)</f>
        <v>0</v>
      </c>
      <c r="M88" s="37">
        <f>SUMIF('C-Existing'!$B$12:$B$458,$B88,'C-Existing'!M$12:M$458)</f>
        <v>0</v>
      </c>
      <c r="N88" s="37">
        <f>SUMIF('C-Existing'!$B$12:$B$458,$B88,'C-Existing'!N$12:N$458)</f>
        <v>0</v>
      </c>
      <c r="O88" s="37">
        <f>SUMIF('C-Existing'!$B$12:$B$458,$B88,'C-Existing'!O$12:O$458)</f>
        <v>0</v>
      </c>
      <c r="P88" s="37">
        <f>SUMIF('C-Existing'!$B$12:$B$458,$B88,'C-Existing'!P$12:P$458)</f>
        <v>0</v>
      </c>
      <c r="Q88" s="37">
        <f>SUMIF('C-Existing'!$B$12:$B$458,$B88,'C-Existing'!Q$12:Q$458)</f>
        <v>0</v>
      </c>
      <c r="R88" s="37">
        <f>SUMIF('C-Existing'!$B$12:$B$458,$B88,'C-Existing'!R$12:R$458)</f>
        <v>0</v>
      </c>
      <c r="S88" s="37">
        <f>SUMIF('C-Existing'!$B$12:$B$458,$B88,'C-Existing'!S$12:S$458)</f>
        <v>0</v>
      </c>
      <c r="T88" s="37">
        <f>SUMIF('C-Existing'!$B$12:$B$458,$B88,'C-Existing'!T$12:T$458)</f>
        <v>0</v>
      </c>
      <c r="U88" s="37">
        <f>SUMIF('C-Existing'!$B$12:$B$458,$B88,'C-Existing'!U$12:U$458)</f>
        <v>1</v>
      </c>
      <c r="V88" s="37">
        <f>SUMIF('C-Existing'!$B$12:$B$458,$B88,'C-Existing'!V$12:V$458)</f>
        <v>0</v>
      </c>
      <c r="W88" s="37">
        <f>SUMIF('C-Existing'!$B$12:$B$458,$B88,'C-Existing'!W$12:W$458)</f>
        <v>0</v>
      </c>
      <c r="X88" s="37">
        <f>SUMIF('C-Existing'!$B$12:$B$458,$B88,'C-Existing'!X$12:X$458)</f>
        <v>237</v>
      </c>
      <c r="Y88" s="37">
        <f>SUMIF('C-Existing'!$B$12:$B$458,$B88,'C-Existing'!Y$12:Y$458)</f>
        <v>0</v>
      </c>
      <c r="Z88" s="37">
        <f>SUMIF('C-Existing'!$B$12:$B$458,$B88,'C-Existing'!Z$12:Z$458)</f>
        <v>0</v>
      </c>
      <c r="AA88" s="37">
        <f>SUMIF('C-Existing'!$B$12:$B$458,$B88,'C-Existing'!AA$12:AA$458)</f>
        <v>0</v>
      </c>
      <c r="AB88" s="37">
        <f>SUMIF('C-Existing'!$B$12:$B$458,$B88,'C-Existing'!AB$12:AB$458)</f>
        <v>0</v>
      </c>
      <c r="AC88" s="37">
        <f>SUMIF('C-Existing'!$B$12:$B$458,$B88,'C-Existing'!AC$12:AC$458)</f>
        <v>0</v>
      </c>
      <c r="AD88" s="37">
        <f>SUMIF('C-Existing'!$B$12:$B$458,$B88,'C-Existing'!AD$12:AD$458)</f>
        <v>0</v>
      </c>
      <c r="AE88" s="56">
        <f>SUMIF('C-Existing'!$B$12:$B$458,$B88,'C-Existing'!AE$12:AE$458)</f>
        <v>9.6699999999999994E-2</v>
      </c>
      <c r="AF88" s="37">
        <f>SUMIF('C-Existing'!$B$12:$B$458,$B88,'C-Existing'!AF$12:AF$458)</f>
        <v>0</v>
      </c>
      <c r="AG88" s="37">
        <f>SUMIF('C-Existing'!$B$12:$B$458,$B88,'C-Existing'!AG$12:AG$458)</f>
        <v>0</v>
      </c>
      <c r="AH88" s="102">
        <f>SUMIF('C-Existing'!$B$12:$B$458,$B88,'C-Existing'!AH$12:AH$458)</f>
        <v>0</v>
      </c>
      <c r="AI88" s="37">
        <f>SUMIF('C-Existing'!$B$12:$B$458,$B88,'C-Existing'!AI$12:AI$458)</f>
        <v>0</v>
      </c>
      <c r="AJ88" s="37">
        <f>SUMIF('C-Existing'!$B$12:$B$458,$B88,'C-Existing'!AJ$12:AJ$458)</f>
        <v>0</v>
      </c>
      <c r="AK88" s="37">
        <f>SUMIF('C-Existing'!$B$12:$B$458,$B88,'C-Existing'!AK$12:AK$458)</f>
        <v>0</v>
      </c>
      <c r="AL88" s="37">
        <f>SUMIF('C-Existing'!$B$12:$B$458,$B88,'C-Existing'!AL$12:AL$458)</f>
        <v>0</v>
      </c>
      <c r="AM88" s="37">
        <f>SUMIF('C-Existing'!$B$12:$B$458,$B88,'C-Existing'!AM$12:AM$458)</f>
        <v>0</v>
      </c>
      <c r="AN88" s="37">
        <f>SUMIF('C-Existing'!$B$12:$B$458,$B88,'C-Existing'!AN$12:AN$458)</f>
        <v>0</v>
      </c>
      <c r="AR88" s="37"/>
    </row>
    <row r="89" spans="1:44" x14ac:dyDescent="0.2">
      <c r="A89" s="1">
        <f t="shared" si="5"/>
        <v>9</v>
      </c>
      <c r="B89" s="101">
        <f t="shared" si="6"/>
        <v>47026</v>
      </c>
      <c r="C89" s="37">
        <f>SUMIF('C-Existing'!$B$12:$B$458,$B89,'C-Existing'!C$12:C$458)</f>
        <v>0</v>
      </c>
      <c r="D89" s="37">
        <f>SUMIF('C-Existing'!$B$12:$B$458,$B89,'C-Existing'!D$12:D$458)</f>
        <v>56138240.700000025</v>
      </c>
      <c r="E89" s="37">
        <f>SUMIF('C-Existing'!$B$12:$B$458,$B89,'C-Existing'!E$12:E$458)</f>
        <v>0</v>
      </c>
      <c r="F89" s="37">
        <f>SUMIF('C-Existing'!$B$12:$B$458,$B89,'C-Existing'!F$12:F$458)</f>
        <v>0</v>
      </c>
      <c r="G89" s="37">
        <f>SUMIF('C-Existing'!$B$12:$B$458,$B89,'C-Existing'!G$12:G$458)</f>
        <v>0</v>
      </c>
      <c r="H89" s="37">
        <f>SUMIF('C-Existing'!$B$12:$B$458,$B89,'C-Existing'!H$12:H$458)</f>
        <v>0</v>
      </c>
      <c r="I89" s="37">
        <f>SUMIF('C-Existing'!$B$12:$B$458,$B89,'C-Existing'!I$12:I$458)</f>
        <v>0</v>
      </c>
      <c r="J89" s="37">
        <f>SUMIF('C-Existing'!$B$12:$B$458,$B89,'C-Existing'!J$12:J$458)</f>
        <v>0</v>
      </c>
      <c r="K89" s="37">
        <f>SUMIF('C-Existing'!$B$12:$B$458,$B89,'C-Existing'!K$12:K$458)</f>
        <v>0</v>
      </c>
      <c r="L89" s="37">
        <f>SUMIF('C-Existing'!$B$12:$B$458,$B89,'C-Existing'!L$12:L$458)</f>
        <v>0</v>
      </c>
      <c r="M89" s="37">
        <f>SUMIF('C-Existing'!$B$12:$B$458,$B89,'C-Existing'!M$12:M$458)</f>
        <v>0</v>
      </c>
      <c r="N89" s="37">
        <f>SUMIF('C-Existing'!$B$12:$B$458,$B89,'C-Existing'!N$12:N$458)</f>
        <v>0</v>
      </c>
      <c r="O89" s="37">
        <f>SUMIF('C-Existing'!$B$12:$B$458,$B89,'C-Existing'!O$12:O$458)</f>
        <v>0</v>
      </c>
      <c r="P89" s="37">
        <f>SUMIF('C-Existing'!$B$12:$B$458,$B89,'C-Existing'!P$12:P$458)</f>
        <v>0</v>
      </c>
      <c r="Q89" s="37">
        <f>SUMIF('C-Existing'!$B$12:$B$458,$B89,'C-Existing'!Q$12:Q$458)</f>
        <v>0</v>
      </c>
      <c r="R89" s="37">
        <f>SUMIF('C-Existing'!$B$12:$B$458,$B89,'C-Existing'!R$12:R$458)</f>
        <v>0</v>
      </c>
      <c r="S89" s="37">
        <f>SUMIF('C-Existing'!$B$12:$B$458,$B89,'C-Existing'!S$12:S$458)</f>
        <v>0</v>
      </c>
      <c r="T89" s="37">
        <f>SUMIF('C-Existing'!$B$12:$B$458,$B89,'C-Existing'!T$12:T$458)</f>
        <v>0</v>
      </c>
      <c r="U89" s="37">
        <f>SUMIF('C-Existing'!$B$12:$B$458,$B89,'C-Existing'!U$12:U$458)</f>
        <v>1</v>
      </c>
      <c r="V89" s="37">
        <f>SUMIF('C-Existing'!$B$12:$B$458,$B89,'C-Existing'!V$12:V$458)</f>
        <v>0</v>
      </c>
      <c r="W89" s="37">
        <f>SUMIF('C-Existing'!$B$12:$B$458,$B89,'C-Existing'!W$12:W$458)</f>
        <v>0</v>
      </c>
      <c r="X89" s="37">
        <f>SUMIF('C-Existing'!$B$12:$B$458,$B89,'C-Existing'!X$12:X$458)</f>
        <v>237</v>
      </c>
      <c r="Y89" s="37">
        <f>SUMIF('C-Existing'!$B$12:$B$458,$B89,'C-Existing'!Y$12:Y$458)</f>
        <v>0</v>
      </c>
      <c r="Z89" s="37">
        <f>SUMIF('C-Existing'!$B$12:$B$458,$B89,'C-Existing'!Z$12:Z$458)</f>
        <v>0</v>
      </c>
      <c r="AA89" s="37">
        <f>SUMIF('C-Existing'!$B$12:$B$458,$B89,'C-Existing'!AA$12:AA$458)</f>
        <v>0</v>
      </c>
      <c r="AB89" s="37">
        <f>SUMIF('C-Existing'!$B$12:$B$458,$B89,'C-Existing'!AB$12:AB$458)</f>
        <v>0</v>
      </c>
      <c r="AC89" s="37">
        <f>SUMIF('C-Existing'!$B$12:$B$458,$B89,'C-Existing'!AC$12:AC$458)</f>
        <v>0</v>
      </c>
      <c r="AD89" s="37">
        <f>SUMIF('C-Existing'!$B$12:$B$458,$B89,'C-Existing'!AD$12:AD$458)</f>
        <v>0</v>
      </c>
      <c r="AE89" s="56">
        <f>SUMIF('C-Existing'!$B$12:$B$458,$B89,'C-Existing'!AE$12:AE$458)</f>
        <v>9.6699999999999994E-2</v>
      </c>
      <c r="AF89" s="37">
        <f>SUMIF('C-Existing'!$B$12:$B$458,$B89,'C-Existing'!AF$12:AF$458)</f>
        <v>0</v>
      </c>
      <c r="AG89" s="37">
        <f>SUMIF('C-Existing'!$B$12:$B$458,$B89,'C-Existing'!AG$12:AG$458)</f>
        <v>0</v>
      </c>
      <c r="AH89" s="102">
        <f>SUMIF('C-Existing'!$B$12:$B$458,$B89,'C-Existing'!AH$12:AH$458)</f>
        <v>0</v>
      </c>
      <c r="AI89" s="37">
        <f>SUMIF('C-Existing'!$B$12:$B$458,$B89,'C-Existing'!AI$12:AI$458)</f>
        <v>0</v>
      </c>
      <c r="AJ89" s="37">
        <f>SUMIF('C-Existing'!$B$12:$B$458,$B89,'C-Existing'!AJ$12:AJ$458)</f>
        <v>0</v>
      </c>
      <c r="AK89" s="37">
        <f>SUMIF('C-Existing'!$B$12:$B$458,$B89,'C-Existing'!AK$12:AK$458)</f>
        <v>0</v>
      </c>
      <c r="AL89" s="37">
        <f>SUMIF('C-Existing'!$B$12:$B$458,$B89,'C-Existing'!AL$12:AL$458)</f>
        <v>0</v>
      </c>
      <c r="AM89" s="37">
        <f>SUMIF('C-Existing'!$B$12:$B$458,$B89,'C-Existing'!AM$12:AM$458)</f>
        <v>0</v>
      </c>
      <c r="AN89" s="37">
        <f>SUMIF('C-Existing'!$B$12:$B$458,$B89,'C-Existing'!AN$12:AN$458)</f>
        <v>0</v>
      </c>
      <c r="AR89" s="37"/>
    </row>
    <row r="90" spans="1:44" x14ac:dyDescent="0.2">
      <c r="A90" s="1">
        <f t="shared" si="5"/>
        <v>10</v>
      </c>
      <c r="B90" s="101">
        <f t="shared" si="6"/>
        <v>47057</v>
      </c>
      <c r="C90" s="37">
        <f>SUMIF('C-Existing'!$B$12:$B$458,$B90,'C-Existing'!C$12:C$458)</f>
        <v>0</v>
      </c>
      <c r="D90" s="37">
        <f>SUMIF('C-Existing'!$B$12:$B$458,$B90,'C-Existing'!D$12:D$458)</f>
        <v>56138240.700000025</v>
      </c>
      <c r="E90" s="37">
        <f>SUMIF('C-Existing'!$B$12:$B$458,$B90,'C-Existing'!E$12:E$458)</f>
        <v>0</v>
      </c>
      <c r="F90" s="37">
        <f>SUMIF('C-Existing'!$B$12:$B$458,$B90,'C-Existing'!F$12:F$458)</f>
        <v>0</v>
      </c>
      <c r="G90" s="37">
        <f>SUMIF('C-Existing'!$B$12:$B$458,$B90,'C-Existing'!G$12:G$458)</f>
        <v>0</v>
      </c>
      <c r="H90" s="37">
        <f>SUMIF('C-Existing'!$B$12:$B$458,$B90,'C-Existing'!H$12:H$458)</f>
        <v>0</v>
      </c>
      <c r="I90" s="37">
        <f>SUMIF('C-Existing'!$B$12:$B$458,$B90,'C-Existing'!I$12:I$458)</f>
        <v>0</v>
      </c>
      <c r="J90" s="37">
        <f>SUMIF('C-Existing'!$B$12:$B$458,$B90,'C-Existing'!J$12:J$458)</f>
        <v>0</v>
      </c>
      <c r="K90" s="37">
        <f>SUMIF('C-Existing'!$B$12:$B$458,$B90,'C-Existing'!K$12:K$458)</f>
        <v>0</v>
      </c>
      <c r="L90" s="37">
        <f>SUMIF('C-Existing'!$B$12:$B$458,$B90,'C-Existing'!L$12:L$458)</f>
        <v>0</v>
      </c>
      <c r="M90" s="37">
        <f>SUMIF('C-Existing'!$B$12:$B$458,$B90,'C-Existing'!M$12:M$458)</f>
        <v>0</v>
      </c>
      <c r="N90" s="37">
        <f>SUMIF('C-Existing'!$B$12:$B$458,$B90,'C-Existing'!N$12:N$458)</f>
        <v>0</v>
      </c>
      <c r="O90" s="37">
        <f>SUMIF('C-Existing'!$B$12:$B$458,$B90,'C-Existing'!O$12:O$458)</f>
        <v>0</v>
      </c>
      <c r="P90" s="37">
        <f>SUMIF('C-Existing'!$B$12:$B$458,$B90,'C-Existing'!P$12:P$458)</f>
        <v>0</v>
      </c>
      <c r="Q90" s="37">
        <f>SUMIF('C-Existing'!$B$12:$B$458,$B90,'C-Existing'!Q$12:Q$458)</f>
        <v>0</v>
      </c>
      <c r="R90" s="37">
        <f>SUMIF('C-Existing'!$B$12:$B$458,$B90,'C-Existing'!R$12:R$458)</f>
        <v>0</v>
      </c>
      <c r="S90" s="37">
        <f>SUMIF('C-Existing'!$B$12:$B$458,$B90,'C-Existing'!S$12:S$458)</f>
        <v>0</v>
      </c>
      <c r="T90" s="37">
        <f>SUMIF('C-Existing'!$B$12:$B$458,$B90,'C-Existing'!T$12:T$458)</f>
        <v>0</v>
      </c>
      <c r="U90" s="37">
        <f>SUMIF('C-Existing'!$B$12:$B$458,$B90,'C-Existing'!U$12:U$458)</f>
        <v>1</v>
      </c>
      <c r="V90" s="37">
        <f>SUMIF('C-Existing'!$B$12:$B$458,$B90,'C-Existing'!V$12:V$458)</f>
        <v>0</v>
      </c>
      <c r="W90" s="37">
        <f>SUMIF('C-Existing'!$B$12:$B$458,$B90,'C-Existing'!W$12:W$458)</f>
        <v>0</v>
      </c>
      <c r="X90" s="37">
        <f>SUMIF('C-Existing'!$B$12:$B$458,$B90,'C-Existing'!X$12:X$458)</f>
        <v>237</v>
      </c>
      <c r="Y90" s="37">
        <f>SUMIF('C-Existing'!$B$12:$B$458,$B90,'C-Existing'!Y$12:Y$458)</f>
        <v>0</v>
      </c>
      <c r="Z90" s="37">
        <f>SUMIF('C-Existing'!$B$12:$B$458,$B90,'C-Existing'!Z$12:Z$458)</f>
        <v>0</v>
      </c>
      <c r="AA90" s="37">
        <f>SUMIF('C-Existing'!$B$12:$B$458,$B90,'C-Existing'!AA$12:AA$458)</f>
        <v>0</v>
      </c>
      <c r="AB90" s="37">
        <f>SUMIF('C-Existing'!$B$12:$B$458,$B90,'C-Existing'!AB$12:AB$458)</f>
        <v>0</v>
      </c>
      <c r="AC90" s="37">
        <f>SUMIF('C-Existing'!$B$12:$B$458,$B90,'C-Existing'!AC$12:AC$458)</f>
        <v>0</v>
      </c>
      <c r="AD90" s="37">
        <f>SUMIF('C-Existing'!$B$12:$B$458,$B90,'C-Existing'!AD$12:AD$458)</f>
        <v>0</v>
      </c>
      <c r="AE90" s="56">
        <f>SUMIF('C-Existing'!$B$12:$B$458,$B90,'C-Existing'!AE$12:AE$458)</f>
        <v>9.6699999999999994E-2</v>
      </c>
      <c r="AF90" s="37">
        <f>SUMIF('C-Existing'!$B$12:$B$458,$B90,'C-Existing'!AF$12:AF$458)</f>
        <v>0</v>
      </c>
      <c r="AG90" s="37">
        <f>SUMIF('C-Existing'!$B$12:$B$458,$B90,'C-Existing'!AG$12:AG$458)</f>
        <v>0</v>
      </c>
      <c r="AH90" s="102">
        <f>SUMIF('C-Existing'!$B$12:$B$458,$B90,'C-Existing'!AH$12:AH$458)</f>
        <v>0</v>
      </c>
      <c r="AI90" s="37">
        <f>SUMIF('C-Existing'!$B$12:$B$458,$B90,'C-Existing'!AI$12:AI$458)</f>
        <v>0</v>
      </c>
      <c r="AJ90" s="37">
        <f>SUMIF('C-Existing'!$B$12:$B$458,$B90,'C-Existing'!AJ$12:AJ$458)</f>
        <v>0</v>
      </c>
      <c r="AK90" s="37">
        <f>SUMIF('C-Existing'!$B$12:$B$458,$B90,'C-Existing'!AK$12:AK$458)</f>
        <v>0</v>
      </c>
      <c r="AL90" s="37">
        <f>SUMIF('C-Existing'!$B$12:$B$458,$B90,'C-Existing'!AL$12:AL$458)</f>
        <v>0</v>
      </c>
      <c r="AM90" s="37">
        <f>SUMIF('C-Existing'!$B$12:$B$458,$B90,'C-Existing'!AM$12:AM$458)</f>
        <v>0</v>
      </c>
      <c r="AN90" s="37">
        <f>SUMIF('C-Existing'!$B$12:$B$458,$B90,'C-Existing'!AN$12:AN$458)</f>
        <v>0</v>
      </c>
      <c r="AR90" s="37"/>
    </row>
    <row r="91" spans="1:44" x14ac:dyDescent="0.2">
      <c r="A91" s="1">
        <f t="shared" si="5"/>
        <v>11</v>
      </c>
      <c r="B91" s="101">
        <f t="shared" si="6"/>
        <v>47087</v>
      </c>
      <c r="C91" s="37">
        <f>SUMIF('C-Existing'!$B$12:$B$458,$B91,'C-Existing'!C$12:C$458)</f>
        <v>0</v>
      </c>
      <c r="D91" s="37">
        <f>SUMIF('C-Existing'!$B$12:$B$458,$B91,'C-Existing'!D$12:D$458)</f>
        <v>56138240.700000025</v>
      </c>
      <c r="E91" s="37">
        <f>SUMIF('C-Existing'!$B$12:$B$458,$B91,'C-Existing'!E$12:E$458)</f>
        <v>0</v>
      </c>
      <c r="F91" s="37">
        <f>SUMIF('C-Existing'!$B$12:$B$458,$B91,'C-Existing'!F$12:F$458)</f>
        <v>0</v>
      </c>
      <c r="G91" s="37">
        <f>SUMIF('C-Existing'!$B$12:$B$458,$B91,'C-Existing'!G$12:G$458)</f>
        <v>0</v>
      </c>
      <c r="H91" s="37">
        <f>SUMIF('C-Existing'!$B$12:$B$458,$B91,'C-Existing'!H$12:H$458)</f>
        <v>0</v>
      </c>
      <c r="I91" s="37">
        <f>SUMIF('C-Existing'!$B$12:$B$458,$B91,'C-Existing'!I$12:I$458)</f>
        <v>0</v>
      </c>
      <c r="J91" s="37">
        <f>SUMIF('C-Existing'!$B$12:$B$458,$B91,'C-Existing'!J$12:J$458)</f>
        <v>0</v>
      </c>
      <c r="K91" s="37">
        <f>SUMIF('C-Existing'!$B$12:$B$458,$B91,'C-Existing'!K$12:K$458)</f>
        <v>0</v>
      </c>
      <c r="L91" s="37">
        <f>SUMIF('C-Existing'!$B$12:$B$458,$B91,'C-Existing'!L$12:L$458)</f>
        <v>0</v>
      </c>
      <c r="M91" s="37">
        <f>SUMIF('C-Existing'!$B$12:$B$458,$B91,'C-Existing'!M$12:M$458)</f>
        <v>0</v>
      </c>
      <c r="N91" s="37">
        <f>SUMIF('C-Existing'!$B$12:$B$458,$B91,'C-Existing'!N$12:N$458)</f>
        <v>0</v>
      </c>
      <c r="O91" s="37">
        <f>SUMIF('C-Existing'!$B$12:$B$458,$B91,'C-Existing'!O$12:O$458)</f>
        <v>0</v>
      </c>
      <c r="P91" s="37">
        <f>SUMIF('C-Existing'!$B$12:$B$458,$B91,'C-Existing'!P$12:P$458)</f>
        <v>0</v>
      </c>
      <c r="Q91" s="37">
        <f>SUMIF('C-Existing'!$B$12:$B$458,$B91,'C-Existing'!Q$12:Q$458)</f>
        <v>0</v>
      </c>
      <c r="R91" s="37">
        <f>SUMIF('C-Existing'!$B$12:$B$458,$B91,'C-Existing'!R$12:R$458)</f>
        <v>0</v>
      </c>
      <c r="S91" s="37">
        <f>SUMIF('C-Existing'!$B$12:$B$458,$B91,'C-Existing'!S$12:S$458)</f>
        <v>0</v>
      </c>
      <c r="T91" s="37">
        <f>SUMIF('C-Existing'!$B$12:$B$458,$B91,'C-Existing'!T$12:T$458)</f>
        <v>0</v>
      </c>
      <c r="U91" s="37">
        <f>SUMIF('C-Existing'!$B$12:$B$458,$B91,'C-Existing'!U$12:U$458)</f>
        <v>1</v>
      </c>
      <c r="V91" s="37">
        <f>SUMIF('C-Existing'!$B$12:$B$458,$B91,'C-Existing'!V$12:V$458)</f>
        <v>0</v>
      </c>
      <c r="W91" s="37">
        <f>SUMIF('C-Existing'!$B$12:$B$458,$B91,'C-Existing'!W$12:W$458)</f>
        <v>0</v>
      </c>
      <c r="X91" s="37">
        <f>SUMIF('C-Existing'!$B$12:$B$458,$B91,'C-Existing'!X$12:X$458)</f>
        <v>237</v>
      </c>
      <c r="Y91" s="37">
        <f>SUMIF('C-Existing'!$B$12:$B$458,$B91,'C-Existing'!Y$12:Y$458)</f>
        <v>0</v>
      </c>
      <c r="Z91" s="37">
        <f>SUMIF('C-Existing'!$B$12:$B$458,$B91,'C-Existing'!Z$12:Z$458)</f>
        <v>0</v>
      </c>
      <c r="AA91" s="37">
        <f>SUMIF('C-Existing'!$B$12:$B$458,$B91,'C-Existing'!AA$12:AA$458)</f>
        <v>0</v>
      </c>
      <c r="AB91" s="37">
        <f>SUMIF('C-Existing'!$B$12:$B$458,$B91,'C-Existing'!AB$12:AB$458)</f>
        <v>0</v>
      </c>
      <c r="AC91" s="37">
        <f>SUMIF('C-Existing'!$B$12:$B$458,$B91,'C-Existing'!AC$12:AC$458)</f>
        <v>0</v>
      </c>
      <c r="AD91" s="37">
        <f>SUMIF('C-Existing'!$B$12:$B$458,$B91,'C-Existing'!AD$12:AD$458)</f>
        <v>0</v>
      </c>
      <c r="AE91" s="56">
        <f>SUMIF('C-Existing'!$B$12:$B$458,$B91,'C-Existing'!AE$12:AE$458)</f>
        <v>9.6699999999999994E-2</v>
      </c>
      <c r="AF91" s="37">
        <f>SUMIF('C-Existing'!$B$12:$B$458,$B91,'C-Existing'!AF$12:AF$458)</f>
        <v>0</v>
      </c>
      <c r="AG91" s="37">
        <f>SUMIF('C-Existing'!$B$12:$B$458,$B91,'C-Existing'!AG$12:AG$458)</f>
        <v>0</v>
      </c>
      <c r="AH91" s="102">
        <f>SUMIF('C-Existing'!$B$12:$B$458,$B91,'C-Existing'!AH$12:AH$458)</f>
        <v>0</v>
      </c>
      <c r="AI91" s="37">
        <f>SUMIF('C-Existing'!$B$12:$B$458,$B91,'C-Existing'!AI$12:AI$458)</f>
        <v>0</v>
      </c>
      <c r="AJ91" s="37">
        <f>SUMIF('C-Existing'!$B$12:$B$458,$B91,'C-Existing'!AJ$12:AJ$458)</f>
        <v>0</v>
      </c>
      <c r="AK91" s="37">
        <f>SUMIF('C-Existing'!$B$12:$B$458,$B91,'C-Existing'!AK$12:AK$458)</f>
        <v>0</v>
      </c>
      <c r="AL91" s="37">
        <f>SUMIF('C-Existing'!$B$12:$B$458,$B91,'C-Existing'!AL$12:AL$458)</f>
        <v>0</v>
      </c>
      <c r="AM91" s="37">
        <f>SUMIF('C-Existing'!$B$12:$B$458,$B91,'C-Existing'!AM$12:AM$458)</f>
        <v>0</v>
      </c>
      <c r="AN91" s="37">
        <f>SUMIF('C-Existing'!$B$12:$B$458,$B91,'C-Existing'!AN$12:AN$458)</f>
        <v>0</v>
      </c>
      <c r="AR91" s="37"/>
    </row>
    <row r="92" spans="1:44" x14ac:dyDescent="0.2">
      <c r="A92" s="1">
        <f t="shared" si="5"/>
        <v>12</v>
      </c>
      <c r="B92" s="101">
        <f t="shared" si="6"/>
        <v>47118</v>
      </c>
      <c r="C92" s="37">
        <f>SUMIF('C-Existing'!$B$12:$B$458,$B92,'C-Existing'!C$12:C$458)</f>
        <v>0</v>
      </c>
      <c r="D92" s="37">
        <f>SUMIF('C-Existing'!$B$12:$B$458,$B92,'C-Existing'!D$12:D$458)</f>
        <v>56138240.700000025</v>
      </c>
      <c r="E92" s="37">
        <f>SUMIF('C-Existing'!$B$12:$B$458,$B92,'C-Existing'!E$12:E$458)</f>
        <v>0</v>
      </c>
      <c r="F92" s="37">
        <f>SUMIF('C-Existing'!$B$12:$B$458,$B92,'C-Existing'!F$12:F$458)</f>
        <v>0</v>
      </c>
      <c r="G92" s="37">
        <f>SUMIF('C-Existing'!$B$12:$B$458,$B92,'C-Existing'!G$12:G$458)</f>
        <v>0</v>
      </c>
      <c r="H92" s="37">
        <f>SUMIF('C-Existing'!$B$12:$B$458,$B92,'C-Existing'!H$12:H$458)</f>
        <v>0</v>
      </c>
      <c r="I92" s="37">
        <f>SUMIF('C-Existing'!$B$12:$B$458,$B92,'C-Existing'!I$12:I$458)</f>
        <v>0</v>
      </c>
      <c r="J92" s="37">
        <f>SUMIF('C-Existing'!$B$12:$B$458,$B92,'C-Existing'!J$12:J$458)</f>
        <v>0</v>
      </c>
      <c r="K92" s="37">
        <f>SUMIF('C-Existing'!$B$12:$B$458,$B92,'C-Existing'!K$12:K$458)</f>
        <v>0</v>
      </c>
      <c r="L92" s="37">
        <f>SUMIF('C-Existing'!$B$12:$B$458,$B92,'C-Existing'!L$12:L$458)</f>
        <v>0</v>
      </c>
      <c r="M92" s="37">
        <f>SUMIF('C-Existing'!$B$12:$B$458,$B92,'C-Existing'!M$12:M$458)</f>
        <v>0</v>
      </c>
      <c r="N92" s="37">
        <f>SUMIF('C-Existing'!$B$12:$B$458,$B92,'C-Existing'!N$12:N$458)</f>
        <v>0</v>
      </c>
      <c r="O92" s="37">
        <f>SUMIF('C-Existing'!$B$12:$B$458,$B92,'C-Existing'!O$12:O$458)</f>
        <v>0</v>
      </c>
      <c r="P92" s="37">
        <f>SUMIF('C-Existing'!$B$12:$B$458,$B92,'C-Existing'!P$12:P$458)</f>
        <v>0</v>
      </c>
      <c r="Q92" s="37">
        <f>SUMIF('C-Existing'!$B$12:$B$458,$B92,'C-Existing'!Q$12:Q$458)</f>
        <v>0</v>
      </c>
      <c r="R92" s="37">
        <f>SUMIF('C-Existing'!$B$12:$B$458,$B92,'C-Existing'!R$12:R$458)</f>
        <v>0</v>
      </c>
      <c r="S92" s="37">
        <f>SUMIF('C-Existing'!$B$12:$B$458,$B92,'C-Existing'!S$12:S$458)</f>
        <v>0</v>
      </c>
      <c r="T92" s="37">
        <f>SUMIF('C-Existing'!$B$12:$B$458,$B92,'C-Existing'!T$12:T$458)</f>
        <v>0</v>
      </c>
      <c r="U92" s="37">
        <f>SUMIF('C-Existing'!$B$12:$B$458,$B92,'C-Existing'!U$12:U$458)</f>
        <v>1</v>
      </c>
      <c r="V92" s="37">
        <f>SUMIF('C-Existing'!$B$12:$B$458,$B92,'C-Existing'!V$12:V$458)</f>
        <v>0</v>
      </c>
      <c r="W92" s="37">
        <f>SUMIF('C-Existing'!$B$12:$B$458,$B92,'C-Existing'!W$12:W$458)</f>
        <v>0</v>
      </c>
      <c r="X92" s="37">
        <f>SUMIF('C-Existing'!$B$12:$B$458,$B92,'C-Existing'!X$12:X$458)</f>
        <v>237</v>
      </c>
      <c r="Y92" s="37">
        <f>SUMIF('C-Existing'!$B$12:$B$458,$B92,'C-Existing'!Y$12:Y$458)</f>
        <v>0</v>
      </c>
      <c r="Z92" s="37">
        <f>SUMIF('C-Existing'!$B$12:$B$458,$B92,'C-Existing'!Z$12:Z$458)</f>
        <v>0</v>
      </c>
      <c r="AA92" s="37">
        <f>SUMIF('C-Existing'!$B$12:$B$458,$B92,'C-Existing'!AA$12:AA$458)</f>
        <v>0</v>
      </c>
      <c r="AB92" s="37">
        <f>SUMIF('C-Existing'!$B$12:$B$458,$B92,'C-Existing'!AB$12:AB$458)</f>
        <v>0</v>
      </c>
      <c r="AC92" s="37">
        <f>SUMIF('C-Existing'!$B$12:$B$458,$B92,'C-Existing'!AC$12:AC$458)</f>
        <v>0</v>
      </c>
      <c r="AD92" s="37">
        <f>SUMIF('C-Existing'!$B$12:$B$458,$B92,'C-Existing'!AD$12:AD$458)</f>
        <v>0</v>
      </c>
      <c r="AE92" s="56">
        <f>SUMIF('C-Existing'!$B$12:$B$458,$B92,'C-Existing'!AE$12:AE$458)</f>
        <v>9.6699999999999994E-2</v>
      </c>
      <c r="AF92" s="37">
        <f>SUMIF('C-Existing'!$B$12:$B$458,$B92,'C-Existing'!AF$12:AF$458)</f>
        <v>0</v>
      </c>
      <c r="AG92" s="37">
        <f>SUMIF('C-Existing'!$B$12:$B$458,$B92,'C-Existing'!AG$12:AG$458)</f>
        <v>0</v>
      </c>
      <c r="AH92" s="102">
        <f>SUMIF('C-Existing'!$B$12:$B$458,$B92,'C-Existing'!AH$12:AH$458)</f>
        <v>0</v>
      </c>
      <c r="AI92" s="37">
        <f>SUMIF('C-Existing'!$B$12:$B$458,$B92,'C-Existing'!AI$12:AI$458)</f>
        <v>0</v>
      </c>
      <c r="AJ92" s="37">
        <f>SUMIF('C-Existing'!$B$12:$B$458,$B92,'C-Existing'!AJ$12:AJ$458)</f>
        <v>0</v>
      </c>
      <c r="AK92" s="37">
        <f>SUMIF('C-Existing'!$B$12:$B$458,$B92,'C-Existing'!AK$12:AK$458)</f>
        <v>0</v>
      </c>
      <c r="AL92" s="37">
        <f>SUMIF('C-Existing'!$B$12:$B$458,$B92,'C-Existing'!AL$12:AL$458)</f>
        <v>0</v>
      </c>
      <c r="AM92" s="37">
        <f>SUMIF('C-Existing'!$B$12:$B$458,$B92,'C-Existing'!AM$12:AM$458)</f>
        <v>0</v>
      </c>
      <c r="AN92" s="37">
        <f>SUMIF('C-Existing'!$B$12:$B$458,$B92,'C-Existing'!AN$12:AN$458)</f>
        <v>0</v>
      </c>
      <c r="AR92" s="37"/>
    </row>
    <row r="93" spans="1:44" x14ac:dyDescent="0.2">
      <c r="A93" s="1">
        <f t="shared" si="5"/>
        <v>1</v>
      </c>
      <c r="B93" s="101">
        <f t="shared" si="6"/>
        <v>47149</v>
      </c>
      <c r="C93" s="37">
        <f>SUMIF('C-Existing'!$B$12:$B$458,$B93,'C-Existing'!C$12:C$458)</f>
        <v>0</v>
      </c>
      <c r="D93" s="37">
        <f>SUMIF('C-Existing'!$B$12:$B$458,$B93,'C-Existing'!D$12:D$458)</f>
        <v>56138240.700000025</v>
      </c>
      <c r="E93" s="37">
        <f>SUMIF('C-Existing'!$B$12:$B$458,$B93,'C-Existing'!E$12:E$458)</f>
        <v>0</v>
      </c>
      <c r="F93" s="37">
        <f>SUMIF('C-Existing'!$B$12:$B$458,$B93,'C-Existing'!F$12:F$458)</f>
        <v>0</v>
      </c>
      <c r="G93" s="37">
        <f>SUMIF('C-Existing'!$B$12:$B$458,$B93,'C-Existing'!G$12:G$458)</f>
        <v>0</v>
      </c>
      <c r="H93" s="37">
        <f>SUMIF('C-Existing'!$B$12:$B$458,$B93,'C-Existing'!H$12:H$458)</f>
        <v>0</v>
      </c>
      <c r="I93" s="37">
        <f>SUMIF('C-Existing'!$B$12:$B$458,$B93,'C-Existing'!I$12:I$458)</f>
        <v>0</v>
      </c>
      <c r="J93" s="37">
        <f>SUMIF('C-Existing'!$B$12:$B$458,$B93,'C-Existing'!J$12:J$458)</f>
        <v>0</v>
      </c>
      <c r="K93" s="37">
        <f>SUMIF('C-Existing'!$B$12:$B$458,$B93,'C-Existing'!K$12:K$458)</f>
        <v>0</v>
      </c>
      <c r="L93" s="37">
        <f>SUMIF('C-Existing'!$B$12:$B$458,$B93,'C-Existing'!L$12:L$458)</f>
        <v>0</v>
      </c>
      <c r="M93" s="37">
        <f>SUMIF('C-Existing'!$B$12:$B$458,$B93,'C-Existing'!M$12:M$458)</f>
        <v>0</v>
      </c>
      <c r="N93" s="37">
        <f>SUMIF('C-Existing'!$B$12:$B$458,$B93,'C-Existing'!N$12:N$458)</f>
        <v>0</v>
      </c>
      <c r="O93" s="37">
        <f>SUMIF('C-Existing'!$B$12:$B$458,$B93,'C-Existing'!O$12:O$458)</f>
        <v>0</v>
      </c>
      <c r="P93" s="37">
        <f>SUMIF('C-Existing'!$B$12:$B$458,$B93,'C-Existing'!P$12:P$458)</f>
        <v>0</v>
      </c>
      <c r="Q93" s="37">
        <f>SUMIF('C-Existing'!$B$12:$B$458,$B93,'C-Existing'!Q$12:Q$458)</f>
        <v>0</v>
      </c>
      <c r="R93" s="37">
        <f>SUMIF('C-Existing'!$B$12:$B$458,$B93,'C-Existing'!R$12:R$458)</f>
        <v>0</v>
      </c>
      <c r="S93" s="37">
        <f>SUMIF('C-Existing'!$B$12:$B$458,$B93,'C-Existing'!S$12:S$458)</f>
        <v>0</v>
      </c>
      <c r="T93" s="37">
        <f>SUMIF('C-Existing'!$B$12:$B$458,$B93,'C-Existing'!T$12:T$458)</f>
        <v>0</v>
      </c>
      <c r="U93" s="37">
        <f>SUMIF('C-Existing'!$B$12:$B$458,$B93,'C-Existing'!U$12:U$458)</f>
        <v>1</v>
      </c>
      <c r="V93" s="37">
        <f>SUMIF('C-Existing'!$B$12:$B$458,$B93,'C-Existing'!V$12:V$458)</f>
        <v>0</v>
      </c>
      <c r="W93" s="37">
        <f>SUMIF('C-Existing'!$B$12:$B$458,$B93,'C-Existing'!W$12:W$458)</f>
        <v>0</v>
      </c>
      <c r="X93" s="37">
        <f>SUMIF('C-Existing'!$B$12:$B$458,$B93,'C-Existing'!X$12:X$458)</f>
        <v>237</v>
      </c>
      <c r="Y93" s="37">
        <f>SUMIF('C-Existing'!$B$12:$B$458,$B93,'C-Existing'!Y$12:Y$458)</f>
        <v>0</v>
      </c>
      <c r="Z93" s="37">
        <f>SUMIF('C-Existing'!$B$12:$B$458,$B93,'C-Existing'!Z$12:Z$458)</f>
        <v>0</v>
      </c>
      <c r="AA93" s="37">
        <f>SUMIF('C-Existing'!$B$12:$B$458,$B93,'C-Existing'!AA$12:AA$458)</f>
        <v>0</v>
      </c>
      <c r="AB93" s="37">
        <f>SUMIF('C-Existing'!$B$12:$B$458,$B93,'C-Existing'!AB$12:AB$458)</f>
        <v>0</v>
      </c>
      <c r="AC93" s="37">
        <f>SUMIF('C-Existing'!$B$12:$B$458,$B93,'C-Existing'!AC$12:AC$458)</f>
        <v>0</v>
      </c>
      <c r="AD93" s="37">
        <f>SUMIF('C-Existing'!$B$12:$B$458,$B93,'C-Existing'!AD$12:AD$458)</f>
        <v>0</v>
      </c>
      <c r="AE93" s="56">
        <f>SUMIF('C-Existing'!$B$12:$B$458,$B93,'C-Existing'!AE$12:AE$458)</f>
        <v>9.6699999999999994E-2</v>
      </c>
      <c r="AF93" s="37">
        <f>SUMIF('C-Existing'!$B$12:$B$458,$B93,'C-Existing'!AF$12:AF$458)</f>
        <v>0</v>
      </c>
      <c r="AG93" s="37">
        <f>SUMIF('C-Existing'!$B$12:$B$458,$B93,'C-Existing'!AG$12:AG$458)</f>
        <v>0</v>
      </c>
      <c r="AH93" s="102">
        <f>SUMIF('C-Existing'!$B$12:$B$458,$B93,'C-Existing'!AH$12:AH$458)</f>
        <v>0</v>
      </c>
      <c r="AI93" s="37">
        <f>SUMIF('C-Existing'!$B$12:$B$458,$B93,'C-Existing'!AI$12:AI$458)</f>
        <v>0</v>
      </c>
      <c r="AJ93" s="37">
        <f>SUMIF('C-Existing'!$B$12:$B$458,$B93,'C-Existing'!AJ$12:AJ$458)</f>
        <v>0</v>
      </c>
      <c r="AK93" s="37">
        <f>SUMIF('C-Existing'!$B$12:$B$458,$B93,'C-Existing'!AK$12:AK$458)</f>
        <v>0</v>
      </c>
      <c r="AL93" s="37">
        <f>SUMIF('C-Existing'!$B$12:$B$458,$B93,'C-Existing'!AL$12:AL$458)</f>
        <v>0</v>
      </c>
      <c r="AM93" s="37">
        <f>SUMIF('C-Existing'!$B$12:$B$458,$B93,'C-Existing'!AM$12:AM$458)</f>
        <v>0</v>
      </c>
      <c r="AN93" s="37">
        <f>SUMIF('C-Existing'!$B$12:$B$458,$B93,'C-Existing'!AN$12:AN$458)</f>
        <v>0</v>
      </c>
      <c r="AR93" s="37"/>
    </row>
    <row r="94" spans="1:44" x14ac:dyDescent="0.2">
      <c r="A94" s="1">
        <f t="shared" si="5"/>
        <v>2</v>
      </c>
      <c r="B94" s="101">
        <f t="shared" si="6"/>
        <v>47177</v>
      </c>
      <c r="C94" s="37">
        <f>SUMIF('C-Existing'!$B$12:$B$458,$B94,'C-Existing'!C$12:C$458)</f>
        <v>0</v>
      </c>
      <c r="D94" s="37">
        <f>SUMIF('C-Existing'!$B$12:$B$458,$B94,'C-Existing'!D$12:D$458)</f>
        <v>56138240.700000025</v>
      </c>
      <c r="E94" s="37">
        <f>SUMIF('C-Existing'!$B$12:$B$458,$B94,'C-Existing'!E$12:E$458)</f>
        <v>0</v>
      </c>
      <c r="F94" s="37">
        <f>SUMIF('C-Existing'!$B$12:$B$458,$B94,'C-Existing'!F$12:F$458)</f>
        <v>0</v>
      </c>
      <c r="G94" s="37">
        <f>SUMIF('C-Existing'!$B$12:$B$458,$B94,'C-Existing'!G$12:G$458)</f>
        <v>0</v>
      </c>
      <c r="H94" s="37">
        <f>SUMIF('C-Existing'!$B$12:$B$458,$B94,'C-Existing'!H$12:H$458)</f>
        <v>0</v>
      </c>
      <c r="I94" s="37">
        <f>SUMIF('C-Existing'!$B$12:$B$458,$B94,'C-Existing'!I$12:I$458)</f>
        <v>0</v>
      </c>
      <c r="J94" s="37">
        <f>SUMIF('C-Existing'!$B$12:$B$458,$B94,'C-Existing'!J$12:J$458)</f>
        <v>0</v>
      </c>
      <c r="K94" s="37">
        <f>SUMIF('C-Existing'!$B$12:$B$458,$B94,'C-Existing'!K$12:K$458)</f>
        <v>0</v>
      </c>
      <c r="L94" s="37">
        <f>SUMIF('C-Existing'!$B$12:$B$458,$B94,'C-Existing'!L$12:L$458)</f>
        <v>0</v>
      </c>
      <c r="M94" s="37">
        <f>SUMIF('C-Existing'!$B$12:$B$458,$B94,'C-Existing'!M$12:M$458)</f>
        <v>0</v>
      </c>
      <c r="N94" s="37">
        <f>SUMIF('C-Existing'!$B$12:$B$458,$B94,'C-Existing'!N$12:N$458)</f>
        <v>0</v>
      </c>
      <c r="O94" s="37">
        <f>SUMIF('C-Existing'!$B$12:$B$458,$B94,'C-Existing'!O$12:O$458)</f>
        <v>0</v>
      </c>
      <c r="P94" s="37">
        <f>SUMIF('C-Existing'!$B$12:$B$458,$B94,'C-Existing'!P$12:P$458)</f>
        <v>0</v>
      </c>
      <c r="Q94" s="37">
        <f>SUMIF('C-Existing'!$B$12:$B$458,$B94,'C-Existing'!Q$12:Q$458)</f>
        <v>0</v>
      </c>
      <c r="R94" s="37">
        <f>SUMIF('C-Existing'!$B$12:$B$458,$B94,'C-Existing'!R$12:R$458)</f>
        <v>0</v>
      </c>
      <c r="S94" s="37">
        <f>SUMIF('C-Existing'!$B$12:$B$458,$B94,'C-Existing'!S$12:S$458)</f>
        <v>0</v>
      </c>
      <c r="T94" s="37">
        <f>SUMIF('C-Existing'!$B$12:$B$458,$B94,'C-Existing'!T$12:T$458)</f>
        <v>0</v>
      </c>
      <c r="U94" s="37">
        <f>SUMIF('C-Existing'!$B$12:$B$458,$B94,'C-Existing'!U$12:U$458)</f>
        <v>1</v>
      </c>
      <c r="V94" s="37">
        <f>SUMIF('C-Existing'!$B$12:$B$458,$B94,'C-Existing'!V$12:V$458)</f>
        <v>0</v>
      </c>
      <c r="W94" s="37">
        <f>SUMIF('C-Existing'!$B$12:$B$458,$B94,'C-Existing'!W$12:W$458)</f>
        <v>0</v>
      </c>
      <c r="X94" s="37">
        <f>SUMIF('C-Existing'!$B$12:$B$458,$B94,'C-Existing'!X$12:X$458)</f>
        <v>237</v>
      </c>
      <c r="Y94" s="37">
        <f>SUMIF('C-Existing'!$B$12:$B$458,$B94,'C-Existing'!Y$12:Y$458)</f>
        <v>0</v>
      </c>
      <c r="Z94" s="37">
        <f>SUMIF('C-Existing'!$B$12:$B$458,$B94,'C-Existing'!Z$12:Z$458)</f>
        <v>0</v>
      </c>
      <c r="AA94" s="37">
        <f>SUMIF('C-Existing'!$B$12:$B$458,$B94,'C-Existing'!AA$12:AA$458)</f>
        <v>0</v>
      </c>
      <c r="AB94" s="37">
        <f>SUMIF('C-Existing'!$B$12:$B$458,$B94,'C-Existing'!AB$12:AB$458)</f>
        <v>0</v>
      </c>
      <c r="AC94" s="37">
        <f>SUMIF('C-Existing'!$B$12:$B$458,$B94,'C-Existing'!AC$12:AC$458)</f>
        <v>0</v>
      </c>
      <c r="AD94" s="37">
        <f>SUMIF('C-Existing'!$B$12:$B$458,$B94,'C-Existing'!AD$12:AD$458)</f>
        <v>0</v>
      </c>
      <c r="AE94" s="56">
        <f>SUMIF('C-Existing'!$B$12:$B$458,$B94,'C-Existing'!AE$12:AE$458)</f>
        <v>9.6699999999999994E-2</v>
      </c>
      <c r="AF94" s="37">
        <f>SUMIF('C-Existing'!$B$12:$B$458,$B94,'C-Existing'!AF$12:AF$458)</f>
        <v>0</v>
      </c>
      <c r="AG94" s="37">
        <f>SUMIF('C-Existing'!$B$12:$B$458,$B94,'C-Existing'!AG$12:AG$458)</f>
        <v>0</v>
      </c>
      <c r="AH94" s="102">
        <f>SUMIF('C-Existing'!$B$12:$B$458,$B94,'C-Existing'!AH$12:AH$458)</f>
        <v>0</v>
      </c>
      <c r="AI94" s="37">
        <f>SUMIF('C-Existing'!$B$12:$B$458,$B94,'C-Existing'!AI$12:AI$458)</f>
        <v>0</v>
      </c>
      <c r="AJ94" s="37">
        <f>SUMIF('C-Existing'!$B$12:$B$458,$B94,'C-Existing'!AJ$12:AJ$458)</f>
        <v>0</v>
      </c>
      <c r="AK94" s="37">
        <f>SUMIF('C-Existing'!$B$12:$B$458,$B94,'C-Existing'!AK$12:AK$458)</f>
        <v>0</v>
      </c>
      <c r="AL94" s="37">
        <f>SUMIF('C-Existing'!$B$12:$B$458,$B94,'C-Existing'!AL$12:AL$458)</f>
        <v>0</v>
      </c>
      <c r="AM94" s="37">
        <f>SUMIF('C-Existing'!$B$12:$B$458,$B94,'C-Existing'!AM$12:AM$458)</f>
        <v>0</v>
      </c>
      <c r="AN94" s="37">
        <f>SUMIF('C-Existing'!$B$12:$B$458,$B94,'C-Existing'!AN$12:AN$458)</f>
        <v>0</v>
      </c>
      <c r="AR94" s="37"/>
    </row>
    <row r="95" spans="1:44" x14ac:dyDescent="0.2">
      <c r="A95" s="1">
        <f t="shared" si="5"/>
        <v>3</v>
      </c>
      <c r="B95" s="101">
        <f t="shared" si="6"/>
        <v>47208</v>
      </c>
      <c r="C95" s="37">
        <f>SUMIF('C-Existing'!$B$12:$B$458,$B95,'C-Existing'!C$12:C$458)</f>
        <v>0</v>
      </c>
      <c r="D95" s="37">
        <f>SUMIF('C-Existing'!$B$12:$B$458,$B95,'C-Existing'!D$12:D$458)</f>
        <v>56138240.700000025</v>
      </c>
      <c r="E95" s="37">
        <f>SUMIF('C-Existing'!$B$12:$B$458,$B95,'C-Existing'!E$12:E$458)</f>
        <v>0</v>
      </c>
      <c r="F95" s="37">
        <f>SUMIF('C-Existing'!$B$12:$B$458,$B95,'C-Existing'!F$12:F$458)</f>
        <v>0</v>
      </c>
      <c r="G95" s="37">
        <f>SUMIF('C-Existing'!$B$12:$B$458,$B95,'C-Existing'!G$12:G$458)</f>
        <v>0</v>
      </c>
      <c r="H95" s="37">
        <f>SUMIF('C-Existing'!$B$12:$B$458,$B95,'C-Existing'!H$12:H$458)</f>
        <v>0</v>
      </c>
      <c r="I95" s="37">
        <f>SUMIF('C-Existing'!$B$12:$B$458,$B95,'C-Existing'!I$12:I$458)</f>
        <v>0</v>
      </c>
      <c r="J95" s="37">
        <f>SUMIF('C-Existing'!$B$12:$B$458,$B95,'C-Existing'!J$12:J$458)</f>
        <v>0</v>
      </c>
      <c r="K95" s="37">
        <f>SUMIF('C-Existing'!$B$12:$B$458,$B95,'C-Existing'!K$12:K$458)</f>
        <v>0</v>
      </c>
      <c r="L95" s="37">
        <f>SUMIF('C-Existing'!$B$12:$B$458,$B95,'C-Existing'!L$12:L$458)</f>
        <v>0</v>
      </c>
      <c r="M95" s="37">
        <f>SUMIF('C-Existing'!$B$12:$B$458,$B95,'C-Existing'!M$12:M$458)</f>
        <v>0</v>
      </c>
      <c r="N95" s="37">
        <f>SUMIF('C-Existing'!$B$12:$B$458,$B95,'C-Existing'!N$12:N$458)</f>
        <v>0</v>
      </c>
      <c r="O95" s="37">
        <f>SUMIF('C-Existing'!$B$12:$B$458,$B95,'C-Existing'!O$12:O$458)</f>
        <v>0</v>
      </c>
      <c r="P95" s="37">
        <f>SUMIF('C-Existing'!$B$12:$B$458,$B95,'C-Existing'!P$12:P$458)</f>
        <v>0</v>
      </c>
      <c r="Q95" s="37">
        <f>SUMIF('C-Existing'!$B$12:$B$458,$B95,'C-Existing'!Q$12:Q$458)</f>
        <v>0</v>
      </c>
      <c r="R95" s="37">
        <f>SUMIF('C-Existing'!$B$12:$B$458,$B95,'C-Existing'!R$12:R$458)</f>
        <v>0</v>
      </c>
      <c r="S95" s="37">
        <f>SUMIF('C-Existing'!$B$12:$B$458,$B95,'C-Existing'!S$12:S$458)</f>
        <v>0</v>
      </c>
      <c r="T95" s="37">
        <f>SUMIF('C-Existing'!$B$12:$B$458,$B95,'C-Existing'!T$12:T$458)</f>
        <v>0</v>
      </c>
      <c r="U95" s="37">
        <f>SUMIF('C-Existing'!$B$12:$B$458,$B95,'C-Existing'!U$12:U$458)</f>
        <v>1</v>
      </c>
      <c r="V95" s="37">
        <f>SUMIF('C-Existing'!$B$12:$B$458,$B95,'C-Existing'!V$12:V$458)</f>
        <v>0</v>
      </c>
      <c r="W95" s="37">
        <f>SUMIF('C-Existing'!$B$12:$B$458,$B95,'C-Existing'!W$12:W$458)</f>
        <v>0</v>
      </c>
      <c r="X95" s="37">
        <f>SUMIF('C-Existing'!$B$12:$B$458,$B95,'C-Existing'!X$12:X$458)</f>
        <v>237</v>
      </c>
      <c r="Y95" s="37">
        <f>SUMIF('C-Existing'!$B$12:$B$458,$B95,'C-Existing'!Y$12:Y$458)</f>
        <v>0</v>
      </c>
      <c r="Z95" s="37">
        <f>SUMIF('C-Existing'!$B$12:$B$458,$B95,'C-Existing'!Z$12:Z$458)</f>
        <v>0</v>
      </c>
      <c r="AA95" s="37">
        <f>SUMIF('C-Existing'!$B$12:$B$458,$B95,'C-Existing'!AA$12:AA$458)</f>
        <v>0</v>
      </c>
      <c r="AB95" s="37">
        <f>SUMIF('C-Existing'!$B$12:$B$458,$B95,'C-Existing'!AB$12:AB$458)</f>
        <v>0</v>
      </c>
      <c r="AC95" s="37">
        <f>SUMIF('C-Existing'!$B$12:$B$458,$B95,'C-Existing'!AC$12:AC$458)</f>
        <v>0</v>
      </c>
      <c r="AD95" s="37">
        <f>SUMIF('C-Existing'!$B$12:$B$458,$B95,'C-Existing'!AD$12:AD$458)</f>
        <v>0</v>
      </c>
      <c r="AE95" s="56">
        <f>SUMIF('C-Existing'!$B$12:$B$458,$B95,'C-Existing'!AE$12:AE$458)</f>
        <v>9.6699999999999994E-2</v>
      </c>
      <c r="AF95" s="37">
        <f>SUMIF('C-Existing'!$B$12:$B$458,$B95,'C-Existing'!AF$12:AF$458)</f>
        <v>0</v>
      </c>
      <c r="AG95" s="37">
        <f>SUMIF('C-Existing'!$B$12:$B$458,$B95,'C-Existing'!AG$12:AG$458)</f>
        <v>0</v>
      </c>
      <c r="AH95" s="102">
        <f>SUMIF('C-Existing'!$B$12:$B$458,$B95,'C-Existing'!AH$12:AH$458)</f>
        <v>0</v>
      </c>
      <c r="AI95" s="37">
        <f>SUMIF('C-Existing'!$B$12:$B$458,$B95,'C-Existing'!AI$12:AI$458)</f>
        <v>0</v>
      </c>
      <c r="AJ95" s="37">
        <f>SUMIF('C-Existing'!$B$12:$B$458,$B95,'C-Existing'!AJ$12:AJ$458)</f>
        <v>0</v>
      </c>
      <c r="AK95" s="37">
        <f>SUMIF('C-Existing'!$B$12:$B$458,$B95,'C-Existing'!AK$12:AK$458)</f>
        <v>0</v>
      </c>
      <c r="AL95" s="37">
        <f>SUMIF('C-Existing'!$B$12:$B$458,$B95,'C-Existing'!AL$12:AL$458)</f>
        <v>0</v>
      </c>
      <c r="AM95" s="37">
        <f>SUMIF('C-Existing'!$B$12:$B$458,$B95,'C-Existing'!AM$12:AM$458)</f>
        <v>0</v>
      </c>
      <c r="AN95" s="37">
        <f>SUMIF('C-Existing'!$B$12:$B$458,$B95,'C-Existing'!AN$12:AN$458)</f>
        <v>0</v>
      </c>
      <c r="AR95" s="37"/>
    </row>
    <row r="96" spans="1:44" x14ac:dyDescent="0.2">
      <c r="A96" s="1">
        <f t="shared" si="5"/>
        <v>4</v>
      </c>
      <c r="B96" s="101">
        <f t="shared" si="6"/>
        <v>47238</v>
      </c>
      <c r="C96" s="37">
        <f>SUMIF('C-Existing'!$B$12:$B$458,$B96,'C-Existing'!C$12:C$458)</f>
        <v>0</v>
      </c>
      <c r="D96" s="37">
        <f>SUMIF('C-Existing'!$B$12:$B$458,$B96,'C-Existing'!D$12:D$458)</f>
        <v>56138240.700000025</v>
      </c>
      <c r="E96" s="37">
        <f>SUMIF('C-Existing'!$B$12:$B$458,$B96,'C-Existing'!E$12:E$458)</f>
        <v>0</v>
      </c>
      <c r="F96" s="37">
        <f>SUMIF('C-Existing'!$B$12:$B$458,$B96,'C-Existing'!F$12:F$458)</f>
        <v>0</v>
      </c>
      <c r="G96" s="37">
        <f>SUMIF('C-Existing'!$B$12:$B$458,$B96,'C-Existing'!G$12:G$458)</f>
        <v>0</v>
      </c>
      <c r="H96" s="37">
        <f>SUMIF('C-Existing'!$B$12:$B$458,$B96,'C-Existing'!H$12:H$458)</f>
        <v>0</v>
      </c>
      <c r="I96" s="37">
        <f>SUMIF('C-Existing'!$B$12:$B$458,$B96,'C-Existing'!I$12:I$458)</f>
        <v>0</v>
      </c>
      <c r="J96" s="37">
        <f>SUMIF('C-Existing'!$B$12:$B$458,$B96,'C-Existing'!J$12:J$458)</f>
        <v>0</v>
      </c>
      <c r="K96" s="37">
        <f>SUMIF('C-Existing'!$B$12:$B$458,$B96,'C-Existing'!K$12:K$458)</f>
        <v>0</v>
      </c>
      <c r="L96" s="37">
        <f>SUMIF('C-Existing'!$B$12:$B$458,$B96,'C-Existing'!L$12:L$458)</f>
        <v>0</v>
      </c>
      <c r="M96" s="37">
        <f>SUMIF('C-Existing'!$B$12:$B$458,$B96,'C-Existing'!M$12:M$458)</f>
        <v>0</v>
      </c>
      <c r="N96" s="37">
        <f>SUMIF('C-Existing'!$B$12:$B$458,$B96,'C-Existing'!N$12:N$458)</f>
        <v>0</v>
      </c>
      <c r="O96" s="37">
        <f>SUMIF('C-Existing'!$B$12:$B$458,$B96,'C-Existing'!O$12:O$458)</f>
        <v>0</v>
      </c>
      <c r="P96" s="37">
        <f>SUMIF('C-Existing'!$B$12:$B$458,$B96,'C-Existing'!P$12:P$458)</f>
        <v>0</v>
      </c>
      <c r="Q96" s="37">
        <f>SUMIF('C-Existing'!$B$12:$B$458,$B96,'C-Existing'!Q$12:Q$458)</f>
        <v>0</v>
      </c>
      <c r="R96" s="37">
        <f>SUMIF('C-Existing'!$B$12:$B$458,$B96,'C-Existing'!R$12:R$458)</f>
        <v>0</v>
      </c>
      <c r="S96" s="37">
        <f>SUMIF('C-Existing'!$B$12:$B$458,$B96,'C-Existing'!S$12:S$458)</f>
        <v>0</v>
      </c>
      <c r="T96" s="37">
        <f>SUMIF('C-Existing'!$B$12:$B$458,$B96,'C-Existing'!T$12:T$458)</f>
        <v>0</v>
      </c>
      <c r="U96" s="37">
        <f>SUMIF('C-Existing'!$B$12:$B$458,$B96,'C-Existing'!U$12:U$458)</f>
        <v>1</v>
      </c>
      <c r="V96" s="37">
        <f>SUMIF('C-Existing'!$B$12:$B$458,$B96,'C-Existing'!V$12:V$458)</f>
        <v>0</v>
      </c>
      <c r="W96" s="37">
        <f>SUMIF('C-Existing'!$B$12:$B$458,$B96,'C-Existing'!W$12:W$458)</f>
        <v>0</v>
      </c>
      <c r="X96" s="37">
        <f>SUMIF('C-Existing'!$B$12:$B$458,$B96,'C-Existing'!X$12:X$458)</f>
        <v>237</v>
      </c>
      <c r="Y96" s="37">
        <f>SUMIF('C-Existing'!$B$12:$B$458,$B96,'C-Existing'!Y$12:Y$458)</f>
        <v>0</v>
      </c>
      <c r="Z96" s="37">
        <f>SUMIF('C-Existing'!$B$12:$B$458,$B96,'C-Existing'!Z$12:Z$458)</f>
        <v>0</v>
      </c>
      <c r="AA96" s="37">
        <f>SUMIF('C-Existing'!$B$12:$B$458,$B96,'C-Existing'!AA$12:AA$458)</f>
        <v>0</v>
      </c>
      <c r="AB96" s="37">
        <f>SUMIF('C-Existing'!$B$12:$B$458,$B96,'C-Existing'!AB$12:AB$458)</f>
        <v>0</v>
      </c>
      <c r="AC96" s="37">
        <f>SUMIF('C-Existing'!$B$12:$B$458,$B96,'C-Existing'!AC$12:AC$458)</f>
        <v>0</v>
      </c>
      <c r="AD96" s="37">
        <f>SUMIF('C-Existing'!$B$12:$B$458,$B96,'C-Existing'!AD$12:AD$458)</f>
        <v>0</v>
      </c>
      <c r="AE96" s="56">
        <f>SUMIF('C-Existing'!$B$12:$B$458,$B96,'C-Existing'!AE$12:AE$458)</f>
        <v>9.6699999999999994E-2</v>
      </c>
      <c r="AF96" s="37">
        <f>SUMIF('C-Existing'!$B$12:$B$458,$B96,'C-Existing'!AF$12:AF$458)</f>
        <v>0</v>
      </c>
      <c r="AG96" s="37">
        <f>SUMIF('C-Existing'!$B$12:$B$458,$B96,'C-Existing'!AG$12:AG$458)</f>
        <v>0</v>
      </c>
      <c r="AH96" s="102">
        <f>SUMIF('C-Existing'!$B$12:$B$458,$B96,'C-Existing'!AH$12:AH$458)</f>
        <v>0</v>
      </c>
      <c r="AI96" s="37">
        <f>SUMIF('C-Existing'!$B$12:$B$458,$B96,'C-Existing'!AI$12:AI$458)</f>
        <v>0</v>
      </c>
      <c r="AJ96" s="37">
        <f>SUMIF('C-Existing'!$B$12:$B$458,$B96,'C-Existing'!AJ$12:AJ$458)</f>
        <v>0</v>
      </c>
      <c r="AK96" s="37">
        <f>SUMIF('C-Existing'!$B$12:$B$458,$B96,'C-Existing'!AK$12:AK$458)</f>
        <v>0</v>
      </c>
      <c r="AL96" s="37">
        <f>SUMIF('C-Existing'!$B$12:$B$458,$B96,'C-Existing'!AL$12:AL$458)</f>
        <v>0</v>
      </c>
      <c r="AM96" s="37">
        <f>SUMIF('C-Existing'!$B$12:$B$458,$B96,'C-Existing'!AM$12:AM$458)</f>
        <v>0</v>
      </c>
      <c r="AN96" s="37">
        <f>SUMIF('C-Existing'!$B$12:$B$458,$B96,'C-Existing'!AN$12:AN$458)</f>
        <v>0</v>
      </c>
      <c r="AR96" s="37"/>
    </row>
    <row r="97" spans="1:44" x14ac:dyDescent="0.2">
      <c r="A97" s="1">
        <f t="shared" si="5"/>
        <v>5</v>
      </c>
      <c r="B97" s="101">
        <f t="shared" si="6"/>
        <v>47269</v>
      </c>
      <c r="C97" s="37">
        <f>SUMIF('C-Existing'!$B$12:$B$458,$B97,'C-Existing'!C$12:C$458)</f>
        <v>0</v>
      </c>
      <c r="D97" s="37">
        <f>SUMIF('C-Existing'!$B$12:$B$458,$B97,'C-Existing'!D$12:D$458)</f>
        <v>56138240.700000025</v>
      </c>
      <c r="E97" s="37">
        <f>SUMIF('C-Existing'!$B$12:$B$458,$B97,'C-Existing'!E$12:E$458)</f>
        <v>0</v>
      </c>
      <c r="F97" s="37">
        <f>SUMIF('C-Existing'!$B$12:$B$458,$B97,'C-Existing'!F$12:F$458)</f>
        <v>0</v>
      </c>
      <c r="G97" s="37">
        <f>SUMIF('C-Existing'!$B$12:$B$458,$B97,'C-Existing'!G$12:G$458)</f>
        <v>0</v>
      </c>
      <c r="H97" s="37">
        <f>SUMIF('C-Existing'!$B$12:$B$458,$B97,'C-Existing'!H$12:H$458)</f>
        <v>0</v>
      </c>
      <c r="I97" s="37">
        <f>SUMIF('C-Existing'!$B$12:$B$458,$B97,'C-Existing'!I$12:I$458)</f>
        <v>0</v>
      </c>
      <c r="J97" s="37">
        <f>SUMIF('C-Existing'!$B$12:$B$458,$B97,'C-Existing'!J$12:J$458)</f>
        <v>0</v>
      </c>
      <c r="K97" s="37">
        <f>SUMIF('C-Existing'!$B$12:$B$458,$B97,'C-Existing'!K$12:K$458)</f>
        <v>0</v>
      </c>
      <c r="L97" s="37">
        <f>SUMIF('C-Existing'!$B$12:$B$458,$B97,'C-Existing'!L$12:L$458)</f>
        <v>0</v>
      </c>
      <c r="M97" s="37">
        <f>SUMIF('C-Existing'!$B$12:$B$458,$B97,'C-Existing'!M$12:M$458)</f>
        <v>0</v>
      </c>
      <c r="N97" s="37">
        <f>SUMIF('C-Existing'!$B$12:$B$458,$B97,'C-Existing'!N$12:N$458)</f>
        <v>0</v>
      </c>
      <c r="O97" s="37">
        <f>SUMIF('C-Existing'!$B$12:$B$458,$B97,'C-Existing'!O$12:O$458)</f>
        <v>0</v>
      </c>
      <c r="P97" s="37">
        <f>SUMIF('C-Existing'!$B$12:$B$458,$B97,'C-Existing'!P$12:P$458)</f>
        <v>0</v>
      </c>
      <c r="Q97" s="37">
        <f>SUMIF('C-Existing'!$B$12:$B$458,$B97,'C-Existing'!Q$12:Q$458)</f>
        <v>0</v>
      </c>
      <c r="R97" s="37">
        <f>SUMIF('C-Existing'!$B$12:$B$458,$B97,'C-Existing'!R$12:R$458)</f>
        <v>0</v>
      </c>
      <c r="S97" s="37">
        <f>SUMIF('C-Existing'!$B$12:$B$458,$B97,'C-Existing'!S$12:S$458)</f>
        <v>0</v>
      </c>
      <c r="T97" s="37">
        <f>SUMIF('C-Existing'!$B$12:$B$458,$B97,'C-Existing'!T$12:T$458)</f>
        <v>0</v>
      </c>
      <c r="U97" s="37">
        <f>SUMIF('C-Existing'!$B$12:$B$458,$B97,'C-Existing'!U$12:U$458)</f>
        <v>1</v>
      </c>
      <c r="V97" s="37">
        <f>SUMIF('C-Existing'!$B$12:$B$458,$B97,'C-Existing'!V$12:V$458)</f>
        <v>0</v>
      </c>
      <c r="W97" s="37">
        <f>SUMIF('C-Existing'!$B$12:$B$458,$B97,'C-Existing'!W$12:W$458)</f>
        <v>0</v>
      </c>
      <c r="X97" s="37">
        <f>SUMIF('C-Existing'!$B$12:$B$458,$B97,'C-Existing'!X$12:X$458)</f>
        <v>237</v>
      </c>
      <c r="Y97" s="37">
        <f>SUMIF('C-Existing'!$B$12:$B$458,$B97,'C-Existing'!Y$12:Y$458)</f>
        <v>0</v>
      </c>
      <c r="Z97" s="37">
        <f>SUMIF('C-Existing'!$B$12:$B$458,$B97,'C-Existing'!Z$12:Z$458)</f>
        <v>0</v>
      </c>
      <c r="AA97" s="37">
        <f>SUMIF('C-Existing'!$B$12:$B$458,$B97,'C-Existing'!AA$12:AA$458)</f>
        <v>0</v>
      </c>
      <c r="AB97" s="37">
        <f>SUMIF('C-Existing'!$B$12:$B$458,$B97,'C-Existing'!AB$12:AB$458)</f>
        <v>0</v>
      </c>
      <c r="AC97" s="37">
        <f>SUMIF('C-Existing'!$B$12:$B$458,$B97,'C-Existing'!AC$12:AC$458)</f>
        <v>0</v>
      </c>
      <c r="AD97" s="37">
        <f>SUMIF('C-Existing'!$B$12:$B$458,$B97,'C-Existing'!AD$12:AD$458)</f>
        <v>0</v>
      </c>
      <c r="AE97" s="56">
        <f>SUMIF('C-Existing'!$B$12:$B$458,$B97,'C-Existing'!AE$12:AE$458)</f>
        <v>9.6699999999999994E-2</v>
      </c>
      <c r="AF97" s="37">
        <f>SUMIF('C-Existing'!$B$12:$B$458,$B97,'C-Existing'!AF$12:AF$458)</f>
        <v>0</v>
      </c>
      <c r="AG97" s="37">
        <f>SUMIF('C-Existing'!$B$12:$B$458,$B97,'C-Existing'!AG$12:AG$458)</f>
        <v>0</v>
      </c>
      <c r="AH97" s="102">
        <f>SUMIF('C-Existing'!$B$12:$B$458,$B97,'C-Existing'!AH$12:AH$458)</f>
        <v>0</v>
      </c>
      <c r="AI97" s="37">
        <f>SUMIF('C-Existing'!$B$12:$B$458,$B97,'C-Existing'!AI$12:AI$458)</f>
        <v>0</v>
      </c>
      <c r="AJ97" s="37">
        <f>SUMIF('C-Existing'!$B$12:$B$458,$B97,'C-Existing'!AJ$12:AJ$458)</f>
        <v>0</v>
      </c>
      <c r="AK97" s="37">
        <f>SUMIF('C-Existing'!$B$12:$B$458,$B97,'C-Existing'!AK$12:AK$458)</f>
        <v>0</v>
      </c>
      <c r="AL97" s="37">
        <f>SUMIF('C-Existing'!$B$12:$B$458,$B97,'C-Existing'!AL$12:AL$458)</f>
        <v>0</v>
      </c>
      <c r="AM97" s="37">
        <f>SUMIF('C-Existing'!$B$12:$B$458,$B97,'C-Existing'!AM$12:AM$458)</f>
        <v>0</v>
      </c>
      <c r="AN97" s="37">
        <f>SUMIF('C-Existing'!$B$12:$B$458,$B97,'C-Existing'!AN$12:AN$458)</f>
        <v>0</v>
      </c>
      <c r="AR97" s="37"/>
    </row>
    <row r="98" spans="1:44" x14ac:dyDescent="0.2">
      <c r="A98" s="1">
        <f t="shared" si="5"/>
        <v>6</v>
      </c>
      <c r="B98" s="101">
        <f t="shared" si="6"/>
        <v>47299</v>
      </c>
      <c r="C98" s="37">
        <f>SUMIF('C-Existing'!$B$12:$B$458,$B98,'C-Existing'!C$12:C$458)</f>
        <v>0</v>
      </c>
      <c r="D98" s="37">
        <f>SUMIF('C-Existing'!$B$12:$B$458,$B98,'C-Existing'!D$12:D$458)</f>
        <v>56138240.700000025</v>
      </c>
      <c r="E98" s="37">
        <f>SUMIF('C-Existing'!$B$12:$B$458,$B98,'C-Existing'!E$12:E$458)</f>
        <v>0</v>
      </c>
      <c r="F98" s="37">
        <f>SUMIF('C-Existing'!$B$12:$B$458,$B98,'C-Existing'!F$12:F$458)</f>
        <v>0</v>
      </c>
      <c r="G98" s="37">
        <f>SUMIF('C-Existing'!$B$12:$B$458,$B98,'C-Existing'!G$12:G$458)</f>
        <v>0</v>
      </c>
      <c r="H98" s="37">
        <f>SUMIF('C-Existing'!$B$12:$B$458,$B98,'C-Existing'!H$12:H$458)</f>
        <v>0</v>
      </c>
      <c r="I98" s="37">
        <f>SUMIF('C-Existing'!$B$12:$B$458,$B98,'C-Existing'!I$12:I$458)</f>
        <v>0</v>
      </c>
      <c r="J98" s="37">
        <f>SUMIF('C-Existing'!$B$12:$B$458,$B98,'C-Existing'!J$12:J$458)</f>
        <v>0</v>
      </c>
      <c r="K98" s="37">
        <f>SUMIF('C-Existing'!$B$12:$B$458,$B98,'C-Existing'!K$12:K$458)</f>
        <v>0</v>
      </c>
      <c r="L98" s="37">
        <f>SUMIF('C-Existing'!$B$12:$B$458,$B98,'C-Existing'!L$12:L$458)</f>
        <v>0</v>
      </c>
      <c r="M98" s="37">
        <f>SUMIF('C-Existing'!$B$12:$B$458,$B98,'C-Existing'!M$12:M$458)</f>
        <v>0</v>
      </c>
      <c r="N98" s="37">
        <f>SUMIF('C-Existing'!$B$12:$B$458,$B98,'C-Existing'!N$12:N$458)</f>
        <v>0</v>
      </c>
      <c r="O98" s="37">
        <f>SUMIF('C-Existing'!$B$12:$B$458,$B98,'C-Existing'!O$12:O$458)</f>
        <v>0</v>
      </c>
      <c r="P98" s="37">
        <f>SUMIF('C-Existing'!$B$12:$B$458,$B98,'C-Existing'!P$12:P$458)</f>
        <v>0</v>
      </c>
      <c r="Q98" s="37">
        <f>SUMIF('C-Existing'!$B$12:$B$458,$B98,'C-Existing'!Q$12:Q$458)</f>
        <v>0</v>
      </c>
      <c r="R98" s="37">
        <f>SUMIF('C-Existing'!$B$12:$B$458,$B98,'C-Existing'!R$12:R$458)</f>
        <v>0</v>
      </c>
      <c r="S98" s="37">
        <f>SUMIF('C-Existing'!$B$12:$B$458,$B98,'C-Existing'!S$12:S$458)</f>
        <v>0</v>
      </c>
      <c r="T98" s="37">
        <f>SUMIF('C-Existing'!$B$12:$B$458,$B98,'C-Existing'!T$12:T$458)</f>
        <v>0</v>
      </c>
      <c r="U98" s="37">
        <f>SUMIF('C-Existing'!$B$12:$B$458,$B98,'C-Existing'!U$12:U$458)</f>
        <v>1</v>
      </c>
      <c r="V98" s="37">
        <f>SUMIF('C-Existing'!$B$12:$B$458,$B98,'C-Existing'!V$12:V$458)</f>
        <v>0</v>
      </c>
      <c r="W98" s="37">
        <f>SUMIF('C-Existing'!$B$12:$B$458,$B98,'C-Existing'!W$12:W$458)</f>
        <v>0</v>
      </c>
      <c r="X98" s="37">
        <f>SUMIF('C-Existing'!$B$12:$B$458,$B98,'C-Existing'!X$12:X$458)</f>
        <v>237</v>
      </c>
      <c r="Y98" s="37">
        <f>SUMIF('C-Existing'!$B$12:$B$458,$B98,'C-Existing'!Y$12:Y$458)</f>
        <v>0</v>
      </c>
      <c r="Z98" s="37">
        <f>SUMIF('C-Existing'!$B$12:$B$458,$B98,'C-Existing'!Z$12:Z$458)</f>
        <v>0</v>
      </c>
      <c r="AA98" s="37">
        <f>SUMIF('C-Existing'!$B$12:$B$458,$B98,'C-Existing'!AA$12:AA$458)</f>
        <v>0</v>
      </c>
      <c r="AB98" s="37">
        <f>SUMIF('C-Existing'!$B$12:$B$458,$B98,'C-Existing'!AB$12:AB$458)</f>
        <v>0</v>
      </c>
      <c r="AC98" s="37">
        <f>SUMIF('C-Existing'!$B$12:$B$458,$B98,'C-Existing'!AC$12:AC$458)</f>
        <v>0</v>
      </c>
      <c r="AD98" s="37">
        <f>SUMIF('C-Existing'!$B$12:$B$458,$B98,'C-Existing'!AD$12:AD$458)</f>
        <v>0</v>
      </c>
      <c r="AE98" s="56">
        <f>SUMIF('C-Existing'!$B$12:$B$458,$B98,'C-Existing'!AE$12:AE$458)</f>
        <v>9.6699999999999994E-2</v>
      </c>
      <c r="AF98" s="37">
        <f>SUMIF('C-Existing'!$B$12:$B$458,$B98,'C-Existing'!AF$12:AF$458)</f>
        <v>0</v>
      </c>
      <c r="AG98" s="37">
        <f>SUMIF('C-Existing'!$B$12:$B$458,$B98,'C-Existing'!AG$12:AG$458)</f>
        <v>0</v>
      </c>
      <c r="AH98" s="102">
        <f>SUMIF('C-Existing'!$B$12:$B$458,$B98,'C-Existing'!AH$12:AH$458)</f>
        <v>0</v>
      </c>
      <c r="AI98" s="37">
        <f>SUMIF('C-Existing'!$B$12:$B$458,$B98,'C-Existing'!AI$12:AI$458)</f>
        <v>0</v>
      </c>
      <c r="AJ98" s="37">
        <f>SUMIF('C-Existing'!$B$12:$B$458,$B98,'C-Existing'!AJ$12:AJ$458)</f>
        <v>0</v>
      </c>
      <c r="AK98" s="37">
        <f>SUMIF('C-Existing'!$B$12:$B$458,$B98,'C-Existing'!AK$12:AK$458)</f>
        <v>0</v>
      </c>
      <c r="AL98" s="37">
        <f>SUMIF('C-Existing'!$B$12:$B$458,$B98,'C-Existing'!AL$12:AL$458)</f>
        <v>0</v>
      </c>
      <c r="AM98" s="37">
        <f>SUMIF('C-Existing'!$B$12:$B$458,$B98,'C-Existing'!AM$12:AM$458)</f>
        <v>0</v>
      </c>
      <c r="AN98" s="37">
        <f>SUMIF('C-Existing'!$B$12:$B$458,$B98,'C-Existing'!AN$12:AN$458)</f>
        <v>0</v>
      </c>
      <c r="AR98" s="37"/>
    </row>
    <row r="99" spans="1:44" x14ac:dyDescent="0.2">
      <c r="A99" s="1">
        <f t="shared" si="5"/>
        <v>7</v>
      </c>
      <c r="B99" s="101">
        <f t="shared" si="6"/>
        <v>47330</v>
      </c>
      <c r="C99" s="37">
        <f>SUMIF('C-Existing'!$B$12:$B$458,$B99,'C-Existing'!C$12:C$458)</f>
        <v>0</v>
      </c>
      <c r="D99" s="37">
        <f>SUMIF('C-Existing'!$B$12:$B$458,$B99,'C-Existing'!D$12:D$458)</f>
        <v>56138240.700000025</v>
      </c>
      <c r="E99" s="37">
        <f>SUMIF('C-Existing'!$B$12:$B$458,$B99,'C-Existing'!E$12:E$458)</f>
        <v>0</v>
      </c>
      <c r="F99" s="37">
        <f>SUMIF('C-Existing'!$B$12:$B$458,$B99,'C-Existing'!F$12:F$458)</f>
        <v>0</v>
      </c>
      <c r="G99" s="37">
        <f>SUMIF('C-Existing'!$B$12:$B$458,$B99,'C-Existing'!G$12:G$458)</f>
        <v>0</v>
      </c>
      <c r="H99" s="37">
        <f>SUMIF('C-Existing'!$B$12:$B$458,$B99,'C-Existing'!H$12:H$458)</f>
        <v>0</v>
      </c>
      <c r="I99" s="37">
        <f>SUMIF('C-Existing'!$B$12:$B$458,$B99,'C-Existing'!I$12:I$458)</f>
        <v>0</v>
      </c>
      <c r="J99" s="37">
        <f>SUMIF('C-Existing'!$B$12:$B$458,$B99,'C-Existing'!J$12:J$458)</f>
        <v>0</v>
      </c>
      <c r="K99" s="37">
        <f>SUMIF('C-Existing'!$B$12:$B$458,$B99,'C-Existing'!K$12:K$458)</f>
        <v>0</v>
      </c>
      <c r="L99" s="37">
        <f>SUMIF('C-Existing'!$B$12:$B$458,$B99,'C-Existing'!L$12:L$458)</f>
        <v>0</v>
      </c>
      <c r="M99" s="37">
        <f>SUMIF('C-Existing'!$B$12:$B$458,$B99,'C-Existing'!M$12:M$458)</f>
        <v>0</v>
      </c>
      <c r="N99" s="37">
        <f>SUMIF('C-Existing'!$B$12:$B$458,$B99,'C-Existing'!N$12:N$458)</f>
        <v>0</v>
      </c>
      <c r="O99" s="37">
        <f>SUMIF('C-Existing'!$B$12:$B$458,$B99,'C-Existing'!O$12:O$458)</f>
        <v>0</v>
      </c>
      <c r="P99" s="37">
        <f>SUMIF('C-Existing'!$B$12:$B$458,$B99,'C-Existing'!P$12:P$458)</f>
        <v>0</v>
      </c>
      <c r="Q99" s="37">
        <f>SUMIF('C-Existing'!$B$12:$B$458,$B99,'C-Existing'!Q$12:Q$458)</f>
        <v>0</v>
      </c>
      <c r="R99" s="37">
        <f>SUMIF('C-Existing'!$B$12:$B$458,$B99,'C-Existing'!R$12:R$458)</f>
        <v>0</v>
      </c>
      <c r="S99" s="37">
        <f>SUMIF('C-Existing'!$B$12:$B$458,$B99,'C-Existing'!S$12:S$458)</f>
        <v>0</v>
      </c>
      <c r="T99" s="37">
        <f>SUMIF('C-Existing'!$B$12:$B$458,$B99,'C-Existing'!T$12:T$458)</f>
        <v>0</v>
      </c>
      <c r="U99" s="37">
        <f>SUMIF('C-Existing'!$B$12:$B$458,$B99,'C-Existing'!U$12:U$458)</f>
        <v>1</v>
      </c>
      <c r="V99" s="37">
        <f>SUMIF('C-Existing'!$B$12:$B$458,$B99,'C-Existing'!V$12:V$458)</f>
        <v>0</v>
      </c>
      <c r="W99" s="37">
        <f>SUMIF('C-Existing'!$B$12:$B$458,$B99,'C-Existing'!W$12:W$458)</f>
        <v>0</v>
      </c>
      <c r="X99" s="37">
        <f>SUMIF('C-Existing'!$B$12:$B$458,$B99,'C-Existing'!X$12:X$458)</f>
        <v>237</v>
      </c>
      <c r="Y99" s="37">
        <f>SUMIF('C-Existing'!$B$12:$B$458,$B99,'C-Existing'!Y$12:Y$458)</f>
        <v>0</v>
      </c>
      <c r="Z99" s="37">
        <f>SUMIF('C-Existing'!$B$12:$B$458,$B99,'C-Existing'!Z$12:Z$458)</f>
        <v>0</v>
      </c>
      <c r="AA99" s="37">
        <f>SUMIF('C-Existing'!$B$12:$B$458,$B99,'C-Existing'!AA$12:AA$458)</f>
        <v>0</v>
      </c>
      <c r="AB99" s="37">
        <f>SUMIF('C-Existing'!$B$12:$B$458,$B99,'C-Existing'!AB$12:AB$458)</f>
        <v>0</v>
      </c>
      <c r="AC99" s="37">
        <f>SUMIF('C-Existing'!$B$12:$B$458,$B99,'C-Existing'!AC$12:AC$458)</f>
        <v>0</v>
      </c>
      <c r="AD99" s="37">
        <f>SUMIF('C-Existing'!$B$12:$B$458,$B99,'C-Existing'!AD$12:AD$458)</f>
        <v>0</v>
      </c>
      <c r="AE99" s="56">
        <f>SUMIF('C-Existing'!$B$12:$B$458,$B99,'C-Existing'!AE$12:AE$458)</f>
        <v>9.6699999999999994E-2</v>
      </c>
      <c r="AF99" s="37">
        <f>SUMIF('C-Existing'!$B$12:$B$458,$B99,'C-Existing'!AF$12:AF$458)</f>
        <v>0</v>
      </c>
      <c r="AG99" s="37">
        <f>SUMIF('C-Existing'!$B$12:$B$458,$B99,'C-Existing'!AG$12:AG$458)</f>
        <v>0</v>
      </c>
      <c r="AH99" s="102">
        <f>SUMIF('C-Existing'!$B$12:$B$458,$B99,'C-Existing'!AH$12:AH$458)</f>
        <v>0</v>
      </c>
      <c r="AI99" s="37">
        <f>SUMIF('C-Existing'!$B$12:$B$458,$B99,'C-Existing'!AI$12:AI$458)</f>
        <v>0</v>
      </c>
      <c r="AJ99" s="37">
        <f>SUMIF('C-Existing'!$B$12:$B$458,$B99,'C-Existing'!AJ$12:AJ$458)</f>
        <v>0</v>
      </c>
      <c r="AK99" s="37">
        <f>SUMIF('C-Existing'!$B$12:$B$458,$B99,'C-Existing'!AK$12:AK$458)</f>
        <v>0</v>
      </c>
      <c r="AL99" s="37">
        <f>SUMIF('C-Existing'!$B$12:$B$458,$B99,'C-Existing'!AL$12:AL$458)</f>
        <v>0</v>
      </c>
      <c r="AM99" s="37">
        <f>SUMIF('C-Existing'!$B$12:$B$458,$B99,'C-Existing'!AM$12:AM$458)</f>
        <v>0</v>
      </c>
      <c r="AN99" s="37">
        <f>SUMIF('C-Existing'!$B$12:$B$458,$B99,'C-Existing'!AN$12:AN$458)</f>
        <v>0</v>
      </c>
      <c r="AR99" s="37"/>
    </row>
    <row r="100" spans="1:44" x14ac:dyDescent="0.2">
      <c r="A100" s="1">
        <f t="shared" si="5"/>
        <v>8</v>
      </c>
      <c r="B100" s="101">
        <f t="shared" si="6"/>
        <v>47361</v>
      </c>
      <c r="C100" s="37">
        <f>SUMIF('C-Existing'!$B$12:$B$458,$B100,'C-Existing'!C$12:C$458)</f>
        <v>0</v>
      </c>
      <c r="D100" s="37">
        <f>SUMIF('C-Existing'!$B$12:$B$458,$B100,'C-Existing'!D$12:D$458)</f>
        <v>56138240.700000025</v>
      </c>
      <c r="E100" s="37">
        <f>SUMIF('C-Existing'!$B$12:$B$458,$B100,'C-Existing'!E$12:E$458)</f>
        <v>0</v>
      </c>
      <c r="F100" s="37">
        <f>SUMIF('C-Existing'!$B$12:$B$458,$B100,'C-Existing'!F$12:F$458)</f>
        <v>0</v>
      </c>
      <c r="G100" s="37">
        <f>SUMIF('C-Existing'!$B$12:$B$458,$B100,'C-Existing'!G$12:G$458)</f>
        <v>0</v>
      </c>
      <c r="H100" s="37">
        <f>SUMIF('C-Existing'!$B$12:$B$458,$B100,'C-Existing'!H$12:H$458)</f>
        <v>0</v>
      </c>
      <c r="I100" s="37">
        <f>SUMIF('C-Existing'!$B$12:$B$458,$B100,'C-Existing'!I$12:I$458)</f>
        <v>0</v>
      </c>
      <c r="J100" s="37">
        <f>SUMIF('C-Existing'!$B$12:$B$458,$B100,'C-Existing'!J$12:J$458)</f>
        <v>0</v>
      </c>
      <c r="K100" s="37">
        <f>SUMIF('C-Existing'!$B$12:$B$458,$B100,'C-Existing'!K$12:K$458)</f>
        <v>0</v>
      </c>
      <c r="L100" s="37">
        <f>SUMIF('C-Existing'!$B$12:$B$458,$B100,'C-Existing'!L$12:L$458)</f>
        <v>0</v>
      </c>
      <c r="M100" s="37">
        <f>SUMIF('C-Existing'!$B$12:$B$458,$B100,'C-Existing'!M$12:M$458)</f>
        <v>0</v>
      </c>
      <c r="N100" s="37">
        <f>SUMIF('C-Existing'!$B$12:$B$458,$B100,'C-Existing'!N$12:N$458)</f>
        <v>0</v>
      </c>
      <c r="O100" s="37">
        <f>SUMIF('C-Existing'!$B$12:$B$458,$B100,'C-Existing'!O$12:O$458)</f>
        <v>0</v>
      </c>
      <c r="P100" s="37">
        <f>SUMIF('C-Existing'!$B$12:$B$458,$B100,'C-Existing'!P$12:P$458)</f>
        <v>0</v>
      </c>
      <c r="Q100" s="37">
        <f>SUMIF('C-Existing'!$B$12:$B$458,$B100,'C-Existing'!Q$12:Q$458)</f>
        <v>0</v>
      </c>
      <c r="R100" s="37">
        <f>SUMIF('C-Existing'!$B$12:$B$458,$B100,'C-Existing'!R$12:R$458)</f>
        <v>0</v>
      </c>
      <c r="S100" s="37">
        <f>SUMIF('C-Existing'!$B$12:$B$458,$B100,'C-Existing'!S$12:S$458)</f>
        <v>0</v>
      </c>
      <c r="T100" s="37">
        <f>SUMIF('C-Existing'!$B$12:$B$458,$B100,'C-Existing'!T$12:T$458)</f>
        <v>0</v>
      </c>
      <c r="U100" s="37">
        <f>SUMIF('C-Existing'!$B$12:$B$458,$B100,'C-Existing'!U$12:U$458)</f>
        <v>1</v>
      </c>
      <c r="V100" s="37">
        <f>SUMIF('C-Existing'!$B$12:$B$458,$B100,'C-Existing'!V$12:V$458)</f>
        <v>0</v>
      </c>
      <c r="W100" s="37">
        <f>SUMIF('C-Existing'!$B$12:$B$458,$B100,'C-Existing'!W$12:W$458)</f>
        <v>0</v>
      </c>
      <c r="X100" s="37">
        <f>SUMIF('C-Existing'!$B$12:$B$458,$B100,'C-Existing'!X$12:X$458)</f>
        <v>237</v>
      </c>
      <c r="Y100" s="37">
        <f>SUMIF('C-Existing'!$B$12:$B$458,$B100,'C-Existing'!Y$12:Y$458)</f>
        <v>0</v>
      </c>
      <c r="Z100" s="37">
        <f>SUMIF('C-Existing'!$B$12:$B$458,$B100,'C-Existing'!Z$12:Z$458)</f>
        <v>0</v>
      </c>
      <c r="AA100" s="37">
        <f>SUMIF('C-Existing'!$B$12:$B$458,$B100,'C-Existing'!AA$12:AA$458)</f>
        <v>0</v>
      </c>
      <c r="AB100" s="37">
        <f>SUMIF('C-Existing'!$B$12:$B$458,$B100,'C-Existing'!AB$12:AB$458)</f>
        <v>0</v>
      </c>
      <c r="AC100" s="37">
        <f>SUMIF('C-Existing'!$B$12:$B$458,$B100,'C-Existing'!AC$12:AC$458)</f>
        <v>0</v>
      </c>
      <c r="AD100" s="37">
        <f>SUMIF('C-Existing'!$B$12:$B$458,$B100,'C-Existing'!AD$12:AD$458)</f>
        <v>0</v>
      </c>
      <c r="AE100" s="56">
        <f>SUMIF('C-Existing'!$B$12:$B$458,$B100,'C-Existing'!AE$12:AE$458)</f>
        <v>9.6699999999999994E-2</v>
      </c>
      <c r="AF100" s="37">
        <f>SUMIF('C-Existing'!$B$12:$B$458,$B100,'C-Existing'!AF$12:AF$458)</f>
        <v>0</v>
      </c>
      <c r="AG100" s="37">
        <f>SUMIF('C-Existing'!$B$12:$B$458,$B100,'C-Existing'!AG$12:AG$458)</f>
        <v>0</v>
      </c>
      <c r="AH100" s="102">
        <f>SUMIF('C-Existing'!$B$12:$B$458,$B100,'C-Existing'!AH$12:AH$458)</f>
        <v>0</v>
      </c>
      <c r="AI100" s="37">
        <f>SUMIF('C-Existing'!$B$12:$B$458,$B100,'C-Existing'!AI$12:AI$458)</f>
        <v>0</v>
      </c>
      <c r="AJ100" s="37">
        <f>SUMIF('C-Existing'!$B$12:$B$458,$B100,'C-Existing'!AJ$12:AJ$458)</f>
        <v>0</v>
      </c>
      <c r="AK100" s="37">
        <f>SUMIF('C-Existing'!$B$12:$B$458,$B100,'C-Existing'!AK$12:AK$458)</f>
        <v>0</v>
      </c>
      <c r="AL100" s="37">
        <f>SUMIF('C-Existing'!$B$12:$B$458,$B100,'C-Existing'!AL$12:AL$458)</f>
        <v>0</v>
      </c>
      <c r="AM100" s="37">
        <f>SUMIF('C-Existing'!$B$12:$B$458,$B100,'C-Existing'!AM$12:AM$458)</f>
        <v>0</v>
      </c>
      <c r="AN100" s="37">
        <f>SUMIF('C-Existing'!$B$12:$B$458,$B100,'C-Existing'!AN$12:AN$458)</f>
        <v>0</v>
      </c>
      <c r="AR100" s="37"/>
    </row>
    <row r="101" spans="1:44" x14ac:dyDescent="0.2">
      <c r="A101" s="1">
        <f t="shared" si="5"/>
        <v>9</v>
      </c>
      <c r="B101" s="101">
        <f t="shared" si="6"/>
        <v>47391</v>
      </c>
      <c r="C101" s="37">
        <f>SUMIF('C-Existing'!$B$12:$B$458,$B101,'C-Existing'!C$12:C$458)</f>
        <v>0</v>
      </c>
      <c r="D101" s="37">
        <f>SUMIF('C-Existing'!$B$12:$B$458,$B101,'C-Existing'!D$12:D$458)</f>
        <v>56138240.700000025</v>
      </c>
      <c r="E101" s="37">
        <f>SUMIF('C-Existing'!$B$12:$B$458,$B101,'C-Existing'!E$12:E$458)</f>
        <v>0</v>
      </c>
      <c r="F101" s="37">
        <f>SUMIF('C-Existing'!$B$12:$B$458,$B101,'C-Existing'!F$12:F$458)</f>
        <v>0</v>
      </c>
      <c r="G101" s="37">
        <f>SUMIF('C-Existing'!$B$12:$B$458,$B101,'C-Existing'!G$12:G$458)</f>
        <v>0</v>
      </c>
      <c r="H101" s="37">
        <f>SUMIF('C-Existing'!$B$12:$B$458,$B101,'C-Existing'!H$12:H$458)</f>
        <v>0</v>
      </c>
      <c r="I101" s="37">
        <f>SUMIF('C-Existing'!$B$12:$B$458,$B101,'C-Existing'!I$12:I$458)</f>
        <v>0</v>
      </c>
      <c r="J101" s="37">
        <f>SUMIF('C-Existing'!$B$12:$B$458,$B101,'C-Existing'!J$12:J$458)</f>
        <v>0</v>
      </c>
      <c r="K101" s="37">
        <f>SUMIF('C-Existing'!$B$12:$B$458,$B101,'C-Existing'!K$12:K$458)</f>
        <v>0</v>
      </c>
      <c r="L101" s="37">
        <f>SUMIF('C-Existing'!$B$12:$B$458,$B101,'C-Existing'!L$12:L$458)</f>
        <v>0</v>
      </c>
      <c r="M101" s="37">
        <f>SUMIF('C-Existing'!$B$12:$B$458,$B101,'C-Existing'!M$12:M$458)</f>
        <v>0</v>
      </c>
      <c r="N101" s="37">
        <f>SUMIF('C-Existing'!$B$12:$B$458,$B101,'C-Existing'!N$12:N$458)</f>
        <v>0</v>
      </c>
      <c r="O101" s="37">
        <f>SUMIF('C-Existing'!$B$12:$B$458,$B101,'C-Existing'!O$12:O$458)</f>
        <v>0</v>
      </c>
      <c r="P101" s="37">
        <f>SUMIF('C-Existing'!$B$12:$B$458,$B101,'C-Existing'!P$12:P$458)</f>
        <v>0</v>
      </c>
      <c r="Q101" s="37">
        <f>SUMIF('C-Existing'!$B$12:$B$458,$B101,'C-Existing'!Q$12:Q$458)</f>
        <v>0</v>
      </c>
      <c r="R101" s="37">
        <f>SUMIF('C-Existing'!$B$12:$B$458,$B101,'C-Existing'!R$12:R$458)</f>
        <v>0</v>
      </c>
      <c r="S101" s="37">
        <f>SUMIF('C-Existing'!$B$12:$B$458,$B101,'C-Existing'!S$12:S$458)</f>
        <v>0</v>
      </c>
      <c r="T101" s="37">
        <f>SUMIF('C-Existing'!$B$12:$B$458,$B101,'C-Existing'!T$12:T$458)</f>
        <v>0</v>
      </c>
      <c r="U101" s="37">
        <f>SUMIF('C-Existing'!$B$12:$B$458,$B101,'C-Existing'!U$12:U$458)</f>
        <v>1</v>
      </c>
      <c r="V101" s="37">
        <f>SUMIF('C-Existing'!$B$12:$B$458,$B101,'C-Existing'!V$12:V$458)</f>
        <v>0</v>
      </c>
      <c r="W101" s="37">
        <f>SUMIF('C-Existing'!$B$12:$B$458,$B101,'C-Existing'!W$12:W$458)</f>
        <v>0</v>
      </c>
      <c r="X101" s="37">
        <f>SUMIF('C-Existing'!$B$12:$B$458,$B101,'C-Existing'!X$12:X$458)</f>
        <v>237</v>
      </c>
      <c r="Y101" s="37">
        <f>SUMIF('C-Existing'!$B$12:$B$458,$B101,'C-Existing'!Y$12:Y$458)</f>
        <v>0</v>
      </c>
      <c r="Z101" s="37">
        <f>SUMIF('C-Existing'!$B$12:$B$458,$B101,'C-Existing'!Z$12:Z$458)</f>
        <v>0</v>
      </c>
      <c r="AA101" s="37">
        <f>SUMIF('C-Existing'!$B$12:$B$458,$B101,'C-Existing'!AA$12:AA$458)</f>
        <v>0</v>
      </c>
      <c r="AB101" s="37">
        <f>SUMIF('C-Existing'!$B$12:$B$458,$B101,'C-Existing'!AB$12:AB$458)</f>
        <v>0</v>
      </c>
      <c r="AC101" s="37">
        <f>SUMIF('C-Existing'!$B$12:$B$458,$B101,'C-Existing'!AC$12:AC$458)</f>
        <v>0</v>
      </c>
      <c r="AD101" s="37">
        <f>SUMIF('C-Existing'!$B$12:$B$458,$B101,'C-Existing'!AD$12:AD$458)</f>
        <v>0</v>
      </c>
      <c r="AE101" s="56">
        <f>SUMIF('C-Existing'!$B$12:$B$458,$B101,'C-Existing'!AE$12:AE$458)</f>
        <v>9.6699999999999994E-2</v>
      </c>
      <c r="AF101" s="37">
        <f>SUMIF('C-Existing'!$B$12:$B$458,$B101,'C-Existing'!AF$12:AF$458)</f>
        <v>0</v>
      </c>
      <c r="AG101" s="37">
        <f>SUMIF('C-Existing'!$B$12:$B$458,$B101,'C-Existing'!AG$12:AG$458)</f>
        <v>0</v>
      </c>
      <c r="AH101" s="102">
        <f>SUMIF('C-Existing'!$B$12:$B$458,$B101,'C-Existing'!AH$12:AH$458)</f>
        <v>0</v>
      </c>
      <c r="AI101" s="37">
        <f>SUMIF('C-Existing'!$B$12:$B$458,$B101,'C-Existing'!AI$12:AI$458)</f>
        <v>0</v>
      </c>
      <c r="AJ101" s="37">
        <f>SUMIF('C-Existing'!$B$12:$B$458,$B101,'C-Existing'!AJ$12:AJ$458)</f>
        <v>0</v>
      </c>
      <c r="AK101" s="37">
        <f>SUMIF('C-Existing'!$B$12:$B$458,$B101,'C-Existing'!AK$12:AK$458)</f>
        <v>0</v>
      </c>
      <c r="AL101" s="37">
        <f>SUMIF('C-Existing'!$B$12:$B$458,$B101,'C-Existing'!AL$12:AL$458)</f>
        <v>0</v>
      </c>
      <c r="AM101" s="37">
        <f>SUMIF('C-Existing'!$B$12:$B$458,$B101,'C-Existing'!AM$12:AM$458)</f>
        <v>0</v>
      </c>
      <c r="AN101" s="37">
        <f>SUMIF('C-Existing'!$B$12:$B$458,$B101,'C-Existing'!AN$12:AN$458)</f>
        <v>0</v>
      </c>
      <c r="AR101" s="37"/>
    </row>
    <row r="102" spans="1:44" x14ac:dyDescent="0.2">
      <c r="A102" s="1">
        <f t="shared" si="5"/>
        <v>10</v>
      </c>
      <c r="B102" s="101">
        <f t="shared" si="6"/>
        <v>47422</v>
      </c>
      <c r="C102" s="37">
        <f>SUMIF('C-Existing'!$B$12:$B$458,$B102,'C-Existing'!C$12:C$458)</f>
        <v>0</v>
      </c>
      <c r="D102" s="37">
        <f>SUMIF('C-Existing'!$B$12:$B$458,$B102,'C-Existing'!D$12:D$458)</f>
        <v>56138240.700000025</v>
      </c>
      <c r="E102" s="37">
        <f>SUMIF('C-Existing'!$B$12:$B$458,$B102,'C-Existing'!E$12:E$458)</f>
        <v>0</v>
      </c>
      <c r="F102" s="37">
        <f>SUMIF('C-Existing'!$B$12:$B$458,$B102,'C-Existing'!F$12:F$458)</f>
        <v>0</v>
      </c>
      <c r="G102" s="37">
        <f>SUMIF('C-Existing'!$B$12:$B$458,$B102,'C-Existing'!G$12:G$458)</f>
        <v>0</v>
      </c>
      <c r="H102" s="37">
        <f>SUMIF('C-Existing'!$B$12:$B$458,$B102,'C-Existing'!H$12:H$458)</f>
        <v>0</v>
      </c>
      <c r="I102" s="37">
        <f>SUMIF('C-Existing'!$B$12:$B$458,$B102,'C-Existing'!I$12:I$458)</f>
        <v>0</v>
      </c>
      <c r="J102" s="37">
        <f>SUMIF('C-Existing'!$B$12:$B$458,$B102,'C-Existing'!J$12:J$458)</f>
        <v>0</v>
      </c>
      <c r="K102" s="37">
        <f>SUMIF('C-Existing'!$B$12:$B$458,$B102,'C-Existing'!K$12:K$458)</f>
        <v>0</v>
      </c>
      <c r="L102" s="37">
        <f>SUMIF('C-Existing'!$B$12:$B$458,$B102,'C-Existing'!L$12:L$458)</f>
        <v>0</v>
      </c>
      <c r="M102" s="37">
        <f>SUMIF('C-Existing'!$B$12:$B$458,$B102,'C-Existing'!M$12:M$458)</f>
        <v>0</v>
      </c>
      <c r="N102" s="37">
        <f>SUMIF('C-Existing'!$B$12:$B$458,$B102,'C-Existing'!N$12:N$458)</f>
        <v>0</v>
      </c>
      <c r="O102" s="37">
        <f>SUMIF('C-Existing'!$B$12:$B$458,$B102,'C-Existing'!O$12:O$458)</f>
        <v>0</v>
      </c>
      <c r="P102" s="37">
        <f>SUMIF('C-Existing'!$B$12:$B$458,$B102,'C-Existing'!P$12:P$458)</f>
        <v>0</v>
      </c>
      <c r="Q102" s="37">
        <f>SUMIF('C-Existing'!$B$12:$B$458,$B102,'C-Existing'!Q$12:Q$458)</f>
        <v>0</v>
      </c>
      <c r="R102" s="37">
        <f>SUMIF('C-Existing'!$B$12:$B$458,$B102,'C-Existing'!R$12:R$458)</f>
        <v>0</v>
      </c>
      <c r="S102" s="37">
        <f>SUMIF('C-Existing'!$B$12:$B$458,$B102,'C-Existing'!S$12:S$458)</f>
        <v>0</v>
      </c>
      <c r="T102" s="37">
        <f>SUMIF('C-Existing'!$B$12:$B$458,$B102,'C-Existing'!T$12:T$458)</f>
        <v>0</v>
      </c>
      <c r="U102" s="37">
        <f>SUMIF('C-Existing'!$B$12:$B$458,$B102,'C-Existing'!U$12:U$458)</f>
        <v>1</v>
      </c>
      <c r="V102" s="37">
        <f>SUMIF('C-Existing'!$B$12:$B$458,$B102,'C-Existing'!V$12:V$458)</f>
        <v>0</v>
      </c>
      <c r="W102" s="37">
        <f>SUMIF('C-Existing'!$B$12:$B$458,$B102,'C-Existing'!W$12:W$458)</f>
        <v>0</v>
      </c>
      <c r="X102" s="37">
        <f>SUMIF('C-Existing'!$B$12:$B$458,$B102,'C-Existing'!X$12:X$458)</f>
        <v>237</v>
      </c>
      <c r="Y102" s="37">
        <f>SUMIF('C-Existing'!$B$12:$B$458,$B102,'C-Existing'!Y$12:Y$458)</f>
        <v>0</v>
      </c>
      <c r="Z102" s="37">
        <f>SUMIF('C-Existing'!$B$12:$B$458,$B102,'C-Existing'!Z$12:Z$458)</f>
        <v>0</v>
      </c>
      <c r="AA102" s="37">
        <f>SUMIF('C-Existing'!$B$12:$B$458,$B102,'C-Existing'!AA$12:AA$458)</f>
        <v>0</v>
      </c>
      <c r="AB102" s="37">
        <f>SUMIF('C-Existing'!$B$12:$B$458,$B102,'C-Existing'!AB$12:AB$458)</f>
        <v>0</v>
      </c>
      <c r="AC102" s="37">
        <f>SUMIF('C-Existing'!$B$12:$B$458,$B102,'C-Existing'!AC$12:AC$458)</f>
        <v>0</v>
      </c>
      <c r="AD102" s="37">
        <f>SUMIF('C-Existing'!$B$12:$B$458,$B102,'C-Existing'!AD$12:AD$458)</f>
        <v>0</v>
      </c>
      <c r="AE102" s="56">
        <f>SUMIF('C-Existing'!$B$12:$B$458,$B102,'C-Existing'!AE$12:AE$458)</f>
        <v>9.6699999999999994E-2</v>
      </c>
      <c r="AF102" s="37">
        <f>SUMIF('C-Existing'!$B$12:$B$458,$B102,'C-Existing'!AF$12:AF$458)</f>
        <v>0</v>
      </c>
      <c r="AG102" s="37">
        <f>SUMIF('C-Existing'!$B$12:$B$458,$B102,'C-Existing'!AG$12:AG$458)</f>
        <v>0</v>
      </c>
      <c r="AH102" s="102">
        <f>SUMIF('C-Existing'!$B$12:$B$458,$B102,'C-Existing'!AH$12:AH$458)</f>
        <v>0</v>
      </c>
      <c r="AI102" s="37">
        <f>SUMIF('C-Existing'!$B$12:$B$458,$B102,'C-Existing'!AI$12:AI$458)</f>
        <v>0</v>
      </c>
      <c r="AJ102" s="37">
        <f>SUMIF('C-Existing'!$B$12:$B$458,$B102,'C-Existing'!AJ$12:AJ$458)</f>
        <v>0</v>
      </c>
      <c r="AK102" s="37">
        <f>SUMIF('C-Existing'!$B$12:$B$458,$B102,'C-Existing'!AK$12:AK$458)</f>
        <v>0</v>
      </c>
      <c r="AL102" s="37">
        <f>SUMIF('C-Existing'!$B$12:$B$458,$B102,'C-Existing'!AL$12:AL$458)</f>
        <v>0</v>
      </c>
      <c r="AM102" s="37">
        <f>SUMIF('C-Existing'!$B$12:$B$458,$B102,'C-Existing'!AM$12:AM$458)</f>
        <v>0</v>
      </c>
      <c r="AN102" s="37">
        <f>SUMIF('C-Existing'!$B$12:$B$458,$B102,'C-Existing'!AN$12:AN$458)</f>
        <v>0</v>
      </c>
      <c r="AR102" s="37"/>
    </row>
    <row r="103" spans="1:44" x14ac:dyDescent="0.2">
      <c r="A103" s="1">
        <f t="shared" si="5"/>
        <v>11</v>
      </c>
      <c r="B103" s="101">
        <f t="shared" si="6"/>
        <v>47452</v>
      </c>
      <c r="C103" s="37">
        <f>SUMIF('C-Existing'!$B$12:$B$458,$B103,'C-Existing'!C$12:C$458)</f>
        <v>0</v>
      </c>
      <c r="D103" s="37">
        <f>SUMIF('C-Existing'!$B$12:$B$458,$B103,'C-Existing'!D$12:D$458)</f>
        <v>56138240.700000025</v>
      </c>
      <c r="E103" s="37">
        <f>SUMIF('C-Existing'!$B$12:$B$458,$B103,'C-Existing'!E$12:E$458)</f>
        <v>0</v>
      </c>
      <c r="F103" s="37">
        <f>SUMIF('C-Existing'!$B$12:$B$458,$B103,'C-Existing'!F$12:F$458)</f>
        <v>0</v>
      </c>
      <c r="G103" s="37">
        <f>SUMIF('C-Existing'!$B$12:$B$458,$B103,'C-Existing'!G$12:G$458)</f>
        <v>0</v>
      </c>
      <c r="H103" s="37">
        <f>SUMIF('C-Existing'!$B$12:$B$458,$B103,'C-Existing'!H$12:H$458)</f>
        <v>0</v>
      </c>
      <c r="I103" s="37">
        <f>SUMIF('C-Existing'!$B$12:$B$458,$B103,'C-Existing'!I$12:I$458)</f>
        <v>0</v>
      </c>
      <c r="J103" s="37">
        <f>SUMIF('C-Existing'!$B$12:$B$458,$B103,'C-Existing'!J$12:J$458)</f>
        <v>0</v>
      </c>
      <c r="K103" s="37">
        <f>SUMIF('C-Existing'!$B$12:$B$458,$B103,'C-Existing'!K$12:K$458)</f>
        <v>0</v>
      </c>
      <c r="L103" s="37">
        <f>SUMIF('C-Existing'!$B$12:$B$458,$B103,'C-Existing'!L$12:L$458)</f>
        <v>0</v>
      </c>
      <c r="M103" s="37">
        <f>SUMIF('C-Existing'!$B$12:$B$458,$B103,'C-Existing'!M$12:M$458)</f>
        <v>0</v>
      </c>
      <c r="N103" s="37">
        <f>SUMIF('C-Existing'!$B$12:$B$458,$B103,'C-Existing'!N$12:N$458)</f>
        <v>0</v>
      </c>
      <c r="O103" s="37">
        <f>SUMIF('C-Existing'!$B$12:$B$458,$B103,'C-Existing'!O$12:O$458)</f>
        <v>0</v>
      </c>
      <c r="P103" s="37">
        <f>SUMIF('C-Existing'!$B$12:$B$458,$B103,'C-Existing'!P$12:P$458)</f>
        <v>0</v>
      </c>
      <c r="Q103" s="37">
        <f>SUMIF('C-Existing'!$B$12:$B$458,$B103,'C-Existing'!Q$12:Q$458)</f>
        <v>0</v>
      </c>
      <c r="R103" s="37">
        <f>SUMIF('C-Existing'!$B$12:$B$458,$B103,'C-Existing'!R$12:R$458)</f>
        <v>0</v>
      </c>
      <c r="S103" s="37">
        <f>SUMIF('C-Existing'!$B$12:$B$458,$B103,'C-Existing'!S$12:S$458)</f>
        <v>0</v>
      </c>
      <c r="T103" s="37">
        <f>SUMIF('C-Existing'!$B$12:$B$458,$B103,'C-Existing'!T$12:T$458)</f>
        <v>0</v>
      </c>
      <c r="U103" s="37">
        <f>SUMIF('C-Existing'!$B$12:$B$458,$B103,'C-Existing'!U$12:U$458)</f>
        <v>1</v>
      </c>
      <c r="V103" s="37">
        <f>SUMIF('C-Existing'!$B$12:$B$458,$B103,'C-Existing'!V$12:V$458)</f>
        <v>0</v>
      </c>
      <c r="W103" s="37">
        <f>SUMIF('C-Existing'!$B$12:$B$458,$B103,'C-Existing'!W$12:W$458)</f>
        <v>0</v>
      </c>
      <c r="X103" s="37">
        <f>SUMIF('C-Existing'!$B$12:$B$458,$B103,'C-Existing'!X$12:X$458)</f>
        <v>237</v>
      </c>
      <c r="Y103" s="37">
        <f>SUMIF('C-Existing'!$B$12:$B$458,$B103,'C-Existing'!Y$12:Y$458)</f>
        <v>0</v>
      </c>
      <c r="Z103" s="37">
        <f>SUMIF('C-Existing'!$B$12:$B$458,$B103,'C-Existing'!Z$12:Z$458)</f>
        <v>0</v>
      </c>
      <c r="AA103" s="37">
        <f>SUMIF('C-Existing'!$B$12:$B$458,$B103,'C-Existing'!AA$12:AA$458)</f>
        <v>0</v>
      </c>
      <c r="AB103" s="37">
        <f>SUMIF('C-Existing'!$B$12:$B$458,$B103,'C-Existing'!AB$12:AB$458)</f>
        <v>0</v>
      </c>
      <c r="AC103" s="37">
        <f>SUMIF('C-Existing'!$B$12:$B$458,$B103,'C-Existing'!AC$12:AC$458)</f>
        <v>0</v>
      </c>
      <c r="AD103" s="37">
        <f>SUMIF('C-Existing'!$B$12:$B$458,$B103,'C-Existing'!AD$12:AD$458)</f>
        <v>0</v>
      </c>
      <c r="AE103" s="56">
        <f>SUMIF('C-Existing'!$B$12:$B$458,$B103,'C-Existing'!AE$12:AE$458)</f>
        <v>9.6699999999999994E-2</v>
      </c>
      <c r="AF103" s="37">
        <f>SUMIF('C-Existing'!$B$12:$B$458,$B103,'C-Existing'!AF$12:AF$458)</f>
        <v>0</v>
      </c>
      <c r="AG103" s="37">
        <f>SUMIF('C-Existing'!$B$12:$B$458,$B103,'C-Existing'!AG$12:AG$458)</f>
        <v>0</v>
      </c>
      <c r="AH103" s="102">
        <f>SUMIF('C-Existing'!$B$12:$B$458,$B103,'C-Existing'!AH$12:AH$458)</f>
        <v>0</v>
      </c>
      <c r="AI103" s="37">
        <f>SUMIF('C-Existing'!$B$12:$B$458,$B103,'C-Existing'!AI$12:AI$458)</f>
        <v>0</v>
      </c>
      <c r="AJ103" s="37">
        <f>SUMIF('C-Existing'!$B$12:$B$458,$B103,'C-Existing'!AJ$12:AJ$458)</f>
        <v>0</v>
      </c>
      <c r="AK103" s="37">
        <f>SUMIF('C-Existing'!$B$12:$B$458,$B103,'C-Existing'!AK$12:AK$458)</f>
        <v>0</v>
      </c>
      <c r="AL103" s="37">
        <f>SUMIF('C-Existing'!$B$12:$B$458,$B103,'C-Existing'!AL$12:AL$458)</f>
        <v>0</v>
      </c>
      <c r="AM103" s="37">
        <f>SUMIF('C-Existing'!$B$12:$B$458,$B103,'C-Existing'!AM$12:AM$458)</f>
        <v>0</v>
      </c>
      <c r="AN103" s="37">
        <f>SUMIF('C-Existing'!$B$12:$B$458,$B103,'C-Existing'!AN$12:AN$458)</f>
        <v>0</v>
      </c>
      <c r="AR103" s="37"/>
    </row>
    <row r="104" spans="1:44" x14ac:dyDescent="0.2">
      <c r="A104" s="1">
        <f t="shared" si="5"/>
        <v>12</v>
      </c>
      <c r="B104" s="101">
        <f t="shared" si="6"/>
        <v>47483</v>
      </c>
      <c r="C104" s="37">
        <f>SUMIF('C-Existing'!$B$12:$B$458,$B104,'C-Existing'!C$12:C$458)</f>
        <v>0</v>
      </c>
      <c r="D104" s="37">
        <f>SUMIF('C-Existing'!$B$12:$B$458,$B104,'C-Existing'!D$12:D$458)</f>
        <v>56138240.700000025</v>
      </c>
      <c r="E104" s="37">
        <f>SUMIF('C-Existing'!$B$12:$B$458,$B104,'C-Existing'!E$12:E$458)</f>
        <v>0</v>
      </c>
      <c r="F104" s="37">
        <f>SUMIF('C-Existing'!$B$12:$B$458,$B104,'C-Existing'!F$12:F$458)</f>
        <v>0</v>
      </c>
      <c r="G104" s="37">
        <f>SUMIF('C-Existing'!$B$12:$B$458,$B104,'C-Existing'!G$12:G$458)</f>
        <v>0</v>
      </c>
      <c r="H104" s="37">
        <f>SUMIF('C-Existing'!$B$12:$B$458,$B104,'C-Existing'!H$12:H$458)</f>
        <v>0</v>
      </c>
      <c r="I104" s="37">
        <f>SUMIF('C-Existing'!$B$12:$B$458,$B104,'C-Existing'!I$12:I$458)</f>
        <v>0</v>
      </c>
      <c r="J104" s="37">
        <f>SUMIF('C-Existing'!$B$12:$B$458,$B104,'C-Existing'!J$12:J$458)</f>
        <v>0</v>
      </c>
      <c r="K104" s="37">
        <f>SUMIF('C-Existing'!$B$12:$B$458,$B104,'C-Existing'!K$12:K$458)</f>
        <v>0</v>
      </c>
      <c r="L104" s="37">
        <f>SUMIF('C-Existing'!$B$12:$B$458,$B104,'C-Existing'!L$12:L$458)</f>
        <v>0</v>
      </c>
      <c r="M104" s="37">
        <f>SUMIF('C-Existing'!$B$12:$B$458,$B104,'C-Existing'!M$12:M$458)</f>
        <v>0</v>
      </c>
      <c r="N104" s="37">
        <f>SUMIF('C-Existing'!$B$12:$B$458,$B104,'C-Existing'!N$12:N$458)</f>
        <v>0</v>
      </c>
      <c r="O104" s="37">
        <f>SUMIF('C-Existing'!$B$12:$B$458,$B104,'C-Existing'!O$12:O$458)</f>
        <v>0</v>
      </c>
      <c r="P104" s="37">
        <f>SUMIF('C-Existing'!$B$12:$B$458,$B104,'C-Existing'!P$12:P$458)</f>
        <v>0</v>
      </c>
      <c r="Q104" s="37">
        <f>SUMIF('C-Existing'!$B$12:$B$458,$B104,'C-Existing'!Q$12:Q$458)</f>
        <v>0</v>
      </c>
      <c r="R104" s="37">
        <f>SUMIF('C-Existing'!$B$12:$B$458,$B104,'C-Existing'!R$12:R$458)</f>
        <v>0</v>
      </c>
      <c r="S104" s="37">
        <f>SUMIF('C-Existing'!$B$12:$B$458,$B104,'C-Existing'!S$12:S$458)</f>
        <v>0</v>
      </c>
      <c r="T104" s="37">
        <f>SUMIF('C-Existing'!$B$12:$B$458,$B104,'C-Existing'!T$12:T$458)</f>
        <v>0</v>
      </c>
      <c r="U104" s="37">
        <f>SUMIF('C-Existing'!$B$12:$B$458,$B104,'C-Existing'!U$12:U$458)</f>
        <v>1</v>
      </c>
      <c r="V104" s="37">
        <f>SUMIF('C-Existing'!$B$12:$B$458,$B104,'C-Existing'!V$12:V$458)</f>
        <v>0</v>
      </c>
      <c r="W104" s="37">
        <f>SUMIF('C-Existing'!$B$12:$B$458,$B104,'C-Existing'!W$12:W$458)</f>
        <v>0</v>
      </c>
      <c r="X104" s="37">
        <f>SUMIF('C-Existing'!$B$12:$B$458,$B104,'C-Existing'!X$12:X$458)</f>
        <v>237</v>
      </c>
      <c r="Y104" s="37">
        <f>SUMIF('C-Existing'!$B$12:$B$458,$B104,'C-Existing'!Y$12:Y$458)</f>
        <v>0</v>
      </c>
      <c r="Z104" s="37">
        <f>SUMIF('C-Existing'!$B$12:$B$458,$B104,'C-Existing'!Z$12:Z$458)</f>
        <v>0</v>
      </c>
      <c r="AA104" s="37">
        <f>SUMIF('C-Existing'!$B$12:$B$458,$B104,'C-Existing'!AA$12:AA$458)</f>
        <v>0</v>
      </c>
      <c r="AB104" s="37">
        <f>SUMIF('C-Existing'!$B$12:$B$458,$B104,'C-Existing'!AB$12:AB$458)</f>
        <v>0</v>
      </c>
      <c r="AC104" s="37">
        <f>SUMIF('C-Existing'!$B$12:$B$458,$B104,'C-Existing'!AC$12:AC$458)</f>
        <v>0</v>
      </c>
      <c r="AD104" s="37">
        <f>SUMIF('C-Existing'!$B$12:$B$458,$B104,'C-Existing'!AD$12:AD$458)</f>
        <v>0</v>
      </c>
      <c r="AE104" s="56">
        <f>SUMIF('C-Existing'!$B$12:$B$458,$B104,'C-Existing'!AE$12:AE$458)</f>
        <v>9.6699999999999994E-2</v>
      </c>
      <c r="AF104" s="37">
        <f>SUMIF('C-Existing'!$B$12:$B$458,$B104,'C-Existing'!AF$12:AF$458)</f>
        <v>0</v>
      </c>
      <c r="AG104" s="37">
        <f>SUMIF('C-Existing'!$B$12:$B$458,$B104,'C-Existing'!AG$12:AG$458)</f>
        <v>0</v>
      </c>
      <c r="AH104" s="102">
        <f>SUMIF('C-Existing'!$B$12:$B$458,$B104,'C-Existing'!AH$12:AH$458)</f>
        <v>0</v>
      </c>
      <c r="AI104" s="37">
        <f>SUMIF('C-Existing'!$B$12:$B$458,$B104,'C-Existing'!AI$12:AI$458)</f>
        <v>0</v>
      </c>
      <c r="AJ104" s="37">
        <f>SUMIF('C-Existing'!$B$12:$B$458,$B104,'C-Existing'!AJ$12:AJ$458)</f>
        <v>0</v>
      </c>
      <c r="AK104" s="37">
        <f>SUMIF('C-Existing'!$B$12:$B$458,$B104,'C-Existing'!AK$12:AK$458)</f>
        <v>0</v>
      </c>
      <c r="AL104" s="37">
        <f>SUMIF('C-Existing'!$B$12:$B$458,$B104,'C-Existing'!AL$12:AL$458)</f>
        <v>0</v>
      </c>
      <c r="AM104" s="37">
        <f>SUMIF('C-Existing'!$B$12:$B$458,$B104,'C-Existing'!AM$12:AM$458)</f>
        <v>0</v>
      </c>
      <c r="AN104" s="37">
        <f>SUMIF('C-Existing'!$B$12:$B$458,$B104,'C-Existing'!AN$12:AN$458)</f>
        <v>0</v>
      </c>
      <c r="AR104" s="37"/>
    </row>
    <row r="105" spans="1:44" x14ac:dyDescent="0.2">
      <c r="A105" s="1">
        <f t="shared" si="5"/>
        <v>1</v>
      </c>
      <c r="B105" s="101">
        <f t="shared" si="6"/>
        <v>47514</v>
      </c>
      <c r="C105" s="37">
        <f>SUMIF('C-Existing'!$B$12:$B$458,$B105,'C-Existing'!C$12:C$458)</f>
        <v>0</v>
      </c>
      <c r="D105" s="37">
        <f>SUMIF('C-Existing'!$B$12:$B$458,$B105,'C-Existing'!D$12:D$458)</f>
        <v>56138240.700000025</v>
      </c>
      <c r="E105" s="37">
        <f>SUMIF('C-Existing'!$B$12:$B$458,$B105,'C-Existing'!E$12:E$458)</f>
        <v>0</v>
      </c>
      <c r="F105" s="37">
        <f>SUMIF('C-Existing'!$B$12:$B$458,$B105,'C-Existing'!F$12:F$458)</f>
        <v>0</v>
      </c>
      <c r="G105" s="37">
        <f>SUMIF('C-Existing'!$B$12:$B$458,$B105,'C-Existing'!G$12:G$458)</f>
        <v>0</v>
      </c>
      <c r="H105" s="37">
        <f>SUMIF('C-Existing'!$B$12:$B$458,$B105,'C-Existing'!H$12:H$458)</f>
        <v>0</v>
      </c>
      <c r="I105" s="37">
        <f>SUMIF('C-Existing'!$B$12:$B$458,$B105,'C-Existing'!I$12:I$458)</f>
        <v>0</v>
      </c>
      <c r="J105" s="37">
        <f>SUMIF('C-Existing'!$B$12:$B$458,$B105,'C-Existing'!J$12:J$458)</f>
        <v>0</v>
      </c>
      <c r="K105" s="37">
        <f>SUMIF('C-Existing'!$B$12:$B$458,$B105,'C-Existing'!K$12:K$458)</f>
        <v>0</v>
      </c>
      <c r="L105" s="37">
        <f>SUMIF('C-Existing'!$B$12:$B$458,$B105,'C-Existing'!L$12:L$458)</f>
        <v>0</v>
      </c>
      <c r="M105" s="37">
        <f>SUMIF('C-Existing'!$B$12:$B$458,$B105,'C-Existing'!M$12:M$458)</f>
        <v>0</v>
      </c>
      <c r="N105" s="37">
        <f>SUMIF('C-Existing'!$B$12:$B$458,$B105,'C-Existing'!N$12:N$458)</f>
        <v>0</v>
      </c>
      <c r="O105" s="37">
        <f>SUMIF('C-Existing'!$B$12:$B$458,$B105,'C-Existing'!O$12:O$458)</f>
        <v>0</v>
      </c>
      <c r="P105" s="37">
        <f>SUMIF('C-Existing'!$B$12:$B$458,$B105,'C-Existing'!P$12:P$458)</f>
        <v>0</v>
      </c>
      <c r="Q105" s="37">
        <f>SUMIF('C-Existing'!$B$12:$B$458,$B105,'C-Existing'!Q$12:Q$458)</f>
        <v>0</v>
      </c>
      <c r="R105" s="37">
        <f>SUMIF('C-Existing'!$B$12:$B$458,$B105,'C-Existing'!R$12:R$458)</f>
        <v>0</v>
      </c>
      <c r="S105" s="37">
        <f>SUMIF('C-Existing'!$B$12:$B$458,$B105,'C-Existing'!S$12:S$458)</f>
        <v>0</v>
      </c>
      <c r="T105" s="37">
        <f>SUMIF('C-Existing'!$B$12:$B$458,$B105,'C-Existing'!T$12:T$458)</f>
        <v>0</v>
      </c>
      <c r="U105" s="37">
        <f>SUMIF('C-Existing'!$B$12:$B$458,$B105,'C-Existing'!U$12:U$458)</f>
        <v>1</v>
      </c>
      <c r="V105" s="37">
        <f>SUMIF('C-Existing'!$B$12:$B$458,$B105,'C-Existing'!V$12:V$458)</f>
        <v>0</v>
      </c>
      <c r="W105" s="37">
        <f>SUMIF('C-Existing'!$B$12:$B$458,$B105,'C-Existing'!W$12:W$458)</f>
        <v>0</v>
      </c>
      <c r="X105" s="37">
        <f>SUMIF('C-Existing'!$B$12:$B$458,$B105,'C-Existing'!X$12:X$458)</f>
        <v>237</v>
      </c>
      <c r="Y105" s="37">
        <f>SUMIF('C-Existing'!$B$12:$B$458,$B105,'C-Existing'!Y$12:Y$458)</f>
        <v>0</v>
      </c>
      <c r="Z105" s="37">
        <f>SUMIF('C-Existing'!$B$12:$B$458,$B105,'C-Existing'!Z$12:Z$458)</f>
        <v>0</v>
      </c>
      <c r="AA105" s="37">
        <f>SUMIF('C-Existing'!$B$12:$B$458,$B105,'C-Existing'!AA$12:AA$458)</f>
        <v>0</v>
      </c>
      <c r="AB105" s="37">
        <f>SUMIF('C-Existing'!$B$12:$B$458,$B105,'C-Existing'!AB$12:AB$458)</f>
        <v>0</v>
      </c>
      <c r="AC105" s="37">
        <f>SUMIF('C-Existing'!$B$12:$B$458,$B105,'C-Existing'!AC$12:AC$458)</f>
        <v>0</v>
      </c>
      <c r="AD105" s="37">
        <f>SUMIF('C-Existing'!$B$12:$B$458,$B105,'C-Existing'!AD$12:AD$458)</f>
        <v>0</v>
      </c>
      <c r="AE105" s="56">
        <f>SUMIF('C-Existing'!$B$12:$B$458,$B105,'C-Existing'!AE$12:AE$458)</f>
        <v>9.6699999999999994E-2</v>
      </c>
      <c r="AF105" s="37">
        <f>SUMIF('C-Existing'!$B$12:$B$458,$B105,'C-Existing'!AF$12:AF$458)</f>
        <v>0</v>
      </c>
      <c r="AG105" s="37">
        <f>SUMIF('C-Existing'!$B$12:$B$458,$B105,'C-Existing'!AG$12:AG$458)</f>
        <v>0</v>
      </c>
      <c r="AH105" s="102">
        <f>SUMIF('C-Existing'!$B$12:$B$458,$B105,'C-Existing'!AH$12:AH$458)</f>
        <v>0</v>
      </c>
      <c r="AI105" s="37">
        <f>SUMIF('C-Existing'!$B$12:$B$458,$B105,'C-Existing'!AI$12:AI$458)</f>
        <v>0</v>
      </c>
      <c r="AJ105" s="37">
        <f>SUMIF('C-Existing'!$B$12:$B$458,$B105,'C-Existing'!AJ$12:AJ$458)</f>
        <v>0</v>
      </c>
      <c r="AK105" s="37">
        <f>SUMIF('C-Existing'!$B$12:$B$458,$B105,'C-Existing'!AK$12:AK$458)</f>
        <v>0</v>
      </c>
      <c r="AL105" s="37">
        <f>SUMIF('C-Existing'!$B$12:$B$458,$B105,'C-Existing'!AL$12:AL$458)</f>
        <v>0</v>
      </c>
      <c r="AM105" s="37">
        <f>SUMIF('C-Existing'!$B$12:$B$458,$B105,'C-Existing'!AM$12:AM$458)</f>
        <v>0</v>
      </c>
      <c r="AN105" s="37">
        <f>SUMIF('C-Existing'!$B$12:$B$458,$B105,'C-Existing'!AN$12:AN$458)</f>
        <v>0</v>
      </c>
      <c r="AR105" s="37"/>
    </row>
    <row r="106" spans="1:44" x14ac:dyDescent="0.2">
      <c r="A106" s="1">
        <f t="shared" si="5"/>
        <v>2</v>
      </c>
      <c r="B106" s="101">
        <f t="shared" si="6"/>
        <v>47542</v>
      </c>
      <c r="C106" s="37">
        <f>SUMIF('C-Existing'!$B$12:$B$458,$B106,'C-Existing'!C$12:C$458)</f>
        <v>0</v>
      </c>
      <c r="D106" s="37">
        <f>SUMIF('C-Existing'!$B$12:$B$458,$B106,'C-Existing'!D$12:D$458)</f>
        <v>56138240.700000025</v>
      </c>
      <c r="E106" s="37">
        <f>SUMIF('C-Existing'!$B$12:$B$458,$B106,'C-Existing'!E$12:E$458)</f>
        <v>0</v>
      </c>
      <c r="F106" s="37">
        <f>SUMIF('C-Existing'!$B$12:$B$458,$B106,'C-Existing'!F$12:F$458)</f>
        <v>0</v>
      </c>
      <c r="G106" s="37">
        <f>SUMIF('C-Existing'!$B$12:$B$458,$B106,'C-Existing'!G$12:G$458)</f>
        <v>0</v>
      </c>
      <c r="H106" s="37">
        <f>SUMIF('C-Existing'!$B$12:$B$458,$B106,'C-Existing'!H$12:H$458)</f>
        <v>0</v>
      </c>
      <c r="I106" s="37">
        <f>SUMIF('C-Existing'!$B$12:$B$458,$B106,'C-Existing'!I$12:I$458)</f>
        <v>0</v>
      </c>
      <c r="J106" s="37">
        <f>SUMIF('C-Existing'!$B$12:$B$458,$B106,'C-Existing'!J$12:J$458)</f>
        <v>0</v>
      </c>
      <c r="K106" s="37">
        <f>SUMIF('C-Existing'!$B$12:$B$458,$B106,'C-Existing'!K$12:K$458)</f>
        <v>0</v>
      </c>
      <c r="L106" s="37">
        <f>SUMIF('C-Existing'!$B$12:$B$458,$B106,'C-Existing'!L$12:L$458)</f>
        <v>0</v>
      </c>
      <c r="M106" s="37">
        <f>SUMIF('C-Existing'!$B$12:$B$458,$B106,'C-Existing'!M$12:M$458)</f>
        <v>0</v>
      </c>
      <c r="N106" s="37">
        <f>SUMIF('C-Existing'!$B$12:$B$458,$B106,'C-Existing'!N$12:N$458)</f>
        <v>0</v>
      </c>
      <c r="O106" s="37">
        <f>SUMIF('C-Existing'!$B$12:$B$458,$B106,'C-Existing'!O$12:O$458)</f>
        <v>0</v>
      </c>
      <c r="P106" s="37">
        <f>SUMIF('C-Existing'!$B$12:$B$458,$B106,'C-Existing'!P$12:P$458)</f>
        <v>0</v>
      </c>
      <c r="Q106" s="37">
        <f>SUMIF('C-Existing'!$B$12:$B$458,$B106,'C-Existing'!Q$12:Q$458)</f>
        <v>0</v>
      </c>
      <c r="R106" s="37">
        <f>SUMIF('C-Existing'!$B$12:$B$458,$B106,'C-Existing'!R$12:R$458)</f>
        <v>0</v>
      </c>
      <c r="S106" s="37">
        <f>SUMIF('C-Existing'!$B$12:$B$458,$B106,'C-Existing'!S$12:S$458)</f>
        <v>0</v>
      </c>
      <c r="T106" s="37">
        <f>SUMIF('C-Existing'!$B$12:$B$458,$B106,'C-Existing'!T$12:T$458)</f>
        <v>0</v>
      </c>
      <c r="U106" s="37">
        <f>SUMIF('C-Existing'!$B$12:$B$458,$B106,'C-Existing'!U$12:U$458)</f>
        <v>1</v>
      </c>
      <c r="V106" s="37">
        <f>SUMIF('C-Existing'!$B$12:$B$458,$B106,'C-Existing'!V$12:V$458)</f>
        <v>0</v>
      </c>
      <c r="W106" s="37">
        <f>SUMIF('C-Existing'!$B$12:$B$458,$B106,'C-Existing'!W$12:W$458)</f>
        <v>0</v>
      </c>
      <c r="X106" s="37">
        <f>SUMIF('C-Existing'!$B$12:$B$458,$B106,'C-Existing'!X$12:X$458)</f>
        <v>237</v>
      </c>
      <c r="Y106" s="37">
        <f>SUMIF('C-Existing'!$B$12:$B$458,$B106,'C-Existing'!Y$12:Y$458)</f>
        <v>0</v>
      </c>
      <c r="Z106" s="37">
        <f>SUMIF('C-Existing'!$B$12:$B$458,$B106,'C-Existing'!Z$12:Z$458)</f>
        <v>0</v>
      </c>
      <c r="AA106" s="37">
        <f>SUMIF('C-Existing'!$B$12:$B$458,$B106,'C-Existing'!AA$12:AA$458)</f>
        <v>0</v>
      </c>
      <c r="AB106" s="37">
        <f>SUMIF('C-Existing'!$B$12:$B$458,$B106,'C-Existing'!AB$12:AB$458)</f>
        <v>0</v>
      </c>
      <c r="AC106" s="37">
        <f>SUMIF('C-Existing'!$B$12:$B$458,$B106,'C-Existing'!AC$12:AC$458)</f>
        <v>0</v>
      </c>
      <c r="AD106" s="37">
        <f>SUMIF('C-Existing'!$B$12:$B$458,$B106,'C-Existing'!AD$12:AD$458)</f>
        <v>0</v>
      </c>
      <c r="AE106" s="56">
        <f>SUMIF('C-Existing'!$B$12:$B$458,$B106,'C-Existing'!AE$12:AE$458)</f>
        <v>9.6699999999999994E-2</v>
      </c>
      <c r="AF106" s="37">
        <f>SUMIF('C-Existing'!$B$12:$B$458,$B106,'C-Existing'!AF$12:AF$458)</f>
        <v>0</v>
      </c>
      <c r="AG106" s="37">
        <f>SUMIF('C-Existing'!$B$12:$B$458,$B106,'C-Existing'!AG$12:AG$458)</f>
        <v>0</v>
      </c>
      <c r="AH106" s="102">
        <f>SUMIF('C-Existing'!$B$12:$B$458,$B106,'C-Existing'!AH$12:AH$458)</f>
        <v>0</v>
      </c>
      <c r="AI106" s="37">
        <f>SUMIF('C-Existing'!$B$12:$B$458,$B106,'C-Existing'!AI$12:AI$458)</f>
        <v>0</v>
      </c>
      <c r="AJ106" s="37">
        <f>SUMIF('C-Existing'!$B$12:$B$458,$B106,'C-Existing'!AJ$12:AJ$458)</f>
        <v>0</v>
      </c>
      <c r="AK106" s="37">
        <f>SUMIF('C-Existing'!$B$12:$B$458,$B106,'C-Existing'!AK$12:AK$458)</f>
        <v>0</v>
      </c>
      <c r="AL106" s="37">
        <f>SUMIF('C-Existing'!$B$12:$B$458,$B106,'C-Existing'!AL$12:AL$458)</f>
        <v>0</v>
      </c>
      <c r="AM106" s="37">
        <f>SUMIF('C-Existing'!$B$12:$B$458,$B106,'C-Existing'!AM$12:AM$458)</f>
        <v>0</v>
      </c>
      <c r="AN106" s="37">
        <f>SUMIF('C-Existing'!$B$12:$B$458,$B106,'C-Existing'!AN$12:AN$458)</f>
        <v>0</v>
      </c>
      <c r="AR106" s="37"/>
    </row>
    <row r="107" spans="1:44" x14ac:dyDescent="0.2">
      <c r="A107" s="1">
        <f t="shared" si="5"/>
        <v>3</v>
      </c>
      <c r="B107" s="101">
        <f t="shared" si="6"/>
        <v>47573</v>
      </c>
      <c r="C107" s="37">
        <f>SUMIF('C-Existing'!$B$12:$B$458,$B107,'C-Existing'!C$12:C$458)</f>
        <v>0</v>
      </c>
      <c r="D107" s="37">
        <f>SUMIF('C-Existing'!$B$12:$B$458,$B107,'C-Existing'!D$12:D$458)</f>
        <v>56138240.700000025</v>
      </c>
      <c r="E107" s="37">
        <f>SUMIF('C-Existing'!$B$12:$B$458,$B107,'C-Existing'!E$12:E$458)</f>
        <v>0</v>
      </c>
      <c r="F107" s="37">
        <f>SUMIF('C-Existing'!$B$12:$B$458,$B107,'C-Existing'!F$12:F$458)</f>
        <v>0</v>
      </c>
      <c r="G107" s="37">
        <f>SUMIF('C-Existing'!$B$12:$B$458,$B107,'C-Existing'!G$12:G$458)</f>
        <v>0</v>
      </c>
      <c r="H107" s="37">
        <f>SUMIF('C-Existing'!$B$12:$B$458,$B107,'C-Existing'!H$12:H$458)</f>
        <v>0</v>
      </c>
      <c r="I107" s="37">
        <f>SUMIF('C-Existing'!$B$12:$B$458,$B107,'C-Existing'!I$12:I$458)</f>
        <v>0</v>
      </c>
      <c r="J107" s="37">
        <f>SUMIF('C-Existing'!$B$12:$B$458,$B107,'C-Existing'!J$12:J$458)</f>
        <v>0</v>
      </c>
      <c r="K107" s="37">
        <f>SUMIF('C-Existing'!$B$12:$B$458,$B107,'C-Existing'!K$12:K$458)</f>
        <v>0</v>
      </c>
      <c r="L107" s="37">
        <f>SUMIF('C-Existing'!$B$12:$B$458,$B107,'C-Existing'!L$12:L$458)</f>
        <v>0</v>
      </c>
      <c r="M107" s="37">
        <f>SUMIF('C-Existing'!$B$12:$B$458,$B107,'C-Existing'!M$12:M$458)</f>
        <v>0</v>
      </c>
      <c r="N107" s="37">
        <f>SUMIF('C-Existing'!$B$12:$B$458,$B107,'C-Existing'!N$12:N$458)</f>
        <v>0</v>
      </c>
      <c r="O107" s="37">
        <f>SUMIF('C-Existing'!$B$12:$B$458,$B107,'C-Existing'!O$12:O$458)</f>
        <v>0</v>
      </c>
      <c r="P107" s="37">
        <f>SUMIF('C-Existing'!$B$12:$B$458,$B107,'C-Existing'!P$12:P$458)</f>
        <v>0</v>
      </c>
      <c r="Q107" s="37">
        <f>SUMIF('C-Existing'!$B$12:$B$458,$B107,'C-Existing'!Q$12:Q$458)</f>
        <v>0</v>
      </c>
      <c r="R107" s="37">
        <f>SUMIF('C-Existing'!$B$12:$B$458,$B107,'C-Existing'!R$12:R$458)</f>
        <v>0</v>
      </c>
      <c r="S107" s="37">
        <f>SUMIF('C-Existing'!$B$12:$B$458,$B107,'C-Existing'!S$12:S$458)</f>
        <v>0</v>
      </c>
      <c r="T107" s="37">
        <f>SUMIF('C-Existing'!$B$12:$B$458,$B107,'C-Existing'!T$12:T$458)</f>
        <v>0</v>
      </c>
      <c r="U107" s="37">
        <f>SUMIF('C-Existing'!$B$12:$B$458,$B107,'C-Existing'!U$12:U$458)</f>
        <v>1</v>
      </c>
      <c r="V107" s="37">
        <f>SUMIF('C-Existing'!$B$12:$B$458,$B107,'C-Existing'!V$12:V$458)</f>
        <v>0</v>
      </c>
      <c r="W107" s="37">
        <f>SUMIF('C-Existing'!$B$12:$B$458,$B107,'C-Existing'!W$12:W$458)</f>
        <v>0</v>
      </c>
      <c r="X107" s="37">
        <f>SUMIF('C-Existing'!$B$12:$B$458,$B107,'C-Existing'!X$12:X$458)</f>
        <v>237</v>
      </c>
      <c r="Y107" s="37">
        <f>SUMIF('C-Existing'!$B$12:$B$458,$B107,'C-Existing'!Y$12:Y$458)</f>
        <v>0</v>
      </c>
      <c r="Z107" s="37">
        <f>SUMIF('C-Existing'!$B$12:$B$458,$B107,'C-Existing'!Z$12:Z$458)</f>
        <v>0</v>
      </c>
      <c r="AA107" s="37">
        <f>SUMIF('C-Existing'!$B$12:$B$458,$B107,'C-Existing'!AA$12:AA$458)</f>
        <v>0</v>
      </c>
      <c r="AB107" s="37">
        <f>SUMIF('C-Existing'!$B$12:$B$458,$B107,'C-Existing'!AB$12:AB$458)</f>
        <v>0</v>
      </c>
      <c r="AC107" s="37">
        <f>SUMIF('C-Existing'!$B$12:$B$458,$B107,'C-Existing'!AC$12:AC$458)</f>
        <v>0</v>
      </c>
      <c r="AD107" s="37">
        <f>SUMIF('C-Existing'!$B$12:$B$458,$B107,'C-Existing'!AD$12:AD$458)</f>
        <v>0</v>
      </c>
      <c r="AE107" s="56">
        <f>SUMIF('C-Existing'!$B$12:$B$458,$B107,'C-Existing'!AE$12:AE$458)</f>
        <v>9.6699999999999994E-2</v>
      </c>
      <c r="AF107" s="37">
        <f>SUMIF('C-Existing'!$B$12:$B$458,$B107,'C-Existing'!AF$12:AF$458)</f>
        <v>0</v>
      </c>
      <c r="AG107" s="37">
        <f>SUMIF('C-Existing'!$B$12:$B$458,$B107,'C-Existing'!AG$12:AG$458)</f>
        <v>0</v>
      </c>
      <c r="AH107" s="102">
        <f>SUMIF('C-Existing'!$B$12:$B$458,$B107,'C-Existing'!AH$12:AH$458)</f>
        <v>0</v>
      </c>
      <c r="AI107" s="37">
        <f>SUMIF('C-Existing'!$B$12:$B$458,$B107,'C-Existing'!AI$12:AI$458)</f>
        <v>0</v>
      </c>
      <c r="AJ107" s="37">
        <f>SUMIF('C-Existing'!$B$12:$B$458,$B107,'C-Existing'!AJ$12:AJ$458)</f>
        <v>0</v>
      </c>
      <c r="AK107" s="37">
        <f>SUMIF('C-Existing'!$B$12:$B$458,$B107,'C-Existing'!AK$12:AK$458)</f>
        <v>0</v>
      </c>
      <c r="AL107" s="37">
        <f>SUMIF('C-Existing'!$B$12:$B$458,$B107,'C-Existing'!AL$12:AL$458)</f>
        <v>0</v>
      </c>
      <c r="AM107" s="37">
        <f>SUMIF('C-Existing'!$B$12:$B$458,$B107,'C-Existing'!AM$12:AM$458)</f>
        <v>0</v>
      </c>
      <c r="AN107" s="37">
        <f>SUMIF('C-Existing'!$B$12:$B$458,$B107,'C-Existing'!AN$12:AN$458)</f>
        <v>0</v>
      </c>
      <c r="AR107" s="37"/>
    </row>
    <row r="108" spans="1:44" x14ac:dyDescent="0.2">
      <c r="A108" s="1">
        <f t="shared" si="5"/>
        <v>4</v>
      </c>
      <c r="B108" s="101">
        <f t="shared" si="6"/>
        <v>47603</v>
      </c>
      <c r="C108" s="37">
        <f>SUMIF('C-Existing'!$B$12:$B$458,$B108,'C-Existing'!C$12:C$458)</f>
        <v>0</v>
      </c>
      <c r="D108" s="37">
        <f>SUMIF('C-Existing'!$B$12:$B$458,$B108,'C-Existing'!D$12:D$458)</f>
        <v>56138240.700000025</v>
      </c>
      <c r="E108" s="37">
        <f>SUMIF('C-Existing'!$B$12:$B$458,$B108,'C-Existing'!E$12:E$458)</f>
        <v>0</v>
      </c>
      <c r="F108" s="37">
        <f>SUMIF('C-Existing'!$B$12:$B$458,$B108,'C-Existing'!F$12:F$458)</f>
        <v>0</v>
      </c>
      <c r="G108" s="37">
        <f>SUMIF('C-Existing'!$B$12:$B$458,$B108,'C-Existing'!G$12:G$458)</f>
        <v>0</v>
      </c>
      <c r="H108" s="37">
        <f>SUMIF('C-Existing'!$B$12:$B$458,$B108,'C-Existing'!H$12:H$458)</f>
        <v>0</v>
      </c>
      <c r="I108" s="37">
        <f>SUMIF('C-Existing'!$B$12:$B$458,$B108,'C-Existing'!I$12:I$458)</f>
        <v>0</v>
      </c>
      <c r="J108" s="37">
        <f>SUMIF('C-Existing'!$B$12:$B$458,$B108,'C-Existing'!J$12:J$458)</f>
        <v>0</v>
      </c>
      <c r="K108" s="37">
        <f>SUMIF('C-Existing'!$B$12:$B$458,$B108,'C-Existing'!K$12:K$458)</f>
        <v>0</v>
      </c>
      <c r="L108" s="37">
        <f>SUMIF('C-Existing'!$B$12:$B$458,$B108,'C-Existing'!L$12:L$458)</f>
        <v>0</v>
      </c>
      <c r="M108" s="37">
        <f>SUMIF('C-Existing'!$B$12:$B$458,$B108,'C-Existing'!M$12:M$458)</f>
        <v>0</v>
      </c>
      <c r="N108" s="37">
        <f>SUMIF('C-Existing'!$B$12:$B$458,$B108,'C-Existing'!N$12:N$458)</f>
        <v>0</v>
      </c>
      <c r="O108" s="37">
        <f>SUMIF('C-Existing'!$B$12:$B$458,$B108,'C-Existing'!O$12:O$458)</f>
        <v>0</v>
      </c>
      <c r="P108" s="37">
        <f>SUMIF('C-Existing'!$B$12:$B$458,$B108,'C-Existing'!P$12:P$458)</f>
        <v>0</v>
      </c>
      <c r="Q108" s="37">
        <f>SUMIF('C-Existing'!$B$12:$B$458,$B108,'C-Existing'!Q$12:Q$458)</f>
        <v>0</v>
      </c>
      <c r="R108" s="37">
        <f>SUMIF('C-Existing'!$B$12:$B$458,$B108,'C-Existing'!R$12:R$458)</f>
        <v>0</v>
      </c>
      <c r="S108" s="37">
        <f>SUMIF('C-Existing'!$B$12:$B$458,$B108,'C-Existing'!S$12:S$458)</f>
        <v>0</v>
      </c>
      <c r="T108" s="37">
        <f>SUMIF('C-Existing'!$B$12:$B$458,$B108,'C-Existing'!T$12:T$458)</f>
        <v>0</v>
      </c>
      <c r="U108" s="37">
        <f>SUMIF('C-Existing'!$B$12:$B$458,$B108,'C-Existing'!U$12:U$458)</f>
        <v>1</v>
      </c>
      <c r="V108" s="37">
        <f>SUMIF('C-Existing'!$B$12:$B$458,$B108,'C-Existing'!V$12:V$458)</f>
        <v>0</v>
      </c>
      <c r="W108" s="37">
        <f>SUMIF('C-Existing'!$B$12:$B$458,$B108,'C-Existing'!W$12:W$458)</f>
        <v>0</v>
      </c>
      <c r="X108" s="37">
        <f>SUMIF('C-Existing'!$B$12:$B$458,$B108,'C-Existing'!X$12:X$458)</f>
        <v>237</v>
      </c>
      <c r="Y108" s="37">
        <f>SUMIF('C-Existing'!$B$12:$B$458,$B108,'C-Existing'!Y$12:Y$458)</f>
        <v>0</v>
      </c>
      <c r="Z108" s="37">
        <f>SUMIF('C-Existing'!$B$12:$B$458,$B108,'C-Existing'!Z$12:Z$458)</f>
        <v>0</v>
      </c>
      <c r="AA108" s="37">
        <f>SUMIF('C-Existing'!$B$12:$B$458,$B108,'C-Existing'!AA$12:AA$458)</f>
        <v>0</v>
      </c>
      <c r="AB108" s="37">
        <f>SUMIF('C-Existing'!$B$12:$B$458,$B108,'C-Existing'!AB$12:AB$458)</f>
        <v>0</v>
      </c>
      <c r="AC108" s="37">
        <f>SUMIF('C-Existing'!$B$12:$B$458,$B108,'C-Existing'!AC$12:AC$458)</f>
        <v>0</v>
      </c>
      <c r="AD108" s="37">
        <f>SUMIF('C-Existing'!$B$12:$B$458,$B108,'C-Existing'!AD$12:AD$458)</f>
        <v>0</v>
      </c>
      <c r="AE108" s="56">
        <f>SUMIF('C-Existing'!$B$12:$B$458,$B108,'C-Existing'!AE$12:AE$458)</f>
        <v>9.6699999999999994E-2</v>
      </c>
      <c r="AF108" s="37">
        <f>SUMIF('C-Existing'!$B$12:$B$458,$B108,'C-Existing'!AF$12:AF$458)</f>
        <v>0</v>
      </c>
      <c r="AG108" s="37">
        <f>SUMIF('C-Existing'!$B$12:$B$458,$B108,'C-Existing'!AG$12:AG$458)</f>
        <v>0</v>
      </c>
      <c r="AH108" s="102">
        <f>SUMIF('C-Existing'!$B$12:$B$458,$B108,'C-Existing'!AH$12:AH$458)</f>
        <v>0</v>
      </c>
      <c r="AI108" s="37">
        <f>SUMIF('C-Existing'!$B$12:$B$458,$B108,'C-Existing'!AI$12:AI$458)</f>
        <v>0</v>
      </c>
      <c r="AJ108" s="37">
        <f>SUMIF('C-Existing'!$B$12:$B$458,$B108,'C-Existing'!AJ$12:AJ$458)</f>
        <v>0</v>
      </c>
      <c r="AK108" s="37">
        <f>SUMIF('C-Existing'!$B$12:$B$458,$B108,'C-Existing'!AK$12:AK$458)</f>
        <v>0</v>
      </c>
      <c r="AL108" s="37">
        <f>SUMIF('C-Existing'!$B$12:$B$458,$B108,'C-Existing'!AL$12:AL$458)</f>
        <v>0</v>
      </c>
      <c r="AM108" s="37">
        <f>SUMIF('C-Existing'!$B$12:$B$458,$B108,'C-Existing'!AM$12:AM$458)</f>
        <v>0</v>
      </c>
      <c r="AN108" s="37">
        <f>SUMIF('C-Existing'!$B$12:$B$458,$B108,'C-Existing'!AN$12:AN$458)</f>
        <v>0</v>
      </c>
      <c r="AR108" s="37"/>
    </row>
    <row r="109" spans="1:44" x14ac:dyDescent="0.2">
      <c r="A109" s="1">
        <f t="shared" si="5"/>
        <v>5</v>
      </c>
      <c r="B109" s="101">
        <f t="shared" ref="B109:B140" si="7">EOMONTH(B108,1)</f>
        <v>47634</v>
      </c>
      <c r="C109" s="37">
        <f>SUMIF('C-Existing'!$B$12:$B$458,$B109,'C-Existing'!C$12:C$458)</f>
        <v>0</v>
      </c>
      <c r="D109" s="37">
        <f>SUMIF('C-Existing'!$B$12:$B$458,$B109,'C-Existing'!D$12:D$458)</f>
        <v>56138240.700000025</v>
      </c>
      <c r="E109" s="37">
        <f>SUMIF('C-Existing'!$B$12:$B$458,$B109,'C-Existing'!E$12:E$458)</f>
        <v>0</v>
      </c>
      <c r="F109" s="37">
        <f>SUMIF('C-Existing'!$B$12:$B$458,$B109,'C-Existing'!F$12:F$458)</f>
        <v>0</v>
      </c>
      <c r="G109" s="37">
        <f>SUMIF('C-Existing'!$B$12:$B$458,$B109,'C-Existing'!G$12:G$458)</f>
        <v>0</v>
      </c>
      <c r="H109" s="37">
        <f>SUMIF('C-Existing'!$B$12:$B$458,$B109,'C-Existing'!H$12:H$458)</f>
        <v>0</v>
      </c>
      <c r="I109" s="37">
        <f>SUMIF('C-Existing'!$B$12:$B$458,$B109,'C-Existing'!I$12:I$458)</f>
        <v>0</v>
      </c>
      <c r="J109" s="37">
        <f>SUMIF('C-Existing'!$B$12:$B$458,$B109,'C-Existing'!J$12:J$458)</f>
        <v>0</v>
      </c>
      <c r="K109" s="37">
        <f>SUMIF('C-Existing'!$B$12:$B$458,$B109,'C-Existing'!K$12:K$458)</f>
        <v>0</v>
      </c>
      <c r="L109" s="37">
        <f>SUMIF('C-Existing'!$B$12:$B$458,$B109,'C-Existing'!L$12:L$458)</f>
        <v>0</v>
      </c>
      <c r="M109" s="37">
        <f>SUMIF('C-Existing'!$B$12:$B$458,$B109,'C-Existing'!M$12:M$458)</f>
        <v>0</v>
      </c>
      <c r="N109" s="37">
        <f>SUMIF('C-Existing'!$B$12:$B$458,$B109,'C-Existing'!N$12:N$458)</f>
        <v>0</v>
      </c>
      <c r="O109" s="37">
        <f>SUMIF('C-Existing'!$B$12:$B$458,$B109,'C-Existing'!O$12:O$458)</f>
        <v>0</v>
      </c>
      <c r="P109" s="37">
        <f>SUMIF('C-Existing'!$B$12:$B$458,$B109,'C-Existing'!P$12:P$458)</f>
        <v>0</v>
      </c>
      <c r="Q109" s="37">
        <f>SUMIF('C-Existing'!$B$12:$B$458,$B109,'C-Existing'!Q$12:Q$458)</f>
        <v>0</v>
      </c>
      <c r="R109" s="37">
        <f>SUMIF('C-Existing'!$B$12:$B$458,$B109,'C-Existing'!R$12:R$458)</f>
        <v>0</v>
      </c>
      <c r="S109" s="37">
        <f>SUMIF('C-Existing'!$B$12:$B$458,$B109,'C-Existing'!S$12:S$458)</f>
        <v>0</v>
      </c>
      <c r="T109" s="37">
        <f>SUMIF('C-Existing'!$B$12:$B$458,$B109,'C-Existing'!T$12:T$458)</f>
        <v>0</v>
      </c>
      <c r="U109" s="37">
        <f>SUMIF('C-Existing'!$B$12:$B$458,$B109,'C-Existing'!U$12:U$458)</f>
        <v>1</v>
      </c>
      <c r="V109" s="37">
        <f>SUMIF('C-Existing'!$B$12:$B$458,$B109,'C-Existing'!V$12:V$458)</f>
        <v>0</v>
      </c>
      <c r="W109" s="37">
        <f>SUMIF('C-Existing'!$B$12:$B$458,$B109,'C-Existing'!W$12:W$458)</f>
        <v>0</v>
      </c>
      <c r="X109" s="37">
        <f>SUMIF('C-Existing'!$B$12:$B$458,$B109,'C-Existing'!X$12:X$458)</f>
        <v>237</v>
      </c>
      <c r="Y109" s="37">
        <f>SUMIF('C-Existing'!$B$12:$B$458,$B109,'C-Existing'!Y$12:Y$458)</f>
        <v>0</v>
      </c>
      <c r="Z109" s="37">
        <f>SUMIF('C-Existing'!$B$12:$B$458,$B109,'C-Existing'!Z$12:Z$458)</f>
        <v>0</v>
      </c>
      <c r="AA109" s="37">
        <f>SUMIF('C-Existing'!$B$12:$B$458,$B109,'C-Existing'!AA$12:AA$458)</f>
        <v>0</v>
      </c>
      <c r="AB109" s="37">
        <f>SUMIF('C-Existing'!$B$12:$B$458,$B109,'C-Existing'!AB$12:AB$458)</f>
        <v>0</v>
      </c>
      <c r="AC109" s="37">
        <f>SUMIF('C-Existing'!$B$12:$B$458,$B109,'C-Existing'!AC$12:AC$458)</f>
        <v>0</v>
      </c>
      <c r="AD109" s="37">
        <f>SUMIF('C-Existing'!$B$12:$B$458,$B109,'C-Existing'!AD$12:AD$458)</f>
        <v>0</v>
      </c>
      <c r="AE109" s="56">
        <f>SUMIF('C-Existing'!$B$12:$B$458,$B109,'C-Existing'!AE$12:AE$458)</f>
        <v>9.6699999999999994E-2</v>
      </c>
      <c r="AF109" s="37">
        <f>SUMIF('C-Existing'!$B$12:$B$458,$B109,'C-Existing'!AF$12:AF$458)</f>
        <v>0</v>
      </c>
      <c r="AG109" s="37">
        <f>SUMIF('C-Existing'!$B$12:$B$458,$B109,'C-Existing'!AG$12:AG$458)</f>
        <v>0</v>
      </c>
      <c r="AH109" s="102">
        <f>SUMIF('C-Existing'!$B$12:$B$458,$B109,'C-Existing'!AH$12:AH$458)</f>
        <v>0</v>
      </c>
      <c r="AI109" s="37">
        <f>SUMIF('C-Existing'!$B$12:$B$458,$B109,'C-Existing'!AI$12:AI$458)</f>
        <v>0</v>
      </c>
      <c r="AJ109" s="37">
        <f>SUMIF('C-Existing'!$B$12:$B$458,$B109,'C-Existing'!AJ$12:AJ$458)</f>
        <v>0</v>
      </c>
      <c r="AK109" s="37">
        <f>SUMIF('C-Existing'!$B$12:$B$458,$B109,'C-Existing'!AK$12:AK$458)</f>
        <v>0</v>
      </c>
      <c r="AL109" s="37">
        <f>SUMIF('C-Existing'!$B$12:$B$458,$B109,'C-Existing'!AL$12:AL$458)</f>
        <v>0</v>
      </c>
      <c r="AM109" s="37">
        <f>SUMIF('C-Existing'!$B$12:$B$458,$B109,'C-Existing'!AM$12:AM$458)</f>
        <v>0</v>
      </c>
      <c r="AN109" s="37">
        <f>SUMIF('C-Existing'!$B$12:$B$458,$B109,'C-Existing'!AN$12:AN$458)</f>
        <v>0</v>
      </c>
      <c r="AR109" s="37"/>
    </row>
    <row r="110" spans="1:44" x14ac:dyDescent="0.2">
      <c r="A110" s="1">
        <f t="shared" si="5"/>
        <v>6</v>
      </c>
      <c r="B110" s="101">
        <f t="shared" si="7"/>
        <v>47664</v>
      </c>
      <c r="C110" s="37">
        <f>SUMIF('C-Existing'!$B$12:$B$458,$B110,'C-Existing'!C$12:C$458)</f>
        <v>0</v>
      </c>
      <c r="D110" s="37">
        <f>SUMIF('C-Existing'!$B$12:$B$458,$B110,'C-Existing'!D$12:D$458)</f>
        <v>56138240.700000025</v>
      </c>
      <c r="E110" s="37">
        <f>SUMIF('C-Existing'!$B$12:$B$458,$B110,'C-Existing'!E$12:E$458)</f>
        <v>0</v>
      </c>
      <c r="F110" s="37">
        <f>SUMIF('C-Existing'!$B$12:$B$458,$B110,'C-Existing'!F$12:F$458)</f>
        <v>0</v>
      </c>
      <c r="G110" s="37">
        <f>SUMIF('C-Existing'!$B$12:$B$458,$B110,'C-Existing'!G$12:G$458)</f>
        <v>0</v>
      </c>
      <c r="H110" s="37">
        <f>SUMIF('C-Existing'!$B$12:$B$458,$B110,'C-Existing'!H$12:H$458)</f>
        <v>0</v>
      </c>
      <c r="I110" s="37">
        <f>SUMIF('C-Existing'!$B$12:$B$458,$B110,'C-Existing'!I$12:I$458)</f>
        <v>0</v>
      </c>
      <c r="J110" s="37">
        <f>SUMIF('C-Existing'!$B$12:$B$458,$B110,'C-Existing'!J$12:J$458)</f>
        <v>0</v>
      </c>
      <c r="K110" s="37">
        <f>SUMIF('C-Existing'!$B$12:$B$458,$B110,'C-Existing'!K$12:K$458)</f>
        <v>0</v>
      </c>
      <c r="L110" s="37">
        <f>SUMIF('C-Existing'!$B$12:$B$458,$B110,'C-Existing'!L$12:L$458)</f>
        <v>0</v>
      </c>
      <c r="M110" s="37">
        <f>SUMIF('C-Existing'!$B$12:$B$458,$B110,'C-Existing'!M$12:M$458)</f>
        <v>0</v>
      </c>
      <c r="N110" s="37">
        <f>SUMIF('C-Existing'!$B$12:$B$458,$B110,'C-Existing'!N$12:N$458)</f>
        <v>0</v>
      </c>
      <c r="O110" s="37">
        <f>SUMIF('C-Existing'!$B$12:$B$458,$B110,'C-Existing'!O$12:O$458)</f>
        <v>0</v>
      </c>
      <c r="P110" s="37">
        <f>SUMIF('C-Existing'!$B$12:$B$458,$B110,'C-Existing'!P$12:P$458)</f>
        <v>0</v>
      </c>
      <c r="Q110" s="37">
        <f>SUMIF('C-Existing'!$B$12:$B$458,$B110,'C-Existing'!Q$12:Q$458)</f>
        <v>0</v>
      </c>
      <c r="R110" s="37">
        <f>SUMIF('C-Existing'!$B$12:$B$458,$B110,'C-Existing'!R$12:R$458)</f>
        <v>0</v>
      </c>
      <c r="S110" s="37">
        <f>SUMIF('C-Existing'!$B$12:$B$458,$B110,'C-Existing'!S$12:S$458)</f>
        <v>0</v>
      </c>
      <c r="T110" s="37">
        <f>SUMIF('C-Existing'!$B$12:$B$458,$B110,'C-Existing'!T$12:T$458)</f>
        <v>0</v>
      </c>
      <c r="U110" s="37">
        <f>SUMIF('C-Existing'!$B$12:$B$458,$B110,'C-Existing'!U$12:U$458)</f>
        <v>1</v>
      </c>
      <c r="V110" s="37">
        <f>SUMIF('C-Existing'!$B$12:$B$458,$B110,'C-Existing'!V$12:V$458)</f>
        <v>0</v>
      </c>
      <c r="W110" s="37">
        <f>SUMIF('C-Existing'!$B$12:$B$458,$B110,'C-Existing'!W$12:W$458)</f>
        <v>0</v>
      </c>
      <c r="X110" s="37" t="e">
        <f>SUMIF('C-Existing'!$B$12:$B$458,$B110,'C-Existing'!X$12:X$458)</f>
        <v>#N/A</v>
      </c>
      <c r="Y110" s="37">
        <f>SUMIF('C-Existing'!$B$12:$B$458,$B110,'C-Existing'!Y$12:Y$458)</f>
        <v>0</v>
      </c>
      <c r="Z110" s="37">
        <f>SUMIF('C-Existing'!$B$12:$B$458,$B110,'C-Existing'!Z$12:Z$458)</f>
        <v>0</v>
      </c>
      <c r="AA110" s="37">
        <f>SUMIF('C-Existing'!$B$12:$B$458,$B110,'C-Existing'!AA$12:AA$458)</f>
        <v>0</v>
      </c>
      <c r="AB110" s="37">
        <f>SUMIF('C-Existing'!$B$12:$B$458,$B110,'C-Existing'!AB$12:AB$458)</f>
        <v>0</v>
      </c>
      <c r="AC110" s="37">
        <f>SUMIF('C-Existing'!$B$12:$B$458,$B110,'C-Existing'!AC$12:AC$458)</f>
        <v>0</v>
      </c>
      <c r="AD110" s="37">
        <f>SUMIF('C-Existing'!$B$12:$B$458,$B110,'C-Existing'!AD$12:AD$458)</f>
        <v>0</v>
      </c>
      <c r="AE110" s="56">
        <f>SUMIF('C-Existing'!$B$12:$B$458,$B110,'C-Existing'!AE$12:AE$458)</f>
        <v>9.6699999999999994E-2</v>
      </c>
      <c r="AF110" s="37">
        <f>SUMIF('C-Existing'!$B$12:$B$458,$B110,'C-Existing'!AF$12:AF$458)</f>
        <v>0</v>
      </c>
      <c r="AG110" s="37">
        <f>SUMIF('C-Existing'!$B$12:$B$458,$B110,'C-Existing'!AG$12:AG$458)</f>
        <v>0</v>
      </c>
      <c r="AH110" s="102">
        <f>SUMIF('C-Existing'!$B$12:$B$458,$B110,'C-Existing'!AH$12:AH$458)</f>
        <v>0</v>
      </c>
      <c r="AI110" s="37">
        <f>SUMIF('C-Existing'!$B$12:$B$458,$B110,'C-Existing'!AI$12:AI$458)</f>
        <v>0</v>
      </c>
      <c r="AJ110" s="37">
        <f>SUMIF('C-Existing'!$B$12:$B$458,$B110,'C-Existing'!AJ$12:AJ$458)</f>
        <v>0</v>
      </c>
      <c r="AK110" s="37">
        <f>SUMIF('C-Existing'!$B$12:$B$458,$B110,'C-Existing'!AK$12:AK$458)</f>
        <v>0</v>
      </c>
      <c r="AL110" s="37">
        <f>SUMIF('C-Existing'!$B$12:$B$458,$B110,'C-Existing'!AL$12:AL$458)</f>
        <v>0</v>
      </c>
      <c r="AM110" s="37">
        <f>SUMIF('C-Existing'!$B$12:$B$458,$B110,'C-Existing'!AM$12:AM$458)</f>
        <v>0</v>
      </c>
      <c r="AN110" s="37">
        <f>SUMIF('C-Existing'!$B$12:$B$458,$B110,'C-Existing'!AN$12:AN$458)</f>
        <v>0</v>
      </c>
      <c r="AR110" s="37"/>
    </row>
    <row r="111" spans="1:44" x14ac:dyDescent="0.2">
      <c r="A111" s="1">
        <f t="shared" si="5"/>
        <v>7</v>
      </c>
      <c r="B111" s="101">
        <f t="shared" si="7"/>
        <v>47695</v>
      </c>
      <c r="C111" s="37">
        <f>SUMIF('C-Existing'!$B$12:$B$458,$B111,'C-Existing'!C$12:C$458)</f>
        <v>0</v>
      </c>
      <c r="D111" s="37">
        <f>SUMIF('C-Existing'!$B$12:$B$458,$B111,'C-Existing'!D$12:D$458)</f>
        <v>56138240.700000025</v>
      </c>
      <c r="E111" s="37">
        <f>SUMIF('C-Existing'!$B$12:$B$458,$B111,'C-Existing'!E$12:E$458)</f>
        <v>0</v>
      </c>
      <c r="F111" s="37">
        <f>SUMIF('C-Existing'!$B$12:$B$458,$B111,'C-Existing'!F$12:F$458)</f>
        <v>0</v>
      </c>
      <c r="G111" s="37">
        <f>SUMIF('C-Existing'!$B$12:$B$458,$B111,'C-Existing'!G$12:G$458)</f>
        <v>0</v>
      </c>
      <c r="H111" s="37">
        <f>SUMIF('C-Existing'!$B$12:$B$458,$B111,'C-Existing'!H$12:H$458)</f>
        <v>0</v>
      </c>
      <c r="I111" s="37">
        <f>SUMIF('C-Existing'!$B$12:$B$458,$B111,'C-Existing'!I$12:I$458)</f>
        <v>0</v>
      </c>
      <c r="J111" s="37">
        <f>SUMIF('C-Existing'!$B$12:$B$458,$B111,'C-Existing'!J$12:J$458)</f>
        <v>0</v>
      </c>
      <c r="K111" s="37">
        <f>SUMIF('C-Existing'!$B$12:$B$458,$B111,'C-Existing'!K$12:K$458)</f>
        <v>0</v>
      </c>
      <c r="L111" s="37">
        <f>SUMIF('C-Existing'!$B$12:$B$458,$B111,'C-Existing'!L$12:L$458)</f>
        <v>0</v>
      </c>
      <c r="M111" s="37">
        <f>SUMIF('C-Existing'!$B$12:$B$458,$B111,'C-Existing'!M$12:M$458)</f>
        <v>0</v>
      </c>
      <c r="N111" s="37">
        <f>SUMIF('C-Existing'!$B$12:$B$458,$B111,'C-Existing'!N$12:N$458)</f>
        <v>0</v>
      </c>
      <c r="O111" s="37">
        <f>SUMIF('C-Existing'!$B$12:$B$458,$B111,'C-Existing'!O$12:O$458)</f>
        <v>0</v>
      </c>
      <c r="P111" s="37">
        <f>SUMIF('C-Existing'!$B$12:$B$458,$B111,'C-Existing'!P$12:P$458)</f>
        <v>0</v>
      </c>
      <c r="Q111" s="37">
        <f>SUMIF('C-Existing'!$B$12:$B$458,$B111,'C-Existing'!Q$12:Q$458)</f>
        <v>0</v>
      </c>
      <c r="R111" s="37">
        <f>SUMIF('C-Existing'!$B$12:$B$458,$B111,'C-Existing'!R$12:R$458)</f>
        <v>0</v>
      </c>
      <c r="S111" s="37">
        <f>SUMIF('C-Existing'!$B$12:$B$458,$B111,'C-Existing'!S$12:S$458)</f>
        <v>0</v>
      </c>
      <c r="T111" s="37">
        <f>SUMIF('C-Existing'!$B$12:$B$458,$B111,'C-Existing'!T$12:T$458)</f>
        <v>0</v>
      </c>
      <c r="U111" s="37">
        <f>SUMIF('C-Existing'!$B$12:$B$458,$B111,'C-Existing'!U$12:U$458)</f>
        <v>1</v>
      </c>
      <c r="V111" s="37">
        <f>SUMIF('C-Existing'!$B$12:$B$458,$B111,'C-Existing'!V$12:V$458)</f>
        <v>0</v>
      </c>
      <c r="W111" s="37">
        <f>SUMIF('C-Existing'!$B$12:$B$458,$B111,'C-Existing'!W$12:W$458)</f>
        <v>0</v>
      </c>
      <c r="X111" s="37" t="e">
        <f>SUMIF('C-Existing'!$B$12:$B$458,$B111,'C-Existing'!X$12:X$458)</f>
        <v>#N/A</v>
      </c>
      <c r="Y111" s="37">
        <f>SUMIF('C-Existing'!$B$12:$B$458,$B111,'C-Existing'!Y$12:Y$458)</f>
        <v>0</v>
      </c>
      <c r="Z111" s="37">
        <f>SUMIF('C-Existing'!$B$12:$B$458,$B111,'C-Existing'!Z$12:Z$458)</f>
        <v>0</v>
      </c>
      <c r="AA111" s="37">
        <f>SUMIF('C-Existing'!$B$12:$B$458,$B111,'C-Existing'!AA$12:AA$458)</f>
        <v>0</v>
      </c>
      <c r="AB111" s="37">
        <f>SUMIF('C-Existing'!$B$12:$B$458,$B111,'C-Existing'!AB$12:AB$458)</f>
        <v>0</v>
      </c>
      <c r="AC111" s="37">
        <f>SUMIF('C-Existing'!$B$12:$B$458,$B111,'C-Existing'!AC$12:AC$458)</f>
        <v>0</v>
      </c>
      <c r="AD111" s="37">
        <f>SUMIF('C-Existing'!$B$12:$B$458,$B111,'C-Existing'!AD$12:AD$458)</f>
        <v>0</v>
      </c>
      <c r="AE111" s="56">
        <f>SUMIF('C-Existing'!$B$12:$B$458,$B111,'C-Existing'!AE$12:AE$458)</f>
        <v>9.6699999999999994E-2</v>
      </c>
      <c r="AF111" s="37">
        <f>SUMIF('C-Existing'!$B$12:$B$458,$B111,'C-Existing'!AF$12:AF$458)</f>
        <v>0</v>
      </c>
      <c r="AG111" s="37">
        <f>SUMIF('C-Existing'!$B$12:$B$458,$B111,'C-Existing'!AG$12:AG$458)</f>
        <v>0</v>
      </c>
      <c r="AH111" s="102">
        <f>SUMIF('C-Existing'!$B$12:$B$458,$B111,'C-Existing'!AH$12:AH$458)</f>
        <v>0</v>
      </c>
      <c r="AI111" s="37">
        <f>SUMIF('C-Existing'!$B$12:$B$458,$B111,'C-Existing'!AI$12:AI$458)</f>
        <v>0</v>
      </c>
      <c r="AJ111" s="37">
        <f>SUMIF('C-Existing'!$B$12:$B$458,$B111,'C-Existing'!AJ$12:AJ$458)</f>
        <v>0</v>
      </c>
      <c r="AK111" s="37">
        <f>SUMIF('C-Existing'!$B$12:$B$458,$B111,'C-Existing'!AK$12:AK$458)</f>
        <v>0</v>
      </c>
      <c r="AL111" s="37">
        <f>SUMIF('C-Existing'!$B$12:$B$458,$B111,'C-Existing'!AL$12:AL$458)</f>
        <v>0</v>
      </c>
      <c r="AM111" s="37">
        <f>SUMIF('C-Existing'!$B$12:$B$458,$B111,'C-Existing'!AM$12:AM$458)</f>
        <v>0</v>
      </c>
      <c r="AN111" s="37">
        <f>SUMIF('C-Existing'!$B$12:$B$458,$B111,'C-Existing'!AN$12:AN$458)</f>
        <v>0</v>
      </c>
      <c r="AR111" s="37"/>
    </row>
    <row r="112" spans="1:44" x14ac:dyDescent="0.2">
      <c r="A112" s="1">
        <f t="shared" si="5"/>
        <v>8</v>
      </c>
      <c r="B112" s="101">
        <f t="shared" si="7"/>
        <v>47726</v>
      </c>
      <c r="C112" s="37">
        <f>SUMIF('C-Existing'!$B$12:$B$458,$B112,'C-Existing'!C$12:C$458)</f>
        <v>0</v>
      </c>
      <c r="D112" s="37">
        <f>SUMIF('C-Existing'!$B$12:$B$458,$B112,'C-Existing'!D$12:D$458)</f>
        <v>56138240.700000025</v>
      </c>
      <c r="E112" s="37">
        <f>SUMIF('C-Existing'!$B$12:$B$458,$B112,'C-Existing'!E$12:E$458)</f>
        <v>0</v>
      </c>
      <c r="F112" s="37">
        <f>SUMIF('C-Existing'!$B$12:$B$458,$B112,'C-Existing'!F$12:F$458)</f>
        <v>0</v>
      </c>
      <c r="G112" s="37">
        <f>SUMIF('C-Existing'!$B$12:$B$458,$B112,'C-Existing'!G$12:G$458)</f>
        <v>0</v>
      </c>
      <c r="H112" s="37">
        <f>SUMIF('C-Existing'!$B$12:$B$458,$B112,'C-Existing'!H$12:H$458)</f>
        <v>0</v>
      </c>
      <c r="I112" s="37">
        <f>SUMIF('C-Existing'!$B$12:$B$458,$B112,'C-Existing'!I$12:I$458)</f>
        <v>0</v>
      </c>
      <c r="J112" s="37">
        <f>SUMIF('C-Existing'!$B$12:$B$458,$B112,'C-Existing'!J$12:J$458)</f>
        <v>0</v>
      </c>
      <c r="K112" s="37">
        <f>SUMIF('C-Existing'!$B$12:$B$458,$B112,'C-Existing'!K$12:K$458)</f>
        <v>0</v>
      </c>
      <c r="L112" s="37">
        <f>SUMIF('C-Existing'!$B$12:$B$458,$B112,'C-Existing'!L$12:L$458)</f>
        <v>0</v>
      </c>
      <c r="M112" s="37">
        <f>SUMIF('C-Existing'!$B$12:$B$458,$B112,'C-Existing'!M$12:M$458)</f>
        <v>0</v>
      </c>
      <c r="N112" s="37">
        <f>SUMIF('C-Existing'!$B$12:$B$458,$B112,'C-Existing'!N$12:N$458)</f>
        <v>0</v>
      </c>
      <c r="O112" s="37">
        <f>SUMIF('C-Existing'!$B$12:$B$458,$B112,'C-Existing'!O$12:O$458)</f>
        <v>0</v>
      </c>
      <c r="P112" s="37">
        <f>SUMIF('C-Existing'!$B$12:$B$458,$B112,'C-Existing'!P$12:P$458)</f>
        <v>0</v>
      </c>
      <c r="Q112" s="37">
        <f>SUMIF('C-Existing'!$B$12:$B$458,$B112,'C-Existing'!Q$12:Q$458)</f>
        <v>0</v>
      </c>
      <c r="R112" s="37">
        <f>SUMIF('C-Existing'!$B$12:$B$458,$B112,'C-Existing'!R$12:R$458)</f>
        <v>0</v>
      </c>
      <c r="S112" s="37">
        <f>SUMIF('C-Existing'!$B$12:$B$458,$B112,'C-Existing'!S$12:S$458)</f>
        <v>0</v>
      </c>
      <c r="T112" s="37">
        <f>SUMIF('C-Existing'!$B$12:$B$458,$B112,'C-Existing'!T$12:T$458)</f>
        <v>0</v>
      </c>
      <c r="U112" s="37">
        <f>SUMIF('C-Existing'!$B$12:$B$458,$B112,'C-Existing'!U$12:U$458)</f>
        <v>1</v>
      </c>
      <c r="V112" s="37">
        <f>SUMIF('C-Existing'!$B$12:$B$458,$B112,'C-Existing'!V$12:V$458)</f>
        <v>0</v>
      </c>
      <c r="W112" s="37">
        <f>SUMIF('C-Existing'!$B$12:$B$458,$B112,'C-Existing'!W$12:W$458)</f>
        <v>0</v>
      </c>
      <c r="X112" s="37" t="e">
        <f>SUMIF('C-Existing'!$B$12:$B$458,$B112,'C-Existing'!X$12:X$458)</f>
        <v>#N/A</v>
      </c>
      <c r="Y112" s="37">
        <f>SUMIF('C-Existing'!$B$12:$B$458,$B112,'C-Existing'!Y$12:Y$458)</f>
        <v>0</v>
      </c>
      <c r="Z112" s="37">
        <f>SUMIF('C-Existing'!$B$12:$B$458,$B112,'C-Existing'!Z$12:Z$458)</f>
        <v>0</v>
      </c>
      <c r="AA112" s="37">
        <f>SUMIF('C-Existing'!$B$12:$B$458,$B112,'C-Existing'!AA$12:AA$458)</f>
        <v>0</v>
      </c>
      <c r="AB112" s="37">
        <f>SUMIF('C-Existing'!$B$12:$B$458,$B112,'C-Existing'!AB$12:AB$458)</f>
        <v>0</v>
      </c>
      <c r="AC112" s="37">
        <f>SUMIF('C-Existing'!$B$12:$B$458,$B112,'C-Existing'!AC$12:AC$458)</f>
        <v>0</v>
      </c>
      <c r="AD112" s="37">
        <f>SUMIF('C-Existing'!$B$12:$B$458,$B112,'C-Existing'!AD$12:AD$458)</f>
        <v>0</v>
      </c>
      <c r="AE112" s="56">
        <f>SUMIF('C-Existing'!$B$12:$B$458,$B112,'C-Existing'!AE$12:AE$458)</f>
        <v>9.6699999999999994E-2</v>
      </c>
      <c r="AF112" s="37">
        <f>SUMIF('C-Existing'!$B$12:$B$458,$B112,'C-Existing'!AF$12:AF$458)</f>
        <v>0</v>
      </c>
      <c r="AG112" s="37">
        <f>SUMIF('C-Existing'!$B$12:$B$458,$B112,'C-Existing'!AG$12:AG$458)</f>
        <v>0</v>
      </c>
      <c r="AH112" s="102">
        <f>SUMIF('C-Existing'!$B$12:$B$458,$B112,'C-Existing'!AH$12:AH$458)</f>
        <v>0</v>
      </c>
      <c r="AI112" s="37">
        <f>SUMIF('C-Existing'!$B$12:$B$458,$B112,'C-Existing'!AI$12:AI$458)</f>
        <v>0</v>
      </c>
      <c r="AJ112" s="37">
        <f>SUMIF('C-Existing'!$B$12:$B$458,$B112,'C-Existing'!AJ$12:AJ$458)</f>
        <v>0</v>
      </c>
      <c r="AK112" s="37">
        <f>SUMIF('C-Existing'!$B$12:$B$458,$B112,'C-Existing'!AK$12:AK$458)</f>
        <v>0</v>
      </c>
      <c r="AL112" s="37">
        <f>SUMIF('C-Existing'!$B$12:$B$458,$B112,'C-Existing'!AL$12:AL$458)</f>
        <v>0</v>
      </c>
      <c r="AM112" s="37">
        <f>SUMIF('C-Existing'!$B$12:$B$458,$B112,'C-Existing'!AM$12:AM$458)</f>
        <v>0</v>
      </c>
      <c r="AN112" s="37">
        <f>SUMIF('C-Existing'!$B$12:$B$458,$B112,'C-Existing'!AN$12:AN$458)</f>
        <v>0</v>
      </c>
      <c r="AR112" s="37"/>
    </row>
    <row r="113" spans="1:44" x14ac:dyDescent="0.2">
      <c r="A113" s="1">
        <f t="shared" si="5"/>
        <v>9</v>
      </c>
      <c r="B113" s="101">
        <f t="shared" si="7"/>
        <v>47756</v>
      </c>
      <c r="C113" s="37">
        <f>SUMIF('C-Existing'!$B$12:$B$458,$B113,'C-Existing'!C$12:C$458)</f>
        <v>0</v>
      </c>
      <c r="D113" s="37">
        <f>SUMIF('C-Existing'!$B$12:$B$458,$B113,'C-Existing'!D$12:D$458)</f>
        <v>56138240.700000025</v>
      </c>
      <c r="E113" s="37">
        <f>SUMIF('C-Existing'!$B$12:$B$458,$B113,'C-Existing'!E$12:E$458)</f>
        <v>0</v>
      </c>
      <c r="F113" s="37">
        <f>SUMIF('C-Existing'!$B$12:$B$458,$B113,'C-Existing'!F$12:F$458)</f>
        <v>0</v>
      </c>
      <c r="G113" s="37">
        <f>SUMIF('C-Existing'!$B$12:$B$458,$B113,'C-Existing'!G$12:G$458)</f>
        <v>0</v>
      </c>
      <c r="H113" s="37">
        <f>SUMIF('C-Existing'!$B$12:$B$458,$B113,'C-Existing'!H$12:H$458)</f>
        <v>0</v>
      </c>
      <c r="I113" s="37">
        <f>SUMIF('C-Existing'!$B$12:$B$458,$B113,'C-Existing'!I$12:I$458)</f>
        <v>0</v>
      </c>
      <c r="J113" s="37">
        <f>SUMIF('C-Existing'!$B$12:$B$458,$B113,'C-Existing'!J$12:J$458)</f>
        <v>0</v>
      </c>
      <c r="K113" s="37">
        <f>SUMIF('C-Existing'!$B$12:$B$458,$B113,'C-Existing'!K$12:K$458)</f>
        <v>0</v>
      </c>
      <c r="L113" s="37">
        <f>SUMIF('C-Existing'!$B$12:$B$458,$B113,'C-Existing'!L$12:L$458)</f>
        <v>0</v>
      </c>
      <c r="M113" s="37">
        <f>SUMIF('C-Existing'!$B$12:$B$458,$B113,'C-Existing'!M$12:M$458)</f>
        <v>0</v>
      </c>
      <c r="N113" s="37">
        <f>SUMIF('C-Existing'!$B$12:$B$458,$B113,'C-Existing'!N$12:N$458)</f>
        <v>0</v>
      </c>
      <c r="O113" s="37">
        <f>SUMIF('C-Existing'!$B$12:$B$458,$B113,'C-Existing'!O$12:O$458)</f>
        <v>0</v>
      </c>
      <c r="P113" s="37">
        <f>SUMIF('C-Existing'!$B$12:$B$458,$B113,'C-Existing'!P$12:P$458)</f>
        <v>0</v>
      </c>
      <c r="Q113" s="37">
        <f>SUMIF('C-Existing'!$B$12:$B$458,$B113,'C-Existing'!Q$12:Q$458)</f>
        <v>0</v>
      </c>
      <c r="R113" s="37">
        <f>SUMIF('C-Existing'!$B$12:$B$458,$B113,'C-Existing'!R$12:R$458)</f>
        <v>0</v>
      </c>
      <c r="S113" s="37">
        <f>SUMIF('C-Existing'!$B$12:$B$458,$B113,'C-Existing'!S$12:S$458)</f>
        <v>0</v>
      </c>
      <c r="T113" s="37">
        <f>SUMIF('C-Existing'!$B$12:$B$458,$B113,'C-Existing'!T$12:T$458)</f>
        <v>0</v>
      </c>
      <c r="U113" s="37">
        <f>SUMIF('C-Existing'!$B$12:$B$458,$B113,'C-Existing'!U$12:U$458)</f>
        <v>1</v>
      </c>
      <c r="V113" s="37">
        <f>SUMIF('C-Existing'!$B$12:$B$458,$B113,'C-Existing'!V$12:V$458)</f>
        <v>0</v>
      </c>
      <c r="W113" s="37">
        <f>SUMIF('C-Existing'!$B$12:$B$458,$B113,'C-Existing'!W$12:W$458)</f>
        <v>0</v>
      </c>
      <c r="X113" s="37" t="e">
        <f>SUMIF('C-Existing'!$B$12:$B$458,$B113,'C-Existing'!X$12:X$458)</f>
        <v>#N/A</v>
      </c>
      <c r="Y113" s="37">
        <f>SUMIF('C-Existing'!$B$12:$B$458,$B113,'C-Existing'!Y$12:Y$458)</f>
        <v>0</v>
      </c>
      <c r="Z113" s="37">
        <f>SUMIF('C-Existing'!$B$12:$B$458,$B113,'C-Existing'!Z$12:Z$458)</f>
        <v>0</v>
      </c>
      <c r="AA113" s="37">
        <f>SUMIF('C-Existing'!$B$12:$B$458,$B113,'C-Existing'!AA$12:AA$458)</f>
        <v>0</v>
      </c>
      <c r="AB113" s="37">
        <f>SUMIF('C-Existing'!$B$12:$B$458,$B113,'C-Existing'!AB$12:AB$458)</f>
        <v>0</v>
      </c>
      <c r="AC113" s="37">
        <f>SUMIF('C-Existing'!$B$12:$B$458,$B113,'C-Existing'!AC$12:AC$458)</f>
        <v>0</v>
      </c>
      <c r="AD113" s="37">
        <f>SUMIF('C-Existing'!$B$12:$B$458,$B113,'C-Existing'!AD$12:AD$458)</f>
        <v>0</v>
      </c>
      <c r="AE113" s="56">
        <f>SUMIF('C-Existing'!$B$12:$B$458,$B113,'C-Existing'!AE$12:AE$458)</f>
        <v>9.6699999999999994E-2</v>
      </c>
      <c r="AF113" s="37">
        <f>SUMIF('C-Existing'!$B$12:$B$458,$B113,'C-Existing'!AF$12:AF$458)</f>
        <v>0</v>
      </c>
      <c r="AG113" s="37">
        <f>SUMIF('C-Existing'!$B$12:$B$458,$B113,'C-Existing'!AG$12:AG$458)</f>
        <v>0</v>
      </c>
      <c r="AH113" s="102">
        <f>SUMIF('C-Existing'!$B$12:$B$458,$B113,'C-Existing'!AH$12:AH$458)</f>
        <v>0</v>
      </c>
      <c r="AI113" s="37">
        <f>SUMIF('C-Existing'!$B$12:$B$458,$B113,'C-Existing'!AI$12:AI$458)</f>
        <v>0</v>
      </c>
      <c r="AJ113" s="37">
        <f>SUMIF('C-Existing'!$B$12:$B$458,$B113,'C-Existing'!AJ$12:AJ$458)</f>
        <v>0</v>
      </c>
      <c r="AK113" s="37">
        <f>SUMIF('C-Existing'!$B$12:$B$458,$B113,'C-Existing'!AK$12:AK$458)</f>
        <v>0</v>
      </c>
      <c r="AL113" s="37">
        <f>SUMIF('C-Existing'!$B$12:$B$458,$B113,'C-Existing'!AL$12:AL$458)</f>
        <v>0</v>
      </c>
      <c r="AM113" s="37">
        <f>SUMIF('C-Existing'!$B$12:$B$458,$B113,'C-Existing'!AM$12:AM$458)</f>
        <v>0</v>
      </c>
      <c r="AN113" s="37">
        <f>SUMIF('C-Existing'!$B$12:$B$458,$B113,'C-Existing'!AN$12:AN$458)</f>
        <v>0</v>
      </c>
      <c r="AR113" s="37"/>
    </row>
    <row r="114" spans="1:44" x14ac:dyDescent="0.2">
      <c r="A114" s="1">
        <f t="shared" si="5"/>
        <v>10</v>
      </c>
      <c r="B114" s="101">
        <f t="shared" si="7"/>
        <v>47787</v>
      </c>
      <c r="C114" s="37">
        <f>SUMIF('C-Existing'!$B$12:$B$458,$B114,'C-Existing'!C$12:C$458)</f>
        <v>0</v>
      </c>
      <c r="D114" s="37">
        <f>SUMIF('C-Existing'!$B$12:$B$458,$B114,'C-Existing'!D$12:D$458)</f>
        <v>56138240.700000025</v>
      </c>
      <c r="E114" s="37">
        <f>SUMIF('C-Existing'!$B$12:$B$458,$B114,'C-Existing'!E$12:E$458)</f>
        <v>0</v>
      </c>
      <c r="F114" s="37">
        <f>SUMIF('C-Existing'!$B$12:$B$458,$B114,'C-Existing'!F$12:F$458)</f>
        <v>0</v>
      </c>
      <c r="G114" s="37">
        <f>SUMIF('C-Existing'!$B$12:$B$458,$B114,'C-Existing'!G$12:G$458)</f>
        <v>0</v>
      </c>
      <c r="H114" s="37">
        <f>SUMIF('C-Existing'!$B$12:$B$458,$B114,'C-Existing'!H$12:H$458)</f>
        <v>0</v>
      </c>
      <c r="I114" s="37">
        <f>SUMIF('C-Existing'!$B$12:$B$458,$B114,'C-Existing'!I$12:I$458)</f>
        <v>0</v>
      </c>
      <c r="J114" s="37">
        <f>SUMIF('C-Existing'!$B$12:$B$458,$B114,'C-Existing'!J$12:J$458)</f>
        <v>0</v>
      </c>
      <c r="K114" s="37">
        <f>SUMIF('C-Existing'!$B$12:$B$458,$B114,'C-Existing'!K$12:K$458)</f>
        <v>0</v>
      </c>
      <c r="L114" s="37">
        <f>SUMIF('C-Existing'!$B$12:$B$458,$B114,'C-Existing'!L$12:L$458)</f>
        <v>0</v>
      </c>
      <c r="M114" s="37">
        <f>SUMIF('C-Existing'!$B$12:$B$458,$B114,'C-Existing'!M$12:M$458)</f>
        <v>0</v>
      </c>
      <c r="N114" s="37">
        <f>SUMIF('C-Existing'!$B$12:$B$458,$B114,'C-Existing'!N$12:N$458)</f>
        <v>0</v>
      </c>
      <c r="O114" s="37">
        <f>SUMIF('C-Existing'!$B$12:$B$458,$B114,'C-Existing'!O$12:O$458)</f>
        <v>0</v>
      </c>
      <c r="P114" s="37">
        <f>SUMIF('C-Existing'!$B$12:$B$458,$B114,'C-Existing'!P$12:P$458)</f>
        <v>0</v>
      </c>
      <c r="Q114" s="37">
        <f>SUMIF('C-Existing'!$B$12:$B$458,$B114,'C-Existing'!Q$12:Q$458)</f>
        <v>0</v>
      </c>
      <c r="R114" s="37">
        <f>SUMIF('C-Existing'!$B$12:$B$458,$B114,'C-Existing'!R$12:R$458)</f>
        <v>0</v>
      </c>
      <c r="S114" s="37">
        <f>SUMIF('C-Existing'!$B$12:$B$458,$B114,'C-Existing'!S$12:S$458)</f>
        <v>0</v>
      </c>
      <c r="T114" s="37">
        <f>SUMIF('C-Existing'!$B$12:$B$458,$B114,'C-Existing'!T$12:T$458)</f>
        <v>0</v>
      </c>
      <c r="U114" s="37">
        <f>SUMIF('C-Existing'!$B$12:$B$458,$B114,'C-Existing'!U$12:U$458)</f>
        <v>1</v>
      </c>
      <c r="V114" s="37">
        <f>SUMIF('C-Existing'!$B$12:$B$458,$B114,'C-Existing'!V$12:V$458)</f>
        <v>0</v>
      </c>
      <c r="W114" s="37">
        <f>SUMIF('C-Existing'!$B$12:$B$458,$B114,'C-Existing'!W$12:W$458)</f>
        <v>0</v>
      </c>
      <c r="X114" s="37" t="e">
        <f>SUMIF('C-Existing'!$B$12:$B$458,$B114,'C-Existing'!X$12:X$458)</f>
        <v>#N/A</v>
      </c>
      <c r="Y114" s="37">
        <f>SUMIF('C-Existing'!$B$12:$B$458,$B114,'C-Existing'!Y$12:Y$458)</f>
        <v>0</v>
      </c>
      <c r="Z114" s="37">
        <f>SUMIF('C-Existing'!$B$12:$B$458,$B114,'C-Existing'!Z$12:Z$458)</f>
        <v>0</v>
      </c>
      <c r="AA114" s="37">
        <f>SUMIF('C-Existing'!$B$12:$B$458,$B114,'C-Existing'!AA$12:AA$458)</f>
        <v>0</v>
      </c>
      <c r="AB114" s="37">
        <f>SUMIF('C-Existing'!$B$12:$B$458,$B114,'C-Existing'!AB$12:AB$458)</f>
        <v>0</v>
      </c>
      <c r="AC114" s="37">
        <f>SUMIF('C-Existing'!$B$12:$B$458,$B114,'C-Existing'!AC$12:AC$458)</f>
        <v>0</v>
      </c>
      <c r="AD114" s="37">
        <f>SUMIF('C-Existing'!$B$12:$B$458,$B114,'C-Existing'!AD$12:AD$458)</f>
        <v>0</v>
      </c>
      <c r="AE114" s="56">
        <f>SUMIF('C-Existing'!$B$12:$B$458,$B114,'C-Existing'!AE$12:AE$458)</f>
        <v>9.6699999999999994E-2</v>
      </c>
      <c r="AF114" s="37">
        <f>SUMIF('C-Existing'!$B$12:$B$458,$B114,'C-Existing'!AF$12:AF$458)</f>
        <v>0</v>
      </c>
      <c r="AG114" s="37">
        <f>SUMIF('C-Existing'!$B$12:$B$458,$B114,'C-Existing'!AG$12:AG$458)</f>
        <v>0</v>
      </c>
      <c r="AH114" s="102">
        <f>SUMIF('C-Existing'!$B$12:$B$458,$B114,'C-Existing'!AH$12:AH$458)</f>
        <v>0</v>
      </c>
      <c r="AI114" s="37">
        <f>SUMIF('C-Existing'!$B$12:$B$458,$B114,'C-Existing'!AI$12:AI$458)</f>
        <v>0</v>
      </c>
      <c r="AJ114" s="37">
        <f>SUMIF('C-Existing'!$B$12:$B$458,$B114,'C-Existing'!AJ$12:AJ$458)</f>
        <v>0</v>
      </c>
      <c r="AK114" s="37">
        <f>SUMIF('C-Existing'!$B$12:$B$458,$B114,'C-Existing'!AK$12:AK$458)</f>
        <v>0</v>
      </c>
      <c r="AL114" s="37">
        <f>SUMIF('C-Existing'!$B$12:$B$458,$B114,'C-Existing'!AL$12:AL$458)</f>
        <v>0</v>
      </c>
      <c r="AM114" s="37">
        <f>SUMIF('C-Existing'!$B$12:$B$458,$B114,'C-Existing'!AM$12:AM$458)</f>
        <v>0</v>
      </c>
      <c r="AN114" s="37">
        <f>SUMIF('C-Existing'!$B$12:$B$458,$B114,'C-Existing'!AN$12:AN$458)</f>
        <v>0</v>
      </c>
      <c r="AR114" s="37"/>
    </row>
    <row r="115" spans="1:44" x14ac:dyDescent="0.2">
      <c r="A115" s="1">
        <f t="shared" si="5"/>
        <v>11</v>
      </c>
      <c r="B115" s="101">
        <f t="shared" si="7"/>
        <v>47817</v>
      </c>
      <c r="C115" s="37">
        <f>SUMIF('C-Existing'!$B$12:$B$458,$B115,'C-Existing'!C$12:C$458)</f>
        <v>0</v>
      </c>
      <c r="D115" s="37">
        <f>SUMIF('C-Existing'!$B$12:$B$458,$B115,'C-Existing'!D$12:D$458)</f>
        <v>56138240.700000025</v>
      </c>
      <c r="E115" s="37">
        <f>SUMIF('C-Existing'!$B$12:$B$458,$B115,'C-Existing'!E$12:E$458)</f>
        <v>0</v>
      </c>
      <c r="F115" s="37">
        <f>SUMIF('C-Existing'!$B$12:$B$458,$B115,'C-Existing'!F$12:F$458)</f>
        <v>0</v>
      </c>
      <c r="G115" s="37">
        <f>SUMIF('C-Existing'!$B$12:$B$458,$B115,'C-Existing'!G$12:G$458)</f>
        <v>0</v>
      </c>
      <c r="H115" s="37">
        <f>SUMIF('C-Existing'!$B$12:$B$458,$B115,'C-Existing'!H$12:H$458)</f>
        <v>0</v>
      </c>
      <c r="I115" s="37">
        <f>SUMIF('C-Existing'!$B$12:$B$458,$B115,'C-Existing'!I$12:I$458)</f>
        <v>0</v>
      </c>
      <c r="J115" s="37">
        <f>SUMIF('C-Existing'!$B$12:$B$458,$B115,'C-Existing'!J$12:J$458)</f>
        <v>0</v>
      </c>
      <c r="K115" s="37">
        <f>SUMIF('C-Existing'!$B$12:$B$458,$B115,'C-Existing'!K$12:K$458)</f>
        <v>0</v>
      </c>
      <c r="L115" s="37">
        <f>SUMIF('C-Existing'!$B$12:$B$458,$B115,'C-Existing'!L$12:L$458)</f>
        <v>0</v>
      </c>
      <c r="M115" s="37">
        <f>SUMIF('C-Existing'!$B$12:$B$458,$B115,'C-Existing'!M$12:M$458)</f>
        <v>0</v>
      </c>
      <c r="N115" s="37">
        <f>SUMIF('C-Existing'!$B$12:$B$458,$B115,'C-Existing'!N$12:N$458)</f>
        <v>0</v>
      </c>
      <c r="O115" s="37">
        <f>SUMIF('C-Existing'!$B$12:$B$458,$B115,'C-Existing'!O$12:O$458)</f>
        <v>0</v>
      </c>
      <c r="P115" s="37">
        <f>SUMIF('C-Existing'!$B$12:$B$458,$B115,'C-Existing'!P$12:P$458)</f>
        <v>0</v>
      </c>
      <c r="Q115" s="37">
        <f>SUMIF('C-Existing'!$B$12:$B$458,$B115,'C-Existing'!Q$12:Q$458)</f>
        <v>0</v>
      </c>
      <c r="R115" s="37">
        <f>SUMIF('C-Existing'!$B$12:$B$458,$B115,'C-Existing'!R$12:R$458)</f>
        <v>0</v>
      </c>
      <c r="S115" s="37">
        <f>SUMIF('C-Existing'!$B$12:$B$458,$B115,'C-Existing'!S$12:S$458)</f>
        <v>0</v>
      </c>
      <c r="T115" s="37">
        <f>SUMIF('C-Existing'!$B$12:$B$458,$B115,'C-Existing'!T$12:T$458)</f>
        <v>0</v>
      </c>
      <c r="U115" s="37">
        <f>SUMIF('C-Existing'!$B$12:$B$458,$B115,'C-Existing'!U$12:U$458)</f>
        <v>1</v>
      </c>
      <c r="V115" s="37">
        <f>SUMIF('C-Existing'!$B$12:$B$458,$B115,'C-Existing'!V$12:V$458)</f>
        <v>0</v>
      </c>
      <c r="W115" s="37">
        <f>SUMIF('C-Existing'!$B$12:$B$458,$B115,'C-Existing'!W$12:W$458)</f>
        <v>0</v>
      </c>
      <c r="X115" s="37" t="e">
        <f>SUMIF('C-Existing'!$B$12:$B$458,$B115,'C-Existing'!X$12:X$458)</f>
        <v>#N/A</v>
      </c>
      <c r="Y115" s="37">
        <f>SUMIF('C-Existing'!$B$12:$B$458,$B115,'C-Existing'!Y$12:Y$458)</f>
        <v>0</v>
      </c>
      <c r="Z115" s="37">
        <f>SUMIF('C-Existing'!$B$12:$B$458,$B115,'C-Existing'!Z$12:Z$458)</f>
        <v>0</v>
      </c>
      <c r="AA115" s="37">
        <f>SUMIF('C-Existing'!$B$12:$B$458,$B115,'C-Existing'!AA$12:AA$458)</f>
        <v>0</v>
      </c>
      <c r="AB115" s="37">
        <f>SUMIF('C-Existing'!$B$12:$B$458,$B115,'C-Existing'!AB$12:AB$458)</f>
        <v>0</v>
      </c>
      <c r="AC115" s="37">
        <f>SUMIF('C-Existing'!$B$12:$B$458,$B115,'C-Existing'!AC$12:AC$458)</f>
        <v>0</v>
      </c>
      <c r="AD115" s="37">
        <f>SUMIF('C-Existing'!$B$12:$B$458,$B115,'C-Existing'!AD$12:AD$458)</f>
        <v>0</v>
      </c>
      <c r="AE115" s="56">
        <f>SUMIF('C-Existing'!$B$12:$B$458,$B115,'C-Existing'!AE$12:AE$458)</f>
        <v>9.6699999999999994E-2</v>
      </c>
      <c r="AF115" s="37">
        <f>SUMIF('C-Existing'!$B$12:$B$458,$B115,'C-Existing'!AF$12:AF$458)</f>
        <v>0</v>
      </c>
      <c r="AG115" s="37">
        <f>SUMIF('C-Existing'!$B$12:$B$458,$B115,'C-Existing'!AG$12:AG$458)</f>
        <v>0</v>
      </c>
      <c r="AH115" s="102">
        <f>SUMIF('C-Existing'!$B$12:$B$458,$B115,'C-Existing'!AH$12:AH$458)</f>
        <v>0</v>
      </c>
      <c r="AI115" s="37">
        <f>SUMIF('C-Existing'!$B$12:$B$458,$B115,'C-Existing'!AI$12:AI$458)</f>
        <v>0</v>
      </c>
      <c r="AJ115" s="37">
        <f>SUMIF('C-Existing'!$B$12:$B$458,$B115,'C-Existing'!AJ$12:AJ$458)</f>
        <v>0</v>
      </c>
      <c r="AK115" s="37">
        <f>SUMIF('C-Existing'!$B$12:$B$458,$B115,'C-Existing'!AK$12:AK$458)</f>
        <v>0</v>
      </c>
      <c r="AL115" s="37">
        <f>SUMIF('C-Existing'!$B$12:$B$458,$B115,'C-Existing'!AL$12:AL$458)</f>
        <v>0</v>
      </c>
      <c r="AM115" s="37">
        <f>SUMIF('C-Existing'!$B$12:$B$458,$B115,'C-Existing'!AM$12:AM$458)</f>
        <v>0</v>
      </c>
      <c r="AN115" s="37">
        <f>SUMIF('C-Existing'!$B$12:$B$458,$B115,'C-Existing'!AN$12:AN$458)</f>
        <v>0</v>
      </c>
      <c r="AR115" s="37"/>
    </row>
    <row r="116" spans="1:44" x14ac:dyDescent="0.2">
      <c r="A116" s="1">
        <f t="shared" si="5"/>
        <v>12</v>
      </c>
      <c r="B116" s="101">
        <f t="shared" si="7"/>
        <v>47848</v>
      </c>
      <c r="C116" s="37">
        <f>SUMIF('C-Existing'!$B$12:$B$458,$B116,'C-Existing'!C$12:C$458)</f>
        <v>0</v>
      </c>
      <c r="D116" s="37">
        <f>SUMIF('C-Existing'!$B$12:$B$458,$B116,'C-Existing'!D$12:D$458)</f>
        <v>56138240.700000025</v>
      </c>
      <c r="E116" s="37">
        <f>SUMIF('C-Existing'!$B$12:$B$458,$B116,'C-Existing'!E$12:E$458)</f>
        <v>0</v>
      </c>
      <c r="F116" s="37">
        <f>SUMIF('C-Existing'!$B$12:$B$458,$B116,'C-Existing'!F$12:F$458)</f>
        <v>0</v>
      </c>
      <c r="G116" s="37">
        <f>SUMIF('C-Existing'!$B$12:$B$458,$B116,'C-Existing'!G$12:G$458)</f>
        <v>0</v>
      </c>
      <c r="H116" s="37">
        <f>SUMIF('C-Existing'!$B$12:$B$458,$B116,'C-Existing'!H$12:H$458)</f>
        <v>0</v>
      </c>
      <c r="I116" s="37">
        <f>SUMIF('C-Existing'!$B$12:$B$458,$B116,'C-Existing'!I$12:I$458)</f>
        <v>0</v>
      </c>
      <c r="J116" s="37">
        <f>SUMIF('C-Existing'!$B$12:$B$458,$B116,'C-Existing'!J$12:J$458)</f>
        <v>0</v>
      </c>
      <c r="K116" s="37">
        <f>SUMIF('C-Existing'!$B$12:$B$458,$B116,'C-Existing'!K$12:K$458)</f>
        <v>0</v>
      </c>
      <c r="L116" s="37">
        <f>SUMIF('C-Existing'!$B$12:$B$458,$B116,'C-Existing'!L$12:L$458)</f>
        <v>0</v>
      </c>
      <c r="M116" s="37">
        <f>SUMIF('C-Existing'!$B$12:$B$458,$B116,'C-Existing'!M$12:M$458)</f>
        <v>0</v>
      </c>
      <c r="N116" s="37">
        <f>SUMIF('C-Existing'!$B$12:$B$458,$B116,'C-Existing'!N$12:N$458)</f>
        <v>0</v>
      </c>
      <c r="O116" s="37">
        <f>SUMIF('C-Existing'!$B$12:$B$458,$B116,'C-Existing'!O$12:O$458)</f>
        <v>0</v>
      </c>
      <c r="P116" s="37">
        <f>SUMIF('C-Existing'!$B$12:$B$458,$B116,'C-Existing'!P$12:P$458)</f>
        <v>0</v>
      </c>
      <c r="Q116" s="37">
        <f>SUMIF('C-Existing'!$B$12:$B$458,$B116,'C-Existing'!Q$12:Q$458)</f>
        <v>0</v>
      </c>
      <c r="R116" s="37">
        <f>SUMIF('C-Existing'!$B$12:$B$458,$B116,'C-Existing'!R$12:R$458)</f>
        <v>0</v>
      </c>
      <c r="S116" s="37">
        <f>SUMIF('C-Existing'!$B$12:$B$458,$B116,'C-Existing'!S$12:S$458)</f>
        <v>0</v>
      </c>
      <c r="T116" s="37">
        <f>SUMIF('C-Existing'!$B$12:$B$458,$B116,'C-Existing'!T$12:T$458)</f>
        <v>0</v>
      </c>
      <c r="U116" s="37">
        <f>SUMIF('C-Existing'!$B$12:$B$458,$B116,'C-Existing'!U$12:U$458)</f>
        <v>1</v>
      </c>
      <c r="V116" s="37">
        <f>SUMIF('C-Existing'!$B$12:$B$458,$B116,'C-Existing'!V$12:V$458)</f>
        <v>0</v>
      </c>
      <c r="W116" s="37">
        <f>SUMIF('C-Existing'!$B$12:$B$458,$B116,'C-Existing'!W$12:W$458)</f>
        <v>0</v>
      </c>
      <c r="X116" s="37" t="e">
        <f>SUMIF('C-Existing'!$B$12:$B$458,$B116,'C-Existing'!X$12:X$458)</f>
        <v>#N/A</v>
      </c>
      <c r="Y116" s="37">
        <f>SUMIF('C-Existing'!$B$12:$B$458,$B116,'C-Existing'!Y$12:Y$458)</f>
        <v>0</v>
      </c>
      <c r="Z116" s="37">
        <f>SUMIF('C-Existing'!$B$12:$B$458,$B116,'C-Existing'!Z$12:Z$458)</f>
        <v>0</v>
      </c>
      <c r="AA116" s="37">
        <f>SUMIF('C-Existing'!$B$12:$B$458,$B116,'C-Existing'!AA$12:AA$458)</f>
        <v>0</v>
      </c>
      <c r="AB116" s="37">
        <f>SUMIF('C-Existing'!$B$12:$B$458,$B116,'C-Existing'!AB$12:AB$458)</f>
        <v>0</v>
      </c>
      <c r="AC116" s="37">
        <f>SUMIF('C-Existing'!$B$12:$B$458,$B116,'C-Existing'!AC$12:AC$458)</f>
        <v>0</v>
      </c>
      <c r="AD116" s="37">
        <f>SUMIF('C-Existing'!$B$12:$B$458,$B116,'C-Existing'!AD$12:AD$458)</f>
        <v>0</v>
      </c>
      <c r="AE116" s="56">
        <f>SUMIF('C-Existing'!$B$12:$B$458,$B116,'C-Existing'!AE$12:AE$458)</f>
        <v>9.6699999999999994E-2</v>
      </c>
      <c r="AF116" s="37">
        <f>SUMIF('C-Existing'!$B$12:$B$458,$B116,'C-Existing'!AF$12:AF$458)</f>
        <v>0</v>
      </c>
      <c r="AG116" s="37">
        <f>SUMIF('C-Existing'!$B$12:$B$458,$B116,'C-Existing'!AG$12:AG$458)</f>
        <v>0</v>
      </c>
      <c r="AH116" s="102">
        <f>SUMIF('C-Existing'!$B$12:$B$458,$B116,'C-Existing'!AH$12:AH$458)</f>
        <v>0</v>
      </c>
      <c r="AI116" s="37">
        <f>SUMIF('C-Existing'!$B$12:$B$458,$B116,'C-Existing'!AI$12:AI$458)</f>
        <v>0</v>
      </c>
      <c r="AJ116" s="37">
        <f>SUMIF('C-Existing'!$B$12:$B$458,$B116,'C-Existing'!AJ$12:AJ$458)</f>
        <v>0</v>
      </c>
      <c r="AK116" s="37">
        <f>SUMIF('C-Existing'!$B$12:$B$458,$B116,'C-Existing'!AK$12:AK$458)</f>
        <v>0</v>
      </c>
      <c r="AL116" s="37">
        <f>SUMIF('C-Existing'!$B$12:$B$458,$B116,'C-Existing'!AL$12:AL$458)</f>
        <v>0</v>
      </c>
      <c r="AM116" s="37">
        <f>SUMIF('C-Existing'!$B$12:$B$458,$B116,'C-Existing'!AM$12:AM$458)</f>
        <v>0</v>
      </c>
      <c r="AN116" s="37">
        <f>SUMIF('C-Existing'!$B$12:$B$458,$B116,'C-Existing'!AN$12:AN$458)</f>
        <v>0</v>
      </c>
      <c r="AR116" s="37"/>
    </row>
    <row r="117" spans="1:44" x14ac:dyDescent="0.2">
      <c r="A117" s="1">
        <f t="shared" si="5"/>
        <v>1</v>
      </c>
      <c r="B117" s="101">
        <f t="shared" si="7"/>
        <v>47879</v>
      </c>
      <c r="C117" s="37">
        <f>SUMIF('C-Existing'!$B$12:$B$458,$B117,'C-Existing'!C$12:C$458)</f>
        <v>0</v>
      </c>
      <c r="D117" s="37">
        <f>SUMIF('C-Existing'!$B$12:$B$458,$B117,'C-Existing'!D$12:D$458)</f>
        <v>56138240.700000025</v>
      </c>
      <c r="E117" s="37">
        <f>SUMIF('C-Existing'!$B$12:$B$458,$B117,'C-Existing'!E$12:E$458)</f>
        <v>0</v>
      </c>
      <c r="F117" s="37">
        <f>SUMIF('C-Existing'!$B$12:$B$458,$B117,'C-Existing'!F$12:F$458)</f>
        <v>0</v>
      </c>
      <c r="G117" s="37">
        <f>SUMIF('C-Existing'!$B$12:$B$458,$B117,'C-Existing'!G$12:G$458)</f>
        <v>0</v>
      </c>
      <c r="H117" s="37">
        <f>SUMIF('C-Existing'!$B$12:$B$458,$B117,'C-Existing'!H$12:H$458)</f>
        <v>0</v>
      </c>
      <c r="I117" s="37">
        <f>SUMIF('C-Existing'!$B$12:$B$458,$B117,'C-Existing'!I$12:I$458)</f>
        <v>0</v>
      </c>
      <c r="J117" s="37">
        <f>SUMIF('C-Existing'!$B$12:$B$458,$B117,'C-Existing'!J$12:J$458)</f>
        <v>0</v>
      </c>
      <c r="K117" s="37">
        <f>SUMIF('C-Existing'!$B$12:$B$458,$B117,'C-Existing'!K$12:K$458)</f>
        <v>0</v>
      </c>
      <c r="L117" s="37">
        <f>SUMIF('C-Existing'!$B$12:$B$458,$B117,'C-Existing'!L$12:L$458)</f>
        <v>0</v>
      </c>
      <c r="M117" s="37">
        <f>SUMIF('C-Existing'!$B$12:$B$458,$B117,'C-Existing'!M$12:M$458)</f>
        <v>0</v>
      </c>
      <c r="N117" s="37">
        <f>SUMIF('C-Existing'!$B$12:$B$458,$B117,'C-Existing'!N$12:N$458)</f>
        <v>0</v>
      </c>
      <c r="O117" s="37">
        <f>SUMIF('C-Existing'!$B$12:$B$458,$B117,'C-Existing'!O$12:O$458)</f>
        <v>0</v>
      </c>
      <c r="P117" s="37">
        <f>SUMIF('C-Existing'!$B$12:$B$458,$B117,'C-Existing'!P$12:P$458)</f>
        <v>0</v>
      </c>
      <c r="Q117" s="37">
        <f>SUMIF('C-Existing'!$B$12:$B$458,$B117,'C-Existing'!Q$12:Q$458)</f>
        <v>0</v>
      </c>
      <c r="R117" s="37">
        <f>SUMIF('C-Existing'!$B$12:$B$458,$B117,'C-Existing'!R$12:R$458)</f>
        <v>0</v>
      </c>
      <c r="S117" s="37">
        <f>SUMIF('C-Existing'!$B$12:$B$458,$B117,'C-Existing'!S$12:S$458)</f>
        <v>0</v>
      </c>
      <c r="T117" s="37">
        <f>SUMIF('C-Existing'!$B$12:$B$458,$B117,'C-Existing'!T$12:T$458)</f>
        <v>0</v>
      </c>
      <c r="U117" s="37">
        <f>SUMIF('C-Existing'!$B$12:$B$458,$B117,'C-Existing'!U$12:U$458)</f>
        <v>1</v>
      </c>
      <c r="V117" s="37">
        <f>SUMIF('C-Existing'!$B$12:$B$458,$B117,'C-Existing'!V$12:V$458)</f>
        <v>0</v>
      </c>
      <c r="W117" s="37">
        <f>SUMIF('C-Existing'!$B$12:$B$458,$B117,'C-Existing'!W$12:W$458)</f>
        <v>0</v>
      </c>
      <c r="X117" s="37" t="e">
        <f>SUMIF('C-Existing'!$B$12:$B$458,$B117,'C-Existing'!X$12:X$458)</f>
        <v>#N/A</v>
      </c>
      <c r="Y117" s="37">
        <f>SUMIF('C-Existing'!$B$12:$B$458,$B117,'C-Existing'!Y$12:Y$458)</f>
        <v>0</v>
      </c>
      <c r="Z117" s="37">
        <f>SUMIF('C-Existing'!$B$12:$B$458,$B117,'C-Existing'!Z$12:Z$458)</f>
        <v>0</v>
      </c>
      <c r="AA117" s="37">
        <f>SUMIF('C-Existing'!$B$12:$B$458,$B117,'C-Existing'!AA$12:AA$458)</f>
        <v>0</v>
      </c>
      <c r="AB117" s="37">
        <f>SUMIF('C-Existing'!$B$12:$B$458,$B117,'C-Existing'!AB$12:AB$458)</f>
        <v>0</v>
      </c>
      <c r="AC117" s="37">
        <f>SUMIF('C-Existing'!$B$12:$B$458,$B117,'C-Existing'!AC$12:AC$458)</f>
        <v>0</v>
      </c>
      <c r="AD117" s="37">
        <f>SUMIF('C-Existing'!$B$12:$B$458,$B117,'C-Existing'!AD$12:AD$458)</f>
        <v>0</v>
      </c>
      <c r="AE117" s="56">
        <f>SUMIF('C-Existing'!$B$12:$B$458,$B117,'C-Existing'!AE$12:AE$458)</f>
        <v>9.6699999999999994E-2</v>
      </c>
      <c r="AF117" s="37">
        <f>SUMIF('C-Existing'!$B$12:$B$458,$B117,'C-Existing'!AF$12:AF$458)</f>
        <v>0</v>
      </c>
      <c r="AG117" s="37">
        <f>SUMIF('C-Existing'!$B$12:$B$458,$B117,'C-Existing'!AG$12:AG$458)</f>
        <v>0</v>
      </c>
      <c r="AH117" s="102">
        <f>SUMIF('C-Existing'!$B$12:$B$458,$B117,'C-Existing'!AH$12:AH$458)</f>
        <v>0</v>
      </c>
      <c r="AI117" s="37">
        <f>SUMIF('C-Existing'!$B$12:$B$458,$B117,'C-Existing'!AI$12:AI$458)</f>
        <v>0</v>
      </c>
      <c r="AJ117" s="37">
        <f>SUMIF('C-Existing'!$B$12:$B$458,$B117,'C-Existing'!AJ$12:AJ$458)</f>
        <v>0</v>
      </c>
      <c r="AK117" s="37">
        <f>SUMIF('C-Existing'!$B$12:$B$458,$B117,'C-Existing'!AK$12:AK$458)</f>
        <v>0</v>
      </c>
      <c r="AL117" s="37">
        <f>SUMIF('C-Existing'!$B$12:$B$458,$B117,'C-Existing'!AL$12:AL$458)</f>
        <v>0</v>
      </c>
      <c r="AM117" s="37">
        <f>SUMIF('C-Existing'!$B$12:$B$458,$B117,'C-Existing'!AM$12:AM$458)</f>
        <v>0</v>
      </c>
      <c r="AN117" s="37">
        <f>SUMIF('C-Existing'!$B$12:$B$458,$B117,'C-Existing'!AN$12:AN$458)</f>
        <v>0</v>
      </c>
      <c r="AR117" s="37"/>
    </row>
    <row r="118" spans="1:44" x14ac:dyDescent="0.2">
      <c r="A118" s="1">
        <f t="shared" si="5"/>
        <v>2</v>
      </c>
      <c r="B118" s="101">
        <f t="shared" si="7"/>
        <v>47907</v>
      </c>
      <c r="C118" s="37">
        <f>SUMIF('C-Existing'!$B$12:$B$458,$B118,'C-Existing'!C$12:C$458)</f>
        <v>0</v>
      </c>
      <c r="D118" s="37">
        <f>SUMIF('C-Existing'!$B$12:$B$458,$B118,'C-Existing'!D$12:D$458)</f>
        <v>56138240.700000025</v>
      </c>
      <c r="E118" s="37">
        <f>SUMIF('C-Existing'!$B$12:$B$458,$B118,'C-Existing'!E$12:E$458)</f>
        <v>0</v>
      </c>
      <c r="F118" s="37">
        <f>SUMIF('C-Existing'!$B$12:$B$458,$B118,'C-Existing'!F$12:F$458)</f>
        <v>0</v>
      </c>
      <c r="G118" s="37">
        <f>SUMIF('C-Existing'!$B$12:$B$458,$B118,'C-Existing'!G$12:G$458)</f>
        <v>0</v>
      </c>
      <c r="H118" s="37">
        <f>SUMIF('C-Existing'!$B$12:$B$458,$B118,'C-Existing'!H$12:H$458)</f>
        <v>0</v>
      </c>
      <c r="I118" s="37">
        <f>SUMIF('C-Existing'!$B$12:$B$458,$B118,'C-Existing'!I$12:I$458)</f>
        <v>0</v>
      </c>
      <c r="J118" s="37">
        <f>SUMIF('C-Existing'!$B$12:$B$458,$B118,'C-Existing'!J$12:J$458)</f>
        <v>0</v>
      </c>
      <c r="K118" s="37">
        <f>SUMIF('C-Existing'!$B$12:$B$458,$B118,'C-Existing'!K$12:K$458)</f>
        <v>0</v>
      </c>
      <c r="L118" s="37">
        <f>SUMIF('C-Existing'!$B$12:$B$458,$B118,'C-Existing'!L$12:L$458)</f>
        <v>0</v>
      </c>
      <c r="M118" s="37">
        <f>SUMIF('C-Existing'!$B$12:$B$458,$B118,'C-Existing'!M$12:M$458)</f>
        <v>0</v>
      </c>
      <c r="N118" s="37">
        <f>SUMIF('C-Existing'!$B$12:$B$458,$B118,'C-Existing'!N$12:N$458)</f>
        <v>0</v>
      </c>
      <c r="O118" s="37">
        <f>SUMIF('C-Existing'!$B$12:$B$458,$B118,'C-Existing'!O$12:O$458)</f>
        <v>0</v>
      </c>
      <c r="P118" s="37">
        <f>SUMIF('C-Existing'!$B$12:$B$458,$B118,'C-Existing'!P$12:P$458)</f>
        <v>0</v>
      </c>
      <c r="Q118" s="37">
        <f>SUMIF('C-Existing'!$B$12:$B$458,$B118,'C-Existing'!Q$12:Q$458)</f>
        <v>0</v>
      </c>
      <c r="R118" s="37">
        <f>SUMIF('C-Existing'!$B$12:$B$458,$B118,'C-Existing'!R$12:R$458)</f>
        <v>0</v>
      </c>
      <c r="S118" s="37">
        <f>SUMIF('C-Existing'!$B$12:$B$458,$B118,'C-Existing'!S$12:S$458)</f>
        <v>0</v>
      </c>
      <c r="T118" s="37">
        <f>SUMIF('C-Existing'!$B$12:$B$458,$B118,'C-Existing'!T$12:T$458)</f>
        <v>0</v>
      </c>
      <c r="U118" s="37">
        <f>SUMIF('C-Existing'!$B$12:$B$458,$B118,'C-Existing'!U$12:U$458)</f>
        <v>1</v>
      </c>
      <c r="V118" s="37">
        <f>SUMIF('C-Existing'!$B$12:$B$458,$B118,'C-Existing'!V$12:V$458)</f>
        <v>0</v>
      </c>
      <c r="W118" s="37">
        <f>SUMIF('C-Existing'!$B$12:$B$458,$B118,'C-Existing'!W$12:W$458)</f>
        <v>0</v>
      </c>
      <c r="X118" s="37" t="e">
        <f>SUMIF('C-Existing'!$B$12:$B$458,$B118,'C-Existing'!X$12:X$458)</f>
        <v>#N/A</v>
      </c>
      <c r="Y118" s="37">
        <f>SUMIF('C-Existing'!$B$12:$B$458,$B118,'C-Existing'!Y$12:Y$458)</f>
        <v>0</v>
      </c>
      <c r="Z118" s="37">
        <f>SUMIF('C-Existing'!$B$12:$B$458,$B118,'C-Existing'!Z$12:Z$458)</f>
        <v>0</v>
      </c>
      <c r="AA118" s="37">
        <f>SUMIF('C-Existing'!$B$12:$B$458,$B118,'C-Existing'!AA$12:AA$458)</f>
        <v>0</v>
      </c>
      <c r="AB118" s="37">
        <f>SUMIF('C-Existing'!$B$12:$B$458,$B118,'C-Existing'!AB$12:AB$458)</f>
        <v>0</v>
      </c>
      <c r="AC118" s="37">
        <f>SUMIF('C-Existing'!$B$12:$B$458,$B118,'C-Existing'!AC$12:AC$458)</f>
        <v>0</v>
      </c>
      <c r="AD118" s="37">
        <f>SUMIF('C-Existing'!$B$12:$B$458,$B118,'C-Existing'!AD$12:AD$458)</f>
        <v>0</v>
      </c>
      <c r="AE118" s="56">
        <f>SUMIF('C-Existing'!$B$12:$B$458,$B118,'C-Existing'!AE$12:AE$458)</f>
        <v>9.6699999999999994E-2</v>
      </c>
      <c r="AF118" s="37">
        <f>SUMIF('C-Existing'!$B$12:$B$458,$B118,'C-Existing'!AF$12:AF$458)</f>
        <v>0</v>
      </c>
      <c r="AG118" s="37">
        <f>SUMIF('C-Existing'!$B$12:$B$458,$B118,'C-Existing'!AG$12:AG$458)</f>
        <v>0</v>
      </c>
      <c r="AH118" s="102">
        <f>SUMIF('C-Existing'!$B$12:$B$458,$B118,'C-Existing'!AH$12:AH$458)</f>
        <v>0</v>
      </c>
      <c r="AI118" s="37">
        <f>SUMIF('C-Existing'!$B$12:$B$458,$B118,'C-Existing'!AI$12:AI$458)</f>
        <v>0</v>
      </c>
      <c r="AJ118" s="37">
        <f>SUMIF('C-Existing'!$B$12:$B$458,$B118,'C-Existing'!AJ$12:AJ$458)</f>
        <v>0</v>
      </c>
      <c r="AK118" s="37">
        <f>SUMIF('C-Existing'!$B$12:$B$458,$B118,'C-Existing'!AK$12:AK$458)</f>
        <v>0</v>
      </c>
      <c r="AL118" s="37">
        <f>SUMIF('C-Existing'!$B$12:$B$458,$B118,'C-Existing'!AL$12:AL$458)</f>
        <v>0</v>
      </c>
      <c r="AM118" s="37">
        <f>SUMIF('C-Existing'!$B$12:$B$458,$B118,'C-Existing'!AM$12:AM$458)</f>
        <v>0</v>
      </c>
      <c r="AN118" s="37">
        <f>SUMIF('C-Existing'!$B$12:$B$458,$B118,'C-Existing'!AN$12:AN$458)</f>
        <v>0</v>
      </c>
      <c r="AR118" s="37"/>
    </row>
    <row r="119" spans="1:44" x14ac:dyDescent="0.2">
      <c r="A119" s="1">
        <f t="shared" si="5"/>
        <v>3</v>
      </c>
      <c r="B119" s="101">
        <f t="shared" si="7"/>
        <v>47938</v>
      </c>
      <c r="C119" s="37">
        <f>SUMIF('C-Existing'!$B$12:$B$458,$B119,'C-Existing'!C$12:C$458)</f>
        <v>0</v>
      </c>
      <c r="D119" s="37">
        <f>SUMIF('C-Existing'!$B$12:$B$458,$B119,'C-Existing'!D$12:D$458)</f>
        <v>56138240.700000025</v>
      </c>
      <c r="E119" s="37">
        <f>SUMIF('C-Existing'!$B$12:$B$458,$B119,'C-Existing'!E$12:E$458)</f>
        <v>0</v>
      </c>
      <c r="F119" s="37">
        <f>SUMIF('C-Existing'!$B$12:$B$458,$B119,'C-Existing'!F$12:F$458)</f>
        <v>0</v>
      </c>
      <c r="G119" s="37">
        <f>SUMIF('C-Existing'!$B$12:$B$458,$B119,'C-Existing'!G$12:G$458)</f>
        <v>0</v>
      </c>
      <c r="H119" s="37">
        <f>SUMIF('C-Existing'!$B$12:$B$458,$B119,'C-Existing'!H$12:H$458)</f>
        <v>0</v>
      </c>
      <c r="I119" s="37">
        <f>SUMIF('C-Existing'!$B$12:$B$458,$B119,'C-Existing'!I$12:I$458)</f>
        <v>0</v>
      </c>
      <c r="J119" s="37">
        <f>SUMIF('C-Existing'!$B$12:$B$458,$B119,'C-Existing'!J$12:J$458)</f>
        <v>0</v>
      </c>
      <c r="K119" s="37">
        <f>SUMIF('C-Existing'!$B$12:$B$458,$B119,'C-Existing'!K$12:K$458)</f>
        <v>0</v>
      </c>
      <c r="L119" s="37">
        <f>SUMIF('C-Existing'!$B$12:$B$458,$B119,'C-Existing'!L$12:L$458)</f>
        <v>0</v>
      </c>
      <c r="M119" s="37">
        <f>SUMIF('C-Existing'!$B$12:$B$458,$B119,'C-Existing'!M$12:M$458)</f>
        <v>0</v>
      </c>
      <c r="N119" s="37">
        <f>SUMIF('C-Existing'!$B$12:$B$458,$B119,'C-Existing'!N$12:N$458)</f>
        <v>0</v>
      </c>
      <c r="O119" s="37">
        <f>SUMIF('C-Existing'!$B$12:$B$458,$B119,'C-Existing'!O$12:O$458)</f>
        <v>0</v>
      </c>
      <c r="P119" s="37">
        <f>SUMIF('C-Existing'!$B$12:$B$458,$B119,'C-Existing'!P$12:P$458)</f>
        <v>0</v>
      </c>
      <c r="Q119" s="37">
        <f>SUMIF('C-Existing'!$B$12:$B$458,$B119,'C-Existing'!Q$12:Q$458)</f>
        <v>0</v>
      </c>
      <c r="R119" s="37">
        <f>SUMIF('C-Existing'!$B$12:$B$458,$B119,'C-Existing'!R$12:R$458)</f>
        <v>0</v>
      </c>
      <c r="S119" s="37">
        <f>SUMIF('C-Existing'!$B$12:$B$458,$B119,'C-Existing'!S$12:S$458)</f>
        <v>0</v>
      </c>
      <c r="T119" s="37">
        <f>SUMIF('C-Existing'!$B$12:$B$458,$B119,'C-Existing'!T$12:T$458)</f>
        <v>0</v>
      </c>
      <c r="U119" s="37">
        <f>SUMIF('C-Existing'!$B$12:$B$458,$B119,'C-Existing'!U$12:U$458)</f>
        <v>1</v>
      </c>
      <c r="V119" s="37">
        <f>SUMIF('C-Existing'!$B$12:$B$458,$B119,'C-Existing'!V$12:V$458)</f>
        <v>0</v>
      </c>
      <c r="W119" s="37">
        <f>SUMIF('C-Existing'!$B$12:$B$458,$B119,'C-Existing'!W$12:W$458)</f>
        <v>0</v>
      </c>
      <c r="X119" s="37" t="e">
        <f>SUMIF('C-Existing'!$B$12:$B$458,$B119,'C-Existing'!X$12:X$458)</f>
        <v>#N/A</v>
      </c>
      <c r="Y119" s="37">
        <f>SUMIF('C-Existing'!$B$12:$B$458,$B119,'C-Existing'!Y$12:Y$458)</f>
        <v>0</v>
      </c>
      <c r="Z119" s="37">
        <f>SUMIF('C-Existing'!$B$12:$B$458,$B119,'C-Existing'!Z$12:Z$458)</f>
        <v>0</v>
      </c>
      <c r="AA119" s="37">
        <f>SUMIF('C-Existing'!$B$12:$B$458,$B119,'C-Existing'!AA$12:AA$458)</f>
        <v>0</v>
      </c>
      <c r="AB119" s="37">
        <f>SUMIF('C-Existing'!$B$12:$B$458,$B119,'C-Existing'!AB$12:AB$458)</f>
        <v>0</v>
      </c>
      <c r="AC119" s="37">
        <f>SUMIF('C-Existing'!$B$12:$B$458,$B119,'C-Existing'!AC$12:AC$458)</f>
        <v>0</v>
      </c>
      <c r="AD119" s="37">
        <f>SUMIF('C-Existing'!$B$12:$B$458,$B119,'C-Existing'!AD$12:AD$458)</f>
        <v>0</v>
      </c>
      <c r="AE119" s="56">
        <f>SUMIF('C-Existing'!$B$12:$B$458,$B119,'C-Existing'!AE$12:AE$458)</f>
        <v>9.6699999999999994E-2</v>
      </c>
      <c r="AF119" s="37">
        <f>SUMIF('C-Existing'!$B$12:$B$458,$B119,'C-Existing'!AF$12:AF$458)</f>
        <v>0</v>
      </c>
      <c r="AG119" s="37">
        <f>SUMIF('C-Existing'!$B$12:$B$458,$B119,'C-Existing'!AG$12:AG$458)</f>
        <v>0</v>
      </c>
      <c r="AH119" s="102">
        <f>SUMIF('C-Existing'!$B$12:$B$458,$B119,'C-Existing'!AH$12:AH$458)</f>
        <v>0</v>
      </c>
      <c r="AI119" s="37">
        <f>SUMIF('C-Existing'!$B$12:$B$458,$B119,'C-Existing'!AI$12:AI$458)</f>
        <v>0</v>
      </c>
      <c r="AJ119" s="37">
        <f>SUMIF('C-Existing'!$B$12:$B$458,$B119,'C-Existing'!AJ$12:AJ$458)</f>
        <v>0</v>
      </c>
      <c r="AK119" s="37">
        <f>SUMIF('C-Existing'!$B$12:$B$458,$B119,'C-Existing'!AK$12:AK$458)</f>
        <v>0</v>
      </c>
      <c r="AL119" s="37">
        <f>SUMIF('C-Existing'!$B$12:$B$458,$B119,'C-Existing'!AL$12:AL$458)</f>
        <v>0</v>
      </c>
      <c r="AM119" s="37">
        <f>SUMIF('C-Existing'!$B$12:$B$458,$B119,'C-Existing'!AM$12:AM$458)</f>
        <v>0</v>
      </c>
      <c r="AN119" s="37">
        <f>SUMIF('C-Existing'!$B$12:$B$458,$B119,'C-Existing'!AN$12:AN$458)</f>
        <v>0</v>
      </c>
      <c r="AR119" s="37"/>
    </row>
    <row r="120" spans="1:44" x14ac:dyDescent="0.2">
      <c r="A120" s="1">
        <f t="shared" si="5"/>
        <v>4</v>
      </c>
      <c r="B120" s="101">
        <f t="shared" si="7"/>
        <v>47968</v>
      </c>
      <c r="C120" s="37">
        <f>SUMIF('C-Existing'!$B$12:$B$458,$B120,'C-Existing'!C$12:C$458)</f>
        <v>0</v>
      </c>
      <c r="D120" s="37">
        <f>SUMIF('C-Existing'!$B$12:$B$458,$B120,'C-Existing'!D$12:D$458)</f>
        <v>56138240.700000025</v>
      </c>
      <c r="E120" s="37">
        <f>SUMIF('C-Existing'!$B$12:$B$458,$B120,'C-Existing'!E$12:E$458)</f>
        <v>0</v>
      </c>
      <c r="F120" s="37">
        <f>SUMIF('C-Existing'!$B$12:$B$458,$B120,'C-Existing'!F$12:F$458)</f>
        <v>0</v>
      </c>
      <c r="G120" s="37">
        <f>SUMIF('C-Existing'!$B$12:$B$458,$B120,'C-Existing'!G$12:G$458)</f>
        <v>0</v>
      </c>
      <c r="H120" s="37">
        <f>SUMIF('C-Existing'!$B$12:$B$458,$B120,'C-Existing'!H$12:H$458)</f>
        <v>0</v>
      </c>
      <c r="I120" s="37">
        <f>SUMIF('C-Existing'!$B$12:$B$458,$B120,'C-Existing'!I$12:I$458)</f>
        <v>0</v>
      </c>
      <c r="J120" s="37">
        <f>SUMIF('C-Existing'!$B$12:$B$458,$B120,'C-Existing'!J$12:J$458)</f>
        <v>0</v>
      </c>
      <c r="K120" s="37">
        <f>SUMIF('C-Existing'!$B$12:$B$458,$B120,'C-Existing'!K$12:K$458)</f>
        <v>0</v>
      </c>
      <c r="L120" s="37">
        <f>SUMIF('C-Existing'!$B$12:$B$458,$B120,'C-Existing'!L$12:L$458)</f>
        <v>0</v>
      </c>
      <c r="M120" s="37">
        <f>SUMIF('C-Existing'!$B$12:$B$458,$B120,'C-Existing'!M$12:M$458)</f>
        <v>0</v>
      </c>
      <c r="N120" s="37">
        <f>SUMIF('C-Existing'!$B$12:$B$458,$B120,'C-Existing'!N$12:N$458)</f>
        <v>0</v>
      </c>
      <c r="O120" s="37">
        <f>SUMIF('C-Existing'!$B$12:$B$458,$B120,'C-Existing'!O$12:O$458)</f>
        <v>0</v>
      </c>
      <c r="P120" s="37">
        <f>SUMIF('C-Existing'!$B$12:$B$458,$B120,'C-Existing'!P$12:P$458)</f>
        <v>0</v>
      </c>
      <c r="Q120" s="37">
        <f>SUMIF('C-Existing'!$B$12:$B$458,$B120,'C-Existing'!Q$12:Q$458)</f>
        <v>0</v>
      </c>
      <c r="R120" s="37">
        <f>SUMIF('C-Existing'!$B$12:$B$458,$B120,'C-Existing'!R$12:R$458)</f>
        <v>0</v>
      </c>
      <c r="S120" s="37">
        <f>SUMIF('C-Existing'!$B$12:$B$458,$B120,'C-Existing'!S$12:S$458)</f>
        <v>0</v>
      </c>
      <c r="T120" s="37">
        <f>SUMIF('C-Existing'!$B$12:$B$458,$B120,'C-Existing'!T$12:T$458)</f>
        <v>0</v>
      </c>
      <c r="U120" s="37">
        <f>SUMIF('C-Existing'!$B$12:$B$458,$B120,'C-Existing'!U$12:U$458)</f>
        <v>1</v>
      </c>
      <c r="V120" s="37">
        <f>SUMIF('C-Existing'!$B$12:$B$458,$B120,'C-Existing'!V$12:V$458)</f>
        <v>0</v>
      </c>
      <c r="W120" s="37">
        <f>SUMIF('C-Existing'!$B$12:$B$458,$B120,'C-Existing'!W$12:W$458)</f>
        <v>0</v>
      </c>
      <c r="X120" s="37" t="e">
        <f>SUMIF('C-Existing'!$B$12:$B$458,$B120,'C-Existing'!X$12:X$458)</f>
        <v>#N/A</v>
      </c>
      <c r="Y120" s="37">
        <f>SUMIF('C-Existing'!$B$12:$B$458,$B120,'C-Existing'!Y$12:Y$458)</f>
        <v>0</v>
      </c>
      <c r="Z120" s="37">
        <f>SUMIF('C-Existing'!$B$12:$B$458,$B120,'C-Existing'!Z$12:Z$458)</f>
        <v>0</v>
      </c>
      <c r="AA120" s="37">
        <f>SUMIF('C-Existing'!$B$12:$B$458,$B120,'C-Existing'!AA$12:AA$458)</f>
        <v>0</v>
      </c>
      <c r="AB120" s="37">
        <f>SUMIF('C-Existing'!$B$12:$B$458,$B120,'C-Existing'!AB$12:AB$458)</f>
        <v>0</v>
      </c>
      <c r="AC120" s="37">
        <f>SUMIF('C-Existing'!$B$12:$B$458,$B120,'C-Existing'!AC$12:AC$458)</f>
        <v>0</v>
      </c>
      <c r="AD120" s="37">
        <f>SUMIF('C-Existing'!$B$12:$B$458,$B120,'C-Existing'!AD$12:AD$458)</f>
        <v>0</v>
      </c>
      <c r="AE120" s="56">
        <f>SUMIF('C-Existing'!$B$12:$B$458,$B120,'C-Existing'!AE$12:AE$458)</f>
        <v>9.6699999999999994E-2</v>
      </c>
      <c r="AF120" s="37">
        <f>SUMIF('C-Existing'!$B$12:$B$458,$B120,'C-Existing'!AF$12:AF$458)</f>
        <v>0</v>
      </c>
      <c r="AG120" s="37">
        <f>SUMIF('C-Existing'!$B$12:$B$458,$B120,'C-Existing'!AG$12:AG$458)</f>
        <v>0</v>
      </c>
      <c r="AH120" s="102">
        <f>SUMIF('C-Existing'!$B$12:$B$458,$B120,'C-Existing'!AH$12:AH$458)</f>
        <v>0</v>
      </c>
      <c r="AI120" s="37">
        <f>SUMIF('C-Existing'!$B$12:$B$458,$B120,'C-Existing'!AI$12:AI$458)</f>
        <v>0</v>
      </c>
      <c r="AJ120" s="37">
        <f>SUMIF('C-Existing'!$B$12:$B$458,$B120,'C-Existing'!AJ$12:AJ$458)</f>
        <v>0</v>
      </c>
      <c r="AK120" s="37">
        <f>SUMIF('C-Existing'!$B$12:$B$458,$B120,'C-Existing'!AK$12:AK$458)</f>
        <v>0</v>
      </c>
      <c r="AL120" s="37">
        <f>SUMIF('C-Existing'!$B$12:$B$458,$B120,'C-Existing'!AL$12:AL$458)</f>
        <v>0</v>
      </c>
      <c r="AM120" s="37">
        <f>SUMIF('C-Existing'!$B$12:$B$458,$B120,'C-Existing'!AM$12:AM$458)</f>
        <v>0</v>
      </c>
      <c r="AN120" s="37">
        <f>SUMIF('C-Existing'!$B$12:$B$458,$B120,'C-Existing'!AN$12:AN$458)</f>
        <v>0</v>
      </c>
      <c r="AR120" s="37"/>
    </row>
    <row r="121" spans="1:44" x14ac:dyDescent="0.2">
      <c r="A121" s="1">
        <f t="shared" si="5"/>
        <v>5</v>
      </c>
      <c r="B121" s="101">
        <f t="shared" si="7"/>
        <v>47999</v>
      </c>
      <c r="C121" s="37">
        <f>SUMIF('C-Existing'!$B$12:$B$458,$B121,'C-Existing'!C$12:C$458)</f>
        <v>0</v>
      </c>
      <c r="D121" s="37">
        <f>SUMIF('C-Existing'!$B$12:$B$458,$B121,'C-Existing'!D$12:D$458)</f>
        <v>56138240.700000025</v>
      </c>
      <c r="E121" s="37">
        <f>SUMIF('C-Existing'!$B$12:$B$458,$B121,'C-Existing'!E$12:E$458)</f>
        <v>0</v>
      </c>
      <c r="F121" s="37">
        <f>SUMIF('C-Existing'!$B$12:$B$458,$B121,'C-Existing'!F$12:F$458)</f>
        <v>0</v>
      </c>
      <c r="G121" s="37">
        <f>SUMIF('C-Existing'!$B$12:$B$458,$B121,'C-Existing'!G$12:G$458)</f>
        <v>0</v>
      </c>
      <c r="H121" s="37">
        <f>SUMIF('C-Existing'!$B$12:$B$458,$B121,'C-Existing'!H$12:H$458)</f>
        <v>0</v>
      </c>
      <c r="I121" s="37">
        <f>SUMIF('C-Existing'!$B$12:$B$458,$B121,'C-Existing'!I$12:I$458)</f>
        <v>0</v>
      </c>
      <c r="J121" s="37">
        <f>SUMIF('C-Existing'!$B$12:$B$458,$B121,'C-Existing'!J$12:J$458)</f>
        <v>0</v>
      </c>
      <c r="K121" s="37">
        <f>SUMIF('C-Existing'!$B$12:$B$458,$B121,'C-Existing'!K$12:K$458)</f>
        <v>0</v>
      </c>
      <c r="L121" s="37">
        <f>SUMIF('C-Existing'!$B$12:$B$458,$B121,'C-Existing'!L$12:L$458)</f>
        <v>0</v>
      </c>
      <c r="M121" s="37">
        <f>SUMIF('C-Existing'!$B$12:$B$458,$B121,'C-Existing'!M$12:M$458)</f>
        <v>0</v>
      </c>
      <c r="N121" s="37">
        <f>SUMIF('C-Existing'!$B$12:$B$458,$B121,'C-Existing'!N$12:N$458)</f>
        <v>0</v>
      </c>
      <c r="O121" s="37">
        <f>SUMIF('C-Existing'!$B$12:$B$458,$B121,'C-Existing'!O$12:O$458)</f>
        <v>0</v>
      </c>
      <c r="P121" s="37">
        <f>SUMIF('C-Existing'!$B$12:$B$458,$B121,'C-Existing'!P$12:P$458)</f>
        <v>0</v>
      </c>
      <c r="Q121" s="37">
        <f>SUMIF('C-Existing'!$B$12:$B$458,$B121,'C-Existing'!Q$12:Q$458)</f>
        <v>0</v>
      </c>
      <c r="R121" s="37">
        <f>SUMIF('C-Existing'!$B$12:$B$458,$B121,'C-Existing'!R$12:R$458)</f>
        <v>0</v>
      </c>
      <c r="S121" s="37">
        <f>SUMIF('C-Existing'!$B$12:$B$458,$B121,'C-Existing'!S$12:S$458)</f>
        <v>0</v>
      </c>
      <c r="T121" s="37">
        <f>SUMIF('C-Existing'!$B$12:$B$458,$B121,'C-Existing'!T$12:T$458)</f>
        <v>0</v>
      </c>
      <c r="U121" s="37">
        <f>SUMIF('C-Existing'!$B$12:$B$458,$B121,'C-Existing'!U$12:U$458)</f>
        <v>1</v>
      </c>
      <c r="V121" s="37">
        <f>SUMIF('C-Existing'!$B$12:$B$458,$B121,'C-Existing'!V$12:V$458)</f>
        <v>0</v>
      </c>
      <c r="W121" s="37">
        <f>SUMIF('C-Existing'!$B$12:$B$458,$B121,'C-Existing'!W$12:W$458)</f>
        <v>0</v>
      </c>
      <c r="X121" s="37" t="e">
        <f>SUMIF('C-Existing'!$B$12:$B$458,$B121,'C-Existing'!X$12:X$458)</f>
        <v>#N/A</v>
      </c>
      <c r="Y121" s="37">
        <f>SUMIF('C-Existing'!$B$12:$B$458,$B121,'C-Existing'!Y$12:Y$458)</f>
        <v>0</v>
      </c>
      <c r="Z121" s="37">
        <f>SUMIF('C-Existing'!$B$12:$B$458,$B121,'C-Existing'!Z$12:Z$458)</f>
        <v>0</v>
      </c>
      <c r="AA121" s="37">
        <f>SUMIF('C-Existing'!$B$12:$B$458,$B121,'C-Existing'!AA$12:AA$458)</f>
        <v>0</v>
      </c>
      <c r="AB121" s="37">
        <f>SUMIF('C-Existing'!$B$12:$B$458,$B121,'C-Existing'!AB$12:AB$458)</f>
        <v>0</v>
      </c>
      <c r="AC121" s="37">
        <f>SUMIF('C-Existing'!$B$12:$B$458,$B121,'C-Existing'!AC$12:AC$458)</f>
        <v>0</v>
      </c>
      <c r="AD121" s="37">
        <f>SUMIF('C-Existing'!$B$12:$B$458,$B121,'C-Existing'!AD$12:AD$458)</f>
        <v>0</v>
      </c>
      <c r="AE121" s="56">
        <f>SUMIF('C-Existing'!$B$12:$B$458,$B121,'C-Existing'!AE$12:AE$458)</f>
        <v>9.6699999999999994E-2</v>
      </c>
      <c r="AF121" s="37">
        <f>SUMIF('C-Existing'!$B$12:$B$458,$B121,'C-Existing'!AF$12:AF$458)</f>
        <v>0</v>
      </c>
      <c r="AG121" s="37">
        <f>SUMIF('C-Existing'!$B$12:$B$458,$B121,'C-Existing'!AG$12:AG$458)</f>
        <v>0</v>
      </c>
      <c r="AH121" s="102">
        <f>SUMIF('C-Existing'!$B$12:$B$458,$B121,'C-Existing'!AH$12:AH$458)</f>
        <v>0</v>
      </c>
      <c r="AI121" s="37">
        <f>SUMIF('C-Existing'!$B$12:$B$458,$B121,'C-Existing'!AI$12:AI$458)</f>
        <v>0</v>
      </c>
      <c r="AJ121" s="37">
        <f>SUMIF('C-Existing'!$B$12:$B$458,$B121,'C-Existing'!AJ$12:AJ$458)</f>
        <v>0</v>
      </c>
      <c r="AK121" s="37">
        <f>SUMIF('C-Existing'!$B$12:$B$458,$B121,'C-Existing'!AK$12:AK$458)</f>
        <v>0</v>
      </c>
      <c r="AL121" s="37">
        <f>SUMIF('C-Existing'!$B$12:$B$458,$B121,'C-Existing'!AL$12:AL$458)</f>
        <v>0</v>
      </c>
      <c r="AM121" s="37">
        <f>SUMIF('C-Existing'!$B$12:$B$458,$B121,'C-Existing'!AM$12:AM$458)</f>
        <v>0</v>
      </c>
      <c r="AN121" s="37">
        <f>SUMIF('C-Existing'!$B$12:$B$458,$B121,'C-Existing'!AN$12:AN$458)</f>
        <v>0</v>
      </c>
      <c r="AR121" s="37"/>
    </row>
    <row r="122" spans="1:44" x14ac:dyDescent="0.2">
      <c r="A122" s="1">
        <f t="shared" si="5"/>
        <v>6</v>
      </c>
      <c r="B122" s="101">
        <f t="shared" si="7"/>
        <v>48029</v>
      </c>
      <c r="C122" s="37">
        <f>SUMIF('C-Existing'!$B$12:$B$458,$B122,'C-Existing'!C$12:C$458)</f>
        <v>0</v>
      </c>
      <c r="D122" s="37">
        <f>SUMIF('C-Existing'!$B$12:$B$458,$B122,'C-Existing'!D$12:D$458)</f>
        <v>56138240.700000025</v>
      </c>
      <c r="E122" s="37">
        <f>SUMIF('C-Existing'!$B$12:$B$458,$B122,'C-Existing'!E$12:E$458)</f>
        <v>0</v>
      </c>
      <c r="F122" s="37">
        <f>SUMIF('C-Existing'!$B$12:$B$458,$B122,'C-Existing'!F$12:F$458)</f>
        <v>0</v>
      </c>
      <c r="G122" s="37">
        <f>SUMIF('C-Existing'!$B$12:$B$458,$B122,'C-Existing'!G$12:G$458)</f>
        <v>0</v>
      </c>
      <c r="H122" s="37">
        <f>SUMIF('C-Existing'!$B$12:$B$458,$B122,'C-Existing'!H$12:H$458)</f>
        <v>0</v>
      </c>
      <c r="I122" s="37">
        <f>SUMIF('C-Existing'!$B$12:$B$458,$B122,'C-Existing'!I$12:I$458)</f>
        <v>0</v>
      </c>
      <c r="J122" s="37">
        <f>SUMIF('C-Existing'!$B$12:$B$458,$B122,'C-Existing'!J$12:J$458)</f>
        <v>0</v>
      </c>
      <c r="K122" s="37">
        <f>SUMIF('C-Existing'!$B$12:$B$458,$B122,'C-Existing'!K$12:K$458)</f>
        <v>0</v>
      </c>
      <c r="L122" s="37">
        <f>SUMIF('C-Existing'!$B$12:$B$458,$B122,'C-Existing'!L$12:L$458)</f>
        <v>0</v>
      </c>
      <c r="M122" s="37">
        <f>SUMIF('C-Existing'!$B$12:$B$458,$B122,'C-Existing'!M$12:M$458)</f>
        <v>0</v>
      </c>
      <c r="N122" s="37">
        <f>SUMIF('C-Existing'!$B$12:$B$458,$B122,'C-Existing'!N$12:N$458)</f>
        <v>0</v>
      </c>
      <c r="O122" s="37">
        <f>SUMIF('C-Existing'!$B$12:$B$458,$B122,'C-Existing'!O$12:O$458)</f>
        <v>0</v>
      </c>
      <c r="P122" s="37">
        <f>SUMIF('C-Existing'!$B$12:$B$458,$B122,'C-Existing'!P$12:P$458)</f>
        <v>0</v>
      </c>
      <c r="Q122" s="37">
        <f>SUMIF('C-Existing'!$B$12:$B$458,$B122,'C-Existing'!Q$12:Q$458)</f>
        <v>0</v>
      </c>
      <c r="R122" s="37">
        <f>SUMIF('C-Existing'!$B$12:$B$458,$B122,'C-Existing'!R$12:R$458)</f>
        <v>0</v>
      </c>
      <c r="S122" s="37">
        <f>SUMIF('C-Existing'!$B$12:$B$458,$B122,'C-Existing'!S$12:S$458)</f>
        <v>0</v>
      </c>
      <c r="T122" s="37">
        <f>SUMIF('C-Existing'!$B$12:$B$458,$B122,'C-Existing'!T$12:T$458)</f>
        <v>0</v>
      </c>
      <c r="U122" s="37">
        <f>SUMIF('C-Existing'!$B$12:$B$458,$B122,'C-Existing'!U$12:U$458)</f>
        <v>1</v>
      </c>
      <c r="V122" s="37">
        <f>SUMIF('C-Existing'!$B$12:$B$458,$B122,'C-Existing'!V$12:V$458)</f>
        <v>0</v>
      </c>
      <c r="W122" s="37">
        <f>SUMIF('C-Existing'!$B$12:$B$458,$B122,'C-Existing'!W$12:W$458)</f>
        <v>0</v>
      </c>
      <c r="X122" s="37" t="e">
        <f>SUMIF('C-Existing'!$B$12:$B$458,$B122,'C-Existing'!X$12:X$458)</f>
        <v>#N/A</v>
      </c>
      <c r="Y122" s="37">
        <f>SUMIF('C-Existing'!$B$12:$B$458,$B122,'C-Existing'!Y$12:Y$458)</f>
        <v>0</v>
      </c>
      <c r="Z122" s="37">
        <f>SUMIF('C-Existing'!$B$12:$B$458,$B122,'C-Existing'!Z$12:Z$458)</f>
        <v>0</v>
      </c>
      <c r="AA122" s="37">
        <f>SUMIF('C-Existing'!$B$12:$B$458,$B122,'C-Existing'!AA$12:AA$458)</f>
        <v>0</v>
      </c>
      <c r="AB122" s="37">
        <f>SUMIF('C-Existing'!$B$12:$B$458,$B122,'C-Existing'!AB$12:AB$458)</f>
        <v>0</v>
      </c>
      <c r="AC122" s="37">
        <f>SUMIF('C-Existing'!$B$12:$B$458,$B122,'C-Existing'!AC$12:AC$458)</f>
        <v>0</v>
      </c>
      <c r="AD122" s="37">
        <f>SUMIF('C-Existing'!$B$12:$B$458,$B122,'C-Existing'!AD$12:AD$458)</f>
        <v>0</v>
      </c>
      <c r="AE122" s="56">
        <f>SUMIF('C-Existing'!$B$12:$B$458,$B122,'C-Existing'!AE$12:AE$458)</f>
        <v>9.6699999999999994E-2</v>
      </c>
      <c r="AF122" s="37">
        <f>SUMIF('C-Existing'!$B$12:$B$458,$B122,'C-Existing'!AF$12:AF$458)</f>
        <v>0</v>
      </c>
      <c r="AG122" s="37">
        <f>SUMIF('C-Existing'!$B$12:$B$458,$B122,'C-Existing'!AG$12:AG$458)</f>
        <v>0</v>
      </c>
      <c r="AH122" s="102">
        <f>SUMIF('C-Existing'!$B$12:$B$458,$B122,'C-Existing'!AH$12:AH$458)</f>
        <v>0</v>
      </c>
      <c r="AI122" s="37">
        <f>SUMIF('C-Existing'!$B$12:$B$458,$B122,'C-Existing'!AI$12:AI$458)</f>
        <v>0</v>
      </c>
      <c r="AJ122" s="37">
        <f>SUMIF('C-Existing'!$B$12:$B$458,$B122,'C-Existing'!AJ$12:AJ$458)</f>
        <v>0</v>
      </c>
      <c r="AK122" s="37">
        <f>SUMIF('C-Existing'!$B$12:$B$458,$B122,'C-Existing'!AK$12:AK$458)</f>
        <v>0</v>
      </c>
      <c r="AL122" s="37">
        <f>SUMIF('C-Existing'!$B$12:$B$458,$B122,'C-Existing'!AL$12:AL$458)</f>
        <v>0</v>
      </c>
      <c r="AM122" s="37">
        <f>SUMIF('C-Existing'!$B$12:$B$458,$B122,'C-Existing'!AM$12:AM$458)</f>
        <v>0</v>
      </c>
      <c r="AN122" s="37">
        <f>SUMIF('C-Existing'!$B$12:$B$458,$B122,'C-Existing'!AN$12:AN$458)</f>
        <v>0</v>
      </c>
      <c r="AR122" s="37"/>
    </row>
    <row r="123" spans="1:44" x14ac:dyDescent="0.2">
      <c r="A123" s="1">
        <f t="shared" si="5"/>
        <v>7</v>
      </c>
      <c r="B123" s="101">
        <f t="shared" si="7"/>
        <v>48060</v>
      </c>
      <c r="C123" s="37">
        <f>SUMIF('C-Existing'!$B$12:$B$458,$B123,'C-Existing'!C$12:C$458)</f>
        <v>0</v>
      </c>
      <c r="D123" s="37">
        <f>SUMIF('C-Existing'!$B$12:$B$458,$B123,'C-Existing'!D$12:D$458)</f>
        <v>56138240.700000025</v>
      </c>
      <c r="E123" s="37">
        <f>SUMIF('C-Existing'!$B$12:$B$458,$B123,'C-Existing'!E$12:E$458)</f>
        <v>0</v>
      </c>
      <c r="F123" s="37">
        <f>SUMIF('C-Existing'!$B$12:$B$458,$B123,'C-Existing'!F$12:F$458)</f>
        <v>0</v>
      </c>
      <c r="G123" s="37">
        <f>SUMIF('C-Existing'!$B$12:$B$458,$B123,'C-Existing'!G$12:G$458)</f>
        <v>0</v>
      </c>
      <c r="H123" s="37">
        <f>SUMIF('C-Existing'!$B$12:$B$458,$B123,'C-Existing'!H$12:H$458)</f>
        <v>0</v>
      </c>
      <c r="I123" s="37">
        <f>SUMIF('C-Existing'!$B$12:$B$458,$B123,'C-Existing'!I$12:I$458)</f>
        <v>0</v>
      </c>
      <c r="J123" s="37">
        <f>SUMIF('C-Existing'!$B$12:$B$458,$B123,'C-Existing'!J$12:J$458)</f>
        <v>0</v>
      </c>
      <c r="K123" s="37">
        <f>SUMIF('C-Existing'!$B$12:$B$458,$B123,'C-Existing'!K$12:K$458)</f>
        <v>0</v>
      </c>
      <c r="L123" s="37">
        <f>SUMIF('C-Existing'!$B$12:$B$458,$B123,'C-Existing'!L$12:L$458)</f>
        <v>0</v>
      </c>
      <c r="M123" s="37">
        <f>SUMIF('C-Existing'!$B$12:$B$458,$B123,'C-Existing'!M$12:M$458)</f>
        <v>0</v>
      </c>
      <c r="N123" s="37">
        <f>SUMIF('C-Existing'!$B$12:$B$458,$B123,'C-Existing'!N$12:N$458)</f>
        <v>0</v>
      </c>
      <c r="O123" s="37">
        <f>SUMIF('C-Existing'!$B$12:$B$458,$B123,'C-Existing'!O$12:O$458)</f>
        <v>0</v>
      </c>
      <c r="P123" s="37">
        <f>SUMIF('C-Existing'!$B$12:$B$458,$B123,'C-Existing'!P$12:P$458)</f>
        <v>0</v>
      </c>
      <c r="Q123" s="37">
        <f>SUMIF('C-Existing'!$B$12:$B$458,$B123,'C-Existing'!Q$12:Q$458)</f>
        <v>0</v>
      </c>
      <c r="R123" s="37">
        <f>SUMIF('C-Existing'!$B$12:$B$458,$B123,'C-Existing'!R$12:R$458)</f>
        <v>0</v>
      </c>
      <c r="S123" s="37">
        <f>SUMIF('C-Existing'!$B$12:$B$458,$B123,'C-Existing'!S$12:S$458)</f>
        <v>0</v>
      </c>
      <c r="T123" s="37">
        <f>SUMIF('C-Existing'!$B$12:$B$458,$B123,'C-Existing'!T$12:T$458)</f>
        <v>0</v>
      </c>
      <c r="U123" s="37">
        <f>SUMIF('C-Existing'!$B$12:$B$458,$B123,'C-Existing'!U$12:U$458)</f>
        <v>1</v>
      </c>
      <c r="V123" s="37">
        <f>SUMIF('C-Existing'!$B$12:$B$458,$B123,'C-Existing'!V$12:V$458)</f>
        <v>0</v>
      </c>
      <c r="W123" s="37">
        <f>SUMIF('C-Existing'!$B$12:$B$458,$B123,'C-Existing'!W$12:W$458)</f>
        <v>0</v>
      </c>
      <c r="X123" s="37" t="e">
        <f>SUMIF('C-Existing'!$B$12:$B$458,$B123,'C-Existing'!X$12:X$458)</f>
        <v>#N/A</v>
      </c>
      <c r="Y123" s="37">
        <f>SUMIF('C-Existing'!$B$12:$B$458,$B123,'C-Existing'!Y$12:Y$458)</f>
        <v>0</v>
      </c>
      <c r="Z123" s="37">
        <f>SUMIF('C-Existing'!$B$12:$B$458,$B123,'C-Existing'!Z$12:Z$458)</f>
        <v>0</v>
      </c>
      <c r="AA123" s="37">
        <f>SUMIF('C-Existing'!$B$12:$B$458,$B123,'C-Existing'!AA$12:AA$458)</f>
        <v>0</v>
      </c>
      <c r="AB123" s="37">
        <f>SUMIF('C-Existing'!$B$12:$B$458,$B123,'C-Existing'!AB$12:AB$458)</f>
        <v>0</v>
      </c>
      <c r="AC123" s="37">
        <f>SUMIF('C-Existing'!$B$12:$B$458,$B123,'C-Existing'!AC$12:AC$458)</f>
        <v>0</v>
      </c>
      <c r="AD123" s="37">
        <f>SUMIF('C-Existing'!$B$12:$B$458,$B123,'C-Existing'!AD$12:AD$458)</f>
        <v>0</v>
      </c>
      <c r="AE123" s="56">
        <f>SUMIF('C-Existing'!$B$12:$B$458,$B123,'C-Existing'!AE$12:AE$458)</f>
        <v>9.6699999999999994E-2</v>
      </c>
      <c r="AF123" s="37">
        <f>SUMIF('C-Existing'!$B$12:$B$458,$B123,'C-Existing'!AF$12:AF$458)</f>
        <v>0</v>
      </c>
      <c r="AG123" s="37">
        <f>SUMIF('C-Existing'!$B$12:$B$458,$B123,'C-Existing'!AG$12:AG$458)</f>
        <v>0</v>
      </c>
      <c r="AH123" s="102">
        <f>SUMIF('C-Existing'!$B$12:$B$458,$B123,'C-Existing'!AH$12:AH$458)</f>
        <v>0</v>
      </c>
      <c r="AI123" s="37">
        <f>SUMIF('C-Existing'!$B$12:$B$458,$B123,'C-Existing'!AI$12:AI$458)</f>
        <v>0</v>
      </c>
      <c r="AJ123" s="37">
        <f>SUMIF('C-Existing'!$B$12:$B$458,$B123,'C-Existing'!AJ$12:AJ$458)</f>
        <v>0</v>
      </c>
      <c r="AK123" s="37">
        <f>SUMIF('C-Existing'!$B$12:$B$458,$B123,'C-Existing'!AK$12:AK$458)</f>
        <v>0</v>
      </c>
      <c r="AL123" s="37">
        <f>SUMIF('C-Existing'!$B$12:$B$458,$B123,'C-Existing'!AL$12:AL$458)</f>
        <v>0</v>
      </c>
      <c r="AM123" s="37">
        <f>SUMIF('C-Existing'!$B$12:$B$458,$B123,'C-Existing'!AM$12:AM$458)</f>
        <v>0</v>
      </c>
      <c r="AN123" s="37">
        <f>SUMIF('C-Existing'!$B$12:$B$458,$B123,'C-Existing'!AN$12:AN$458)</f>
        <v>0</v>
      </c>
      <c r="AR123" s="37"/>
    </row>
    <row r="124" spans="1:44" x14ac:dyDescent="0.2">
      <c r="A124" s="1">
        <f t="shared" si="5"/>
        <v>8</v>
      </c>
      <c r="B124" s="101">
        <f t="shared" si="7"/>
        <v>48091</v>
      </c>
      <c r="C124" s="37">
        <f>SUMIF('C-Existing'!$B$12:$B$458,$B124,'C-Existing'!C$12:C$458)</f>
        <v>0</v>
      </c>
      <c r="D124" s="37">
        <f>SUMIF('C-Existing'!$B$12:$B$458,$B124,'C-Existing'!D$12:D$458)</f>
        <v>56138240.700000025</v>
      </c>
      <c r="E124" s="37">
        <f>SUMIF('C-Existing'!$B$12:$B$458,$B124,'C-Existing'!E$12:E$458)</f>
        <v>0</v>
      </c>
      <c r="F124" s="37">
        <f>SUMIF('C-Existing'!$B$12:$B$458,$B124,'C-Existing'!F$12:F$458)</f>
        <v>0</v>
      </c>
      <c r="G124" s="37">
        <f>SUMIF('C-Existing'!$B$12:$B$458,$B124,'C-Existing'!G$12:G$458)</f>
        <v>0</v>
      </c>
      <c r="H124" s="37">
        <f>SUMIF('C-Existing'!$B$12:$B$458,$B124,'C-Existing'!H$12:H$458)</f>
        <v>0</v>
      </c>
      <c r="I124" s="37">
        <f>SUMIF('C-Existing'!$B$12:$B$458,$B124,'C-Existing'!I$12:I$458)</f>
        <v>0</v>
      </c>
      <c r="J124" s="37">
        <f>SUMIF('C-Existing'!$B$12:$B$458,$B124,'C-Existing'!J$12:J$458)</f>
        <v>0</v>
      </c>
      <c r="K124" s="37">
        <f>SUMIF('C-Existing'!$B$12:$B$458,$B124,'C-Existing'!K$12:K$458)</f>
        <v>0</v>
      </c>
      <c r="L124" s="37">
        <f>SUMIF('C-Existing'!$B$12:$B$458,$B124,'C-Existing'!L$12:L$458)</f>
        <v>0</v>
      </c>
      <c r="M124" s="37">
        <f>SUMIF('C-Existing'!$B$12:$B$458,$B124,'C-Existing'!M$12:M$458)</f>
        <v>0</v>
      </c>
      <c r="N124" s="37">
        <f>SUMIF('C-Existing'!$B$12:$B$458,$B124,'C-Existing'!N$12:N$458)</f>
        <v>0</v>
      </c>
      <c r="O124" s="37">
        <f>SUMIF('C-Existing'!$B$12:$B$458,$B124,'C-Existing'!O$12:O$458)</f>
        <v>0</v>
      </c>
      <c r="P124" s="37">
        <f>SUMIF('C-Existing'!$B$12:$B$458,$B124,'C-Existing'!P$12:P$458)</f>
        <v>0</v>
      </c>
      <c r="Q124" s="37">
        <f>SUMIF('C-Existing'!$B$12:$B$458,$B124,'C-Existing'!Q$12:Q$458)</f>
        <v>0</v>
      </c>
      <c r="R124" s="37">
        <f>SUMIF('C-Existing'!$B$12:$B$458,$B124,'C-Existing'!R$12:R$458)</f>
        <v>0</v>
      </c>
      <c r="S124" s="37">
        <f>SUMIF('C-Existing'!$B$12:$B$458,$B124,'C-Existing'!S$12:S$458)</f>
        <v>0</v>
      </c>
      <c r="T124" s="37">
        <f>SUMIF('C-Existing'!$B$12:$B$458,$B124,'C-Existing'!T$12:T$458)</f>
        <v>0</v>
      </c>
      <c r="U124" s="37">
        <f>SUMIF('C-Existing'!$B$12:$B$458,$B124,'C-Existing'!U$12:U$458)</f>
        <v>1</v>
      </c>
      <c r="V124" s="37">
        <f>SUMIF('C-Existing'!$B$12:$B$458,$B124,'C-Existing'!V$12:V$458)</f>
        <v>0</v>
      </c>
      <c r="W124" s="37">
        <f>SUMIF('C-Existing'!$B$12:$B$458,$B124,'C-Existing'!W$12:W$458)</f>
        <v>0</v>
      </c>
      <c r="X124" s="37" t="e">
        <f>SUMIF('C-Existing'!$B$12:$B$458,$B124,'C-Existing'!X$12:X$458)</f>
        <v>#N/A</v>
      </c>
      <c r="Y124" s="37">
        <f>SUMIF('C-Existing'!$B$12:$B$458,$B124,'C-Existing'!Y$12:Y$458)</f>
        <v>0</v>
      </c>
      <c r="Z124" s="37">
        <f>SUMIF('C-Existing'!$B$12:$B$458,$B124,'C-Existing'!Z$12:Z$458)</f>
        <v>0</v>
      </c>
      <c r="AA124" s="37">
        <f>SUMIF('C-Existing'!$B$12:$B$458,$B124,'C-Existing'!AA$12:AA$458)</f>
        <v>0</v>
      </c>
      <c r="AB124" s="37">
        <f>SUMIF('C-Existing'!$B$12:$B$458,$B124,'C-Existing'!AB$12:AB$458)</f>
        <v>0</v>
      </c>
      <c r="AC124" s="37">
        <f>SUMIF('C-Existing'!$B$12:$B$458,$B124,'C-Existing'!AC$12:AC$458)</f>
        <v>0</v>
      </c>
      <c r="AD124" s="37">
        <f>SUMIF('C-Existing'!$B$12:$B$458,$B124,'C-Existing'!AD$12:AD$458)</f>
        <v>0</v>
      </c>
      <c r="AE124" s="56">
        <f>SUMIF('C-Existing'!$B$12:$B$458,$B124,'C-Existing'!AE$12:AE$458)</f>
        <v>9.6699999999999994E-2</v>
      </c>
      <c r="AF124" s="37">
        <f>SUMIF('C-Existing'!$B$12:$B$458,$B124,'C-Existing'!AF$12:AF$458)</f>
        <v>0</v>
      </c>
      <c r="AG124" s="37">
        <f>SUMIF('C-Existing'!$B$12:$B$458,$B124,'C-Existing'!AG$12:AG$458)</f>
        <v>0</v>
      </c>
      <c r="AH124" s="102">
        <f>SUMIF('C-Existing'!$B$12:$B$458,$B124,'C-Existing'!AH$12:AH$458)</f>
        <v>0</v>
      </c>
      <c r="AI124" s="37">
        <f>SUMIF('C-Existing'!$B$12:$B$458,$B124,'C-Existing'!AI$12:AI$458)</f>
        <v>0</v>
      </c>
      <c r="AJ124" s="37">
        <f>SUMIF('C-Existing'!$B$12:$B$458,$B124,'C-Existing'!AJ$12:AJ$458)</f>
        <v>0</v>
      </c>
      <c r="AK124" s="37">
        <f>SUMIF('C-Existing'!$B$12:$B$458,$B124,'C-Existing'!AK$12:AK$458)</f>
        <v>0</v>
      </c>
      <c r="AL124" s="37">
        <f>SUMIF('C-Existing'!$B$12:$B$458,$B124,'C-Existing'!AL$12:AL$458)</f>
        <v>0</v>
      </c>
      <c r="AM124" s="37">
        <f>SUMIF('C-Existing'!$B$12:$B$458,$B124,'C-Existing'!AM$12:AM$458)</f>
        <v>0</v>
      </c>
      <c r="AN124" s="37">
        <f>SUMIF('C-Existing'!$B$12:$B$458,$B124,'C-Existing'!AN$12:AN$458)</f>
        <v>0</v>
      </c>
      <c r="AR124" s="37"/>
    </row>
    <row r="125" spans="1:44" x14ac:dyDescent="0.2">
      <c r="A125" s="1">
        <f t="shared" si="5"/>
        <v>9</v>
      </c>
      <c r="B125" s="101">
        <f t="shared" si="7"/>
        <v>48121</v>
      </c>
      <c r="C125" s="37">
        <f>SUMIF('C-Existing'!$B$12:$B$458,$B125,'C-Existing'!C$12:C$458)</f>
        <v>0</v>
      </c>
      <c r="D125" s="37">
        <f>SUMIF('C-Existing'!$B$12:$B$458,$B125,'C-Existing'!D$12:D$458)</f>
        <v>56138240.700000025</v>
      </c>
      <c r="E125" s="37">
        <f>SUMIF('C-Existing'!$B$12:$B$458,$B125,'C-Existing'!E$12:E$458)</f>
        <v>0</v>
      </c>
      <c r="F125" s="37">
        <f>SUMIF('C-Existing'!$B$12:$B$458,$B125,'C-Existing'!F$12:F$458)</f>
        <v>0</v>
      </c>
      <c r="G125" s="37">
        <f>SUMIF('C-Existing'!$B$12:$B$458,$B125,'C-Existing'!G$12:G$458)</f>
        <v>0</v>
      </c>
      <c r="H125" s="37">
        <f>SUMIF('C-Existing'!$B$12:$B$458,$B125,'C-Existing'!H$12:H$458)</f>
        <v>0</v>
      </c>
      <c r="I125" s="37">
        <f>SUMIF('C-Existing'!$B$12:$B$458,$B125,'C-Existing'!I$12:I$458)</f>
        <v>0</v>
      </c>
      <c r="J125" s="37">
        <f>SUMIF('C-Existing'!$B$12:$B$458,$B125,'C-Existing'!J$12:J$458)</f>
        <v>0</v>
      </c>
      <c r="K125" s="37">
        <f>SUMIF('C-Existing'!$B$12:$B$458,$B125,'C-Existing'!K$12:K$458)</f>
        <v>0</v>
      </c>
      <c r="L125" s="37">
        <f>SUMIF('C-Existing'!$B$12:$B$458,$B125,'C-Existing'!L$12:L$458)</f>
        <v>0</v>
      </c>
      <c r="M125" s="37">
        <f>SUMIF('C-Existing'!$B$12:$B$458,$B125,'C-Existing'!M$12:M$458)</f>
        <v>0</v>
      </c>
      <c r="N125" s="37">
        <f>SUMIF('C-Existing'!$B$12:$B$458,$B125,'C-Existing'!N$12:N$458)</f>
        <v>0</v>
      </c>
      <c r="O125" s="37">
        <f>SUMIF('C-Existing'!$B$12:$B$458,$B125,'C-Existing'!O$12:O$458)</f>
        <v>0</v>
      </c>
      <c r="P125" s="37">
        <f>SUMIF('C-Existing'!$B$12:$B$458,$B125,'C-Existing'!P$12:P$458)</f>
        <v>0</v>
      </c>
      <c r="Q125" s="37">
        <f>SUMIF('C-Existing'!$B$12:$B$458,$B125,'C-Existing'!Q$12:Q$458)</f>
        <v>0</v>
      </c>
      <c r="R125" s="37">
        <f>SUMIF('C-Existing'!$B$12:$B$458,$B125,'C-Existing'!R$12:R$458)</f>
        <v>0</v>
      </c>
      <c r="S125" s="37">
        <f>SUMIF('C-Existing'!$B$12:$B$458,$B125,'C-Existing'!S$12:S$458)</f>
        <v>0</v>
      </c>
      <c r="T125" s="37">
        <f>SUMIF('C-Existing'!$B$12:$B$458,$B125,'C-Existing'!T$12:T$458)</f>
        <v>0</v>
      </c>
      <c r="U125" s="37">
        <f>SUMIF('C-Existing'!$B$12:$B$458,$B125,'C-Existing'!U$12:U$458)</f>
        <v>1</v>
      </c>
      <c r="V125" s="37">
        <f>SUMIF('C-Existing'!$B$12:$B$458,$B125,'C-Existing'!V$12:V$458)</f>
        <v>0</v>
      </c>
      <c r="W125" s="37">
        <f>SUMIF('C-Existing'!$B$12:$B$458,$B125,'C-Existing'!W$12:W$458)</f>
        <v>0</v>
      </c>
      <c r="X125" s="37" t="e">
        <f>SUMIF('C-Existing'!$B$12:$B$458,$B125,'C-Existing'!X$12:X$458)</f>
        <v>#N/A</v>
      </c>
      <c r="Y125" s="37">
        <f>SUMIF('C-Existing'!$B$12:$B$458,$B125,'C-Existing'!Y$12:Y$458)</f>
        <v>0</v>
      </c>
      <c r="Z125" s="37">
        <f>SUMIF('C-Existing'!$B$12:$B$458,$B125,'C-Existing'!Z$12:Z$458)</f>
        <v>0</v>
      </c>
      <c r="AA125" s="37">
        <f>SUMIF('C-Existing'!$B$12:$B$458,$B125,'C-Existing'!AA$12:AA$458)</f>
        <v>0</v>
      </c>
      <c r="AB125" s="37">
        <f>SUMIF('C-Existing'!$B$12:$B$458,$B125,'C-Existing'!AB$12:AB$458)</f>
        <v>0</v>
      </c>
      <c r="AC125" s="37">
        <f>SUMIF('C-Existing'!$B$12:$B$458,$B125,'C-Existing'!AC$12:AC$458)</f>
        <v>0</v>
      </c>
      <c r="AD125" s="37">
        <f>SUMIF('C-Existing'!$B$12:$B$458,$B125,'C-Existing'!AD$12:AD$458)</f>
        <v>0</v>
      </c>
      <c r="AE125" s="56">
        <f>SUMIF('C-Existing'!$B$12:$B$458,$B125,'C-Existing'!AE$12:AE$458)</f>
        <v>9.6699999999999994E-2</v>
      </c>
      <c r="AF125" s="37">
        <f>SUMIF('C-Existing'!$B$12:$B$458,$B125,'C-Existing'!AF$12:AF$458)</f>
        <v>0</v>
      </c>
      <c r="AG125" s="37">
        <f>SUMIF('C-Existing'!$B$12:$B$458,$B125,'C-Existing'!AG$12:AG$458)</f>
        <v>0</v>
      </c>
      <c r="AH125" s="102">
        <f>SUMIF('C-Existing'!$B$12:$B$458,$B125,'C-Existing'!AH$12:AH$458)</f>
        <v>0</v>
      </c>
      <c r="AI125" s="37">
        <f>SUMIF('C-Existing'!$B$12:$B$458,$B125,'C-Existing'!AI$12:AI$458)</f>
        <v>0</v>
      </c>
      <c r="AJ125" s="37">
        <f>SUMIF('C-Existing'!$B$12:$B$458,$B125,'C-Existing'!AJ$12:AJ$458)</f>
        <v>0</v>
      </c>
      <c r="AK125" s="37">
        <f>SUMIF('C-Existing'!$B$12:$B$458,$B125,'C-Existing'!AK$12:AK$458)</f>
        <v>0</v>
      </c>
      <c r="AL125" s="37">
        <f>SUMIF('C-Existing'!$B$12:$B$458,$B125,'C-Existing'!AL$12:AL$458)</f>
        <v>0</v>
      </c>
      <c r="AM125" s="37">
        <f>SUMIF('C-Existing'!$B$12:$B$458,$B125,'C-Existing'!AM$12:AM$458)</f>
        <v>0</v>
      </c>
      <c r="AN125" s="37">
        <f>SUMIF('C-Existing'!$B$12:$B$458,$B125,'C-Existing'!AN$12:AN$458)</f>
        <v>0</v>
      </c>
      <c r="AR125" s="37"/>
    </row>
    <row r="126" spans="1:44" x14ac:dyDescent="0.2">
      <c r="A126" s="1">
        <f t="shared" si="5"/>
        <v>10</v>
      </c>
      <c r="B126" s="101">
        <f t="shared" si="7"/>
        <v>48152</v>
      </c>
      <c r="C126" s="37">
        <f>SUMIF('C-Existing'!$B$12:$B$458,$B126,'C-Existing'!C$12:C$458)</f>
        <v>0</v>
      </c>
      <c r="D126" s="37">
        <f>SUMIF('C-Existing'!$B$12:$B$458,$B126,'C-Existing'!D$12:D$458)</f>
        <v>56138240.700000025</v>
      </c>
      <c r="E126" s="37">
        <f>SUMIF('C-Existing'!$B$12:$B$458,$B126,'C-Existing'!E$12:E$458)</f>
        <v>0</v>
      </c>
      <c r="F126" s="37">
        <f>SUMIF('C-Existing'!$B$12:$B$458,$B126,'C-Existing'!F$12:F$458)</f>
        <v>0</v>
      </c>
      <c r="G126" s="37">
        <f>SUMIF('C-Existing'!$B$12:$B$458,$B126,'C-Existing'!G$12:G$458)</f>
        <v>0</v>
      </c>
      <c r="H126" s="37">
        <f>SUMIF('C-Existing'!$B$12:$B$458,$B126,'C-Existing'!H$12:H$458)</f>
        <v>0</v>
      </c>
      <c r="I126" s="37">
        <f>SUMIF('C-Existing'!$B$12:$B$458,$B126,'C-Existing'!I$12:I$458)</f>
        <v>0</v>
      </c>
      <c r="J126" s="37">
        <f>SUMIF('C-Existing'!$B$12:$B$458,$B126,'C-Existing'!J$12:J$458)</f>
        <v>0</v>
      </c>
      <c r="K126" s="37">
        <f>SUMIF('C-Existing'!$B$12:$B$458,$B126,'C-Existing'!K$12:K$458)</f>
        <v>0</v>
      </c>
      <c r="L126" s="37">
        <f>SUMIF('C-Existing'!$B$12:$B$458,$B126,'C-Existing'!L$12:L$458)</f>
        <v>0</v>
      </c>
      <c r="M126" s="37">
        <f>SUMIF('C-Existing'!$B$12:$B$458,$B126,'C-Existing'!M$12:M$458)</f>
        <v>0</v>
      </c>
      <c r="N126" s="37">
        <f>SUMIF('C-Existing'!$B$12:$B$458,$B126,'C-Existing'!N$12:N$458)</f>
        <v>0</v>
      </c>
      <c r="O126" s="37">
        <f>SUMIF('C-Existing'!$B$12:$B$458,$B126,'C-Existing'!O$12:O$458)</f>
        <v>0</v>
      </c>
      <c r="P126" s="37">
        <f>SUMIF('C-Existing'!$B$12:$B$458,$B126,'C-Existing'!P$12:P$458)</f>
        <v>0</v>
      </c>
      <c r="Q126" s="37">
        <f>SUMIF('C-Existing'!$B$12:$B$458,$B126,'C-Existing'!Q$12:Q$458)</f>
        <v>0</v>
      </c>
      <c r="R126" s="37">
        <f>SUMIF('C-Existing'!$B$12:$B$458,$B126,'C-Existing'!R$12:R$458)</f>
        <v>0</v>
      </c>
      <c r="S126" s="37">
        <f>SUMIF('C-Existing'!$B$12:$B$458,$B126,'C-Existing'!S$12:S$458)</f>
        <v>0</v>
      </c>
      <c r="T126" s="37">
        <f>SUMIF('C-Existing'!$B$12:$B$458,$B126,'C-Existing'!T$12:T$458)</f>
        <v>0</v>
      </c>
      <c r="U126" s="37">
        <f>SUMIF('C-Existing'!$B$12:$B$458,$B126,'C-Existing'!U$12:U$458)</f>
        <v>1</v>
      </c>
      <c r="V126" s="37">
        <f>SUMIF('C-Existing'!$B$12:$B$458,$B126,'C-Existing'!V$12:V$458)</f>
        <v>0</v>
      </c>
      <c r="W126" s="37">
        <f>SUMIF('C-Existing'!$B$12:$B$458,$B126,'C-Existing'!W$12:W$458)</f>
        <v>0</v>
      </c>
      <c r="X126" s="37" t="e">
        <f>SUMIF('C-Existing'!$B$12:$B$458,$B126,'C-Existing'!X$12:X$458)</f>
        <v>#N/A</v>
      </c>
      <c r="Y126" s="37">
        <f>SUMIF('C-Existing'!$B$12:$B$458,$B126,'C-Existing'!Y$12:Y$458)</f>
        <v>0</v>
      </c>
      <c r="Z126" s="37">
        <f>SUMIF('C-Existing'!$B$12:$B$458,$B126,'C-Existing'!Z$12:Z$458)</f>
        <v>0</v>
      </c>
      <c r="AA126" s="37">
        <f>SUMIF('C-Existing'!$B$12:$B$458,$B126,'C-Existing'!AA$12:AA$458)</f>
        <v>0</v>
      </c>
      <c r="AB126" s="37">
        <f>SUMIF('C-Existing'!$B$12:$B$458,$B126,'C-Existing'!AB$12:AB$458)</f>
        <v>0</v>
      </c>
      <c r="AC126" s="37">
        <f>SUMIF('C-Existing'!$B$12:$B$458,$B126,'C-Existing'!AC$12:AC$458)</f>
        <v>0</v>
      </c>
      <c r="AD126" s="37">
        <f>SUMIF('C-Existing'!$B$12:$B$458,$B126,'C-Existing'!AD$12:AD$458)</f>
        <v>0</v>
      </c>
      <c r="AE126" s="56">
        <f>SUMIF('C-Existing'!$B$12:$B$458,$B126,'C-Existing'!AE$12:AE$458)</f>
        <v>9.6699999999999994E-2</v>
      </c>
      <c r="AF126" s="37">
        <f>SUMIF('C-Existing'!$B$12:$B$458,$B126,'C-Existing'!AF$12:AF$458)</f>
        <v>0</v>
      </c>
      <c r="AG126" s="37">
        <f>SUMIF('C-Existing'!$B$12:$B$458,$B126,'C-Existing'!AG$12:AG$458)</f>
        <v>0</v>
      </c>
      <c r="AH126" s="102">
        <f>SUMIF('C-Existing'!$B$12:$B$458,$B126,'C-Existing'!AH$12:AH$458)</f>
        <v>0</v>
      </c>
      <c r="AI126" s="37">
        <f>SUMIF('C-Existing'!$B$12:$B$458,$B126,'C-Existing'!AI$12:AI$458)</f>
        <v>0</v>
      </c>
      <c r="AJ126" s="37">
        <f>SUMIF('C-Existing'!$B$12:$B$458,$B126,'C-Existing'!AJ$12:AJ$458)</f>
        <v>0</v>
      </c>
      <c r="AK126" s="37">
        <f>SUMIF('C-Existing'!$B$12:$B$458,$B126,'C-Existing'!AK$12:AK$458)</f>
        <v>0</v>
      </c>
      <c r="AL126" s="37">
        <f>SUMIF('C-Existing'!$B$12:$B$458,$B126,'C-Existing'!AL$12:AL$458)</f>
        <v>0</v>
      </c>
      <c r="AM126" s="37">
        <f>SUMIF('C-Existing'!$B$12:$B$458,$B126,'C-Existing'!AM$12:AM$458)</f>
        <v>0</v>
      </c>
      <c r="AN126" s="37">
        <f>SUMIF('C-Existing'!$B$12:$B$458,$B126,'C-Existing'!AN$12:AN$458)</f>
        <v>0</v>
      </c>
      <c r="AR126" s="37"/>
    </row>
    <row r="127" spans="1:44" x14ac:dyDescent="0.2">
      <c r="A127" s="1">
        <f t="shared" si="5"/>
        <v>11</v>
      </c>
      <c r="B127" s="101">
        <f t="shared" si="7"/>
        <v>48182</v>
      </c>
      <c r="C127" s="37">
        <f>SUMIF('C-Existing'!$B$12:$B$458,$B127,'C-Existing'!C$12:C$458)</f>
        <v>0</v>
      </c>
      <c r="D127" s="37">
        <f>SUMIF('C-Existing'!$B$12:$B$458,$B127,'C-Existing'!D$12:D$458)</f>
        <v>56138240.700000025</v>
      </c>
      <c r="E127" s="37">
        <f>SUMIF('C-Existing'!$B$12:$B$458,$B127,'C-Existing'!E$12:E$458)</f>
        <v>0</v>
      </c>
      <c r="F127" s="37">
        <f>SUMIF('C-Existing'!$B$12:$B$458,$B127,'C-Existing'!F$12:F$458)</f>
        <v>0</v>
      </c>
      <c r="G127" s="37">
        <f>SUMIF('C-Existing'!$B$12:$B$458,$B127,'C-Existing'!G$12:G$458)</f>
        <v>0</v>
      </c>
      <c r="H127" s="37">
        <f>SUMIF('C-Existing'!$B$12:$B$458,$B127,'C-Existing'!H$12:H$458)</f>
        <v>0</v>
      </c>
      <c r="I127" s="37">
        <f>SUMIF('C-Existing'!$B$12:$B$458,$B127,'C-Existing'!I$12:I$458)</f>
        <v>0</v>
      </c>
      <c r="J127" s="37">
        <f>SUMIF('C-Existing'!$B$12:$B$458,$B127,'C-Existing'!J$12:J$458)</f>
        <v>0</v>
      </c>
      <c r="K127" s="37">
        <f>SUMIF('C-Existing'!$B$12:$B$458,$B127,'C-Existing'!K$12:K$458)</f>
        <v>0</v>
      </c>
      <c r="L127" s="37">
        <f>SUMIF('C-Existing'!$B$12:$B$458,$B127,'C-Existing'!L$12:L$458)</f>
        <v>0</v>
      </c>
      <c r="M127" s="37">
        <f>SUMIF('C-Existing'!$B$12:$B$458,$B127,'C-Existing'!M$12:M$458)</f>
        <v>0</v>
      </c>
      <c r="N127" s="37">
        <f>SUMIF('C-Existing'!$B$12:$B$458,$B127,'C-Existing'!N$12:N$458)</f>
        <v>0</v>
      </c>
      <c r="O127" s="37">
        <f>SUMIF('C-Existing'!$B$12:$B$458,$B127,'C-Existing'!O$12:O$458)</f>
        <v>0</v>
      </c>
      <c r="P127" s="37">
        <f>SUMIF('C-Existing'!$B$12:$B$458,$B127,'C-Existing'!P$12:P$458)</f>
        <v>0</v>
      </c>
      <c r="Q127" s="37">
        <f>SUMIF('C-Existing'!$B$12:$B$458,$B127,'C-Existing'!Q$12:Q$458)</f>
        <v>0</v>
      </c>
      <c r="R127" s="37">
        <f>SUMIF('C-Existing'!$B$12:$B$458,$B127,'C-Existing'!R$12:R$458)</f>
        <v>0</v>
      </c>
      <c r="S127" s="37">
        <f>SUMIF('C-Existing'!$B$12:$B$458,$B127,'C-Existing'!S$12:S$458)</f>
        <v>0</v>
      </c>
      <c r="T127" s="37">
        <f>SUMIF('C-Existing'!$B$12:$B$458,$B127,'C-Existing'!T$12:T$458)</f>
        <v>0</v>
      </c>
      <c r="U127" s="37">
        <f>SUMIF('C-Existing'!$B$12:$B$458,$B127,'C-Existing'!U$12:U$458)</f>
        <v>1</v>
      </c>
      <c r="V127" s="37">
        <f>SUMIF('C-Existing'!$B$12:$B$458,$B127,'C-Existing'!V$12:V$458)</f>
        <v>0</v>
      </c>
      <c r="W127" s="37">
        <f>SUMIF('C-Existing'!$B$12:$B$458,$B127,'C-Existing'!W$12:W$458)</f>
        <v>0</v>
      </c>
      <c r="X127" s="37" t="e">
        <f>SUMIF('C-Existing'!$B$12:$B$458,$B127,'C-Existing'!X$12:X$458)</f>
        <v>#N/A</v>
      </c>
      <c r="Y127" s="37">
        <f>SUMIF('C-Existing'!$B$12:$B$458,$B127,'C-Existing'!Y$12:Y$458)</f>
        <v>0</v>
      </c>
      <c r="Z127" s="37">
        <f>SUMIF('C-Existing'!$B$12:$B$458,$B127,'C-Existing'!Z$12:Z$458)</f>
        <v>0</v>
      </c>
      <c r="AA127" s="37">
        <f>SUMIF('C-Existing'!$B$12:$B$458,$B127,'C-Existing'!AA$12:AA$458)</f>
        <v>0</v>
      </c>
      <c r="AB127" s="37">
        <f>SUMIF('C-Existing'!$B$12:$B$458,$B127,'C-Existing'!AB$12:AB$458)</f>
        <v>0</v>
      </c>
      <c r="AC127" s="37">
        <f>SUMIF('C-Existing'!$B$12:$B$458,$B127,'C-Existing'!AC$12:AC$458)</f>
        <v>0</v>
      </c>
      <c r="AD127" s="37">
        <f>SUMIF('C-Existing'!$B$12:$B$458,$B127,'C-Existing'!AD$12:AD$458)</f>
        <v>0</v>
      </c>
      <c r="AE127" s="56">
        <f>SUMIF('C-Existing'!$B$12:$B$458,$B127,'C-Existing'!AE$12:AE$458)</f>
        <v>9.6699999999999994E-2</v>
      </c>
      <c r="AF127" s="37">
        <f>SUMIF('C-Existing'!$B$12:$B$458,$B127,'C-Existing'!AF$12:AF$458)</f>
        <v>0</v>
      </c>
      <c r="AG127" s="37">
        <f>SUMIF('C-Existing'!$B$12:$B$458,$B127,'C-Existing'!AG$12:AG$458)</f>
        <v>0</v>
      </c>
      <c r="AH127" s="102">
        <f>SUMIF('C-Existing'!$B$12:$B$458,$B127,'C-Existing'!AH$12:AH$458)</f>
        <v>0</v>
      </c>
      <c r="AI127" s="37">
        <f>SUMIF('C-Existing'!$B$12:$B$458,$B127,'C-Existing'!AI$12:AI$458)</f>
        <v>0</v>
      </c>
      <c r="AJ127" s="37">
        <f>SUMIF('C-Existing'!$B$12:$B$458,$B127,'C-Existing'!AJ$12:AJ$458)</f>
        <v>0</v>
      </c>
      <c r="AK127" s="37">
        <f>SUMIF('C-Existing'!$B$12:$B$458,$B127,'C-Existing'!AK$12:AK$458)</f>
        <v>0</v>
      </c>
      <c r="AL127" s="37">
        <f>SUMIF('C-Existing'!$B$12:$B$458,$B127,'C-Existing'!AL$12:AL$458)</f>
        <v>0</v>
      </c>
      <c r="AM127" s="37">
        <f>SUMIF('C-Existing'!$B$12:$B$458,$B127,'C-Existing'!AM$12:AM$458)</f>
        <v>0</v>
      </c>
      <c r="AN127" s="37">
        <f>SUMIF('C-Existing'!$B$12:$B$458,$B127,'C-Existing'!AN$12:AN$458)</f>
        <v>0</v>
      </c>
      <c r="AR127" s="37"/>
    </row>
    <row r="128" spans="1:44" x14ac:dyDescent="0.2">
      <c r="A128" s="1">
        <f t="shared" si="5"/>
        <v>12</v>
      </c>
      <c r="B128" s="101">
        <f t="shared" si="7"/>
        <v>48213</v>
      </c>
      <c r="C128" s="37">
        <f>SUMIF('C-Existing'!$B$12:$B$458,$B128,'C-Existing'!C$12:C$458)</f>
        <v>0</v>
      </c>
      <c r="D128" s="37">
        <f>SUMIF('C-Existing'!$B$12:$B$458,$B128,'C-Existing'!D$12:D$458)</f>
        <v>56138240.700000025</v>
      </c>
      <c r="E128" s="37">
        <f>SUMIF('C-Existing'!$B$12:$B$458,$B128,'C-Existing'!E$12:E$458)</f>
        <v>0</v>
      </c>
      <c r="F128" s="37">
        <f>SUMIF('C-Existing'!$B$12:$B$458,$B128,'C-Existing'!F$12:F$458)</f>
        <v>0</v>
      </c>
      <c r="G128" s="37">
        <f>SUMIF('C-Existing'!$B$12:$B$458,$B128,'C-Existing'!G$12:G$458)</f>
        <v>0</v>
      </c>
      <c r="H128" s="37">
        <f>SUMIF('C-Existing'!$B$12:$B$458,$B128,'C-Existing'!H$12:H$458)</f>
        <v>0</v>
      </c>
      <c r="I128" s="37">
        <f>SUMIF('C-Existing'!$B$12:$B$458,$B128,'C-Existing'!I$12:I$458)</f>
        <v>0</v>
      </c>
      <c r="J128" s="37">
        <f>SUMIF('C-Existing'!$B$12:$B$458,$B128,'C-Existing'!J$12:J$458)</f>
        <v>0</v>
      </c>
      <c r="K128" s="37">
        <f>SUMIF('C-Existing'!$B$12:$B$458,$B128,'C-Existing'!K$12:K$458)</f>
        <v>0</v>
      </c>
      <c r="L128" s="37">
        <f>SUMIF('C-Existing'!$B$12:$B$458,$B128,'C-Existing'!L$12:L$458)</f>
        <v>0</v>
      </c>
      <c r="M128" s="37">
        <f>SUMIF('C-Existing'!$B$12:$B$458,$B128,'C-Existing'!M$12:M$458)</f>
        <v>0</v>
      </c>
      <c r="N128" s="37">
        <f>SUMIF('C-Existing'!$B$12:$B$458,$B128,'C-Existing'!N$12:N$458)</f>
        <v>0</v>
      </c>
      <c r="O128" s="37">
        <f>SUMIF('C-Existing'!$B$12:$B$458,$B128,'C-Existing'!O$12:O$458)</f>
        <v>0</v>
      </c>
      <c r="P128" s="37">
        <f>SUMIF('C-Existing'!$B$12:$B$458,$B128,'C-Existing'!P$12:P$458)</f>
        <v>0</v>
      </c>
      <c r="Q128" s="37">
        <f>SUMIF('C-Existing'!$B$12:$B$458,$B128,'C-Existing'!Q$12:Q$458)</f>
        <v>0</v>
      </c>
      <c r="R128" s="37">
        <f>SUMIF('C-Existing'!$B$12:$B$458,$B128,'C-Existing'!R$12:R$458)</f>
        <v>0</v>
      </c>
      <c r="S128" s="37">
        <f>SUMIF('C-Existing'!$B$12:$B$458,$B128,'C-Existing'!S$12:S$458)</f>
        <v>0</v>
      </c>
      <c r="T128" s="37">
        <f>SUMIF('C-Existing'!$B$12:$B$458,$B128,'C-Existing'!T$12:T$458)</f>
        <v>0</v>
      </c>
      <c r="U128" s="37">
        <f>SUMIF('C-Existing'!$B$12:$B$458,$B128,'C-Existing'!U$12:U$458)</f>
        <v>1</v>
      </c>
      <c r="V128" s="37">
        <f>SUMIF('C-Existing'!$B$12:$B$458,$B128,'C-Existing'!V$12:V$458)</f>
        <v>0</v>
      </c>
      <c r="W128" s="37">
        <f>SUMIF('C-Existing'!$B$12:$B$458,$B128,'C-Existing'!W$12:W$458)</f>
        <v>0</v>
      </c>
      <c r="X128" s="37" t="e">
        <f>SUMIF('C-Existing'!$B$12:$B$458,$B128,'C-Existing'!X$12:X$458)</f>
        <v>#N/A</v>
      </c>
      <c r="Y128" s="37">
        <f>SUMIF('C-Existing'!$B$12:$B$458,$B128,'C-Existing'!Y$12:Y$458)</f>
        <v>0</v>
      </c>
      <c r="Z128" s="37">
        <f>SUMIF('C-Existing'!$B$12:$B$458,$B128,'C-Existing'!Z$12:Z$458)</f>
        <v>0</v>
      </c>
      <c r="AA128" s="37">
        <f>SUMIF('C-Existing'!$B$12:$B$458,$B128,'C-Existing'!AA$12:AA$458)</f>
        <v>0</v>
      </c>
      <c r="AB128" s="37">
        <f>SUMIF('C-Existing'!$B$12:$B$458,$B128,'C-Existing'!AB$12:AB$458)</f>
        <v>0</v>
      </c>
      <c r="AC128" s="37">
        <f>SUMIF('C-Existing'!$B$12:$B$458,$B128,'C-Existing'!AC$12:AC$458)</f>
        <v>0</v>
      </c>
      <c r="AD128" s="37">
        <f>SUMIF('C-Existing'!$B$12:$B$458,$B128,'C-Existing'!AD$12:AD$458)</f>
        <v>0</v>
      </c>
      <c r="AE128" s="56">
        <f>SUMIF('C-Existing'!$B$12:$B$458,$B128,'C-Existing'!AE$12:AE$458)</f>
        <v>9.6699999999999994E-2</v>
      </c>
      <c r="AF128" s="37">
        <f>SUMIF('C-Existing'!$B$12:$B$458,$B128,'C-Existing'!AF$12:AF$458)</f>
        <v>0</v>
      </c>
      <c r="AG128" s="37">
        <f>SUMIF('C-Existing'!$B$12:$B$458,$B128,'C-Existing'!AG$12:AG$458)</f>
        <v>0</v>
      </c>
      <c r="AH128" s="102">
        <f>SUMIF('C-Existing'!$B$12:$B$458,$B128,'C-Existing'!AH$12:AH$458)</f>
        <v>0</v>
      </c>
      <c r="AI128" s="37">
        <f>SUMIF('C-Existing'!$B$12:$B$458,$B128,'C-Existing'!AI$12:AI$458)</f>
        <v>0</v>
      </c>
      <c r="AJ128" s="37">
        <f>SUMIF('C-Existing'!$B$12:$B$458,$B128,'C-Existing'!AJ$12:AJ$458)</f>
        <v>0</v>
      </c>
      <c r="AK128" s="37">
        <f>SUMIF('C-Existing'!$B$12:$B$458,$B128,'C-Existing'!AK$12:AK$458)</f>
        <v>0</v>
      </c>
      <c r="AL128" s="37">
        <f>SUMIF('C-Existing'!$B$12:$B$458,$B128,'C-Existing'!AL$12:AL$458)</f>
        <v>0</v>
      </c>
      <c r="AM128" s="37">
        <f>SUMIF('C-Existing'!$B$12:$B$458,$B128,'C-Existing'!AM$12:AM$458)</f>
        <v>0</v>
      </c>
      <c r="AN128" s="37">
        <f>SUMIF('C-Existing'!$B$12:$B$458,$B128,'C-Existing'!AN$12:AN$458)</f>
        <v>0</v>
      </c>
      <c r="AR128" s="37"/>
    </row>
    <row r="129" spans="1:44" x14ac:dyDescent="0.2">
      <c r="A129" s="1">
        <f t="shared" si="5"/>
        <v>1</v>
      </c>
      <c r="B129" s="101">
        <f t="shared" si="7"/>
        <v>48244</v>
      </c>
      <c r="C129" s="37">
        <f>SUMIF('C-Existing'!$B$12:$B$458,$B129,'C-Existing'!C$12:C$458)</f>
        <v>0</v>
      </c>
      <c r="D129" s="37">
        <f>SUMIF('C-Existing'!$B$12:$B$458,$B129,'C-Existing'!D$12:D$458)</f>
        <v>56138240.700000025</v>
      </c>
      <c r="E129" s="37">
        <f>SUMIF('C-Existing'!$B$12:$B$458,$B129,'C-Existing'!E$12:E$458)</f>
        <v>0</v>
      </c>
      <c r="F129" s="37">
        <f>SUMIF('C-Existing'!$B$12:$B$458,$B129,'C-Existing'!F$12:F$458)</f>
        <v>0</v>
      </c>
      <c r="G129" s="37">
        <f>SUMIF('C-Existing'!$B$12:$B$458,$B129,'C-Existing'!G$12:G$458)</f>
        <v>0</v>
      </c>
      <c r="H129" s="37">
        <f>SUMIF('C-Existing'!$B$12:$B$458,$B129,'C-Existing'!H$12:H$458)</f>
        <v>0</v>
      </c>
      <c r="I129" s="37">
        <f>SUMIF('C-Existing'!$B$12:$B$458,$B129,'C-Existing'!I$12:I$458)</f>
        <v>0</v>
      </c>
      <c r="J129" s="37">
        <f>SUMIF('C-Existing'!$B$12:$B$458,$B129,'C-Existing'!J$12:J$458)</f>
        <v>0</v>
      </c>
      <c r="K129" s="37">
        <f>SUMIF('C-Existing'!$B$12:$B$458,$B129,'C-Existing'!K$12:K$458)</f>
        <v>0</v>
      </c>
      <c r="L129" s="37">
        <f>SUMIF('C-Existing'!$B$12:$B$458,$B129,'C-Existing'!L$12:L$458)</f>
        <v>0</v>
      </c>
      <c r="M129" s="37">
        <f>SUMIF('C-Existing'!$B$12:$B$458,$B129,'C-Existing'!M$12:M$458)</f>
        <v>0</v>
      </c>
      <c r="N129" s="37">
        <f>SUMIF('C-Existing'!$B$12:$B$458,$B129,'C-Existing'!N$12:N$458)</f>
        <v>0</v>
      </c>
      <c r="O129" s="37">
        <f>SUMIF('C-Existing'!$B$12:$B$458,$B129,'C-Existing'!O$12:O$458)</f>
        <v>0</v>
      </c>
      <c r="P129" s="37">
        <f>SUMIF('C-Existing'!$B$12:$B$458,$B129,'C-Existing'!P$12:P$458)</f>
        <v>0</v>
      </c>
      <c r="Q129" s="37">
        <f>SUMIF('C-Existing'!$B$12:$B$458,$B129,'C-Existing'!Q$12:Q$458)</f>
        <v>0</v>
      </c>
      <c r="R129" s="37">
        <f>SUMIF('C-Existing'!$B$12:$B$458,$B129,'C-Existing'!R$12:R$458)</f>
        <v>0</v>
      </c>
      <c r="S129" s="37">
        <f>SUMIF('C-Existing'!$B$12:$B$458,$B129,'C-Existing'!S$12:S$458)</f>
        <v>0</v>
      </c>
      <c r="T129" s="37">
        <f>SUMIF('C-Existing'!$B$12:$B$458,$B129,'C-Existing'!T$12:T$458)</f>
        <v>0</v>
      </c>
      <c r="U129" s="37">
        <f>SUMIF('C-Existing'!$B$12:$B$458,$B129,'C-Existing'!U$12:U$458)</f>
        <v>1</v>
      </c>
      <c r="V129" s="37">
        <f>SUMIF('C-Existing'!$B$12:$B$458,$B129,'C-Existing'!V$12:V$458)</f>
        <v>0</v>
      </c>
      <c r="W129" s="37">
        <f>SUMIF('C-Existing'!$B$12:$B$458,$B129,'C-Existing'!W$12:W$458)</f>
        <v>0</v>
      </c>
      <c r="X129" s="37" t="e">
        <f>SUMIF('C-Existing'!$B$12:$B$458,$B129,'C-Existing'!X$12:X$458)</f>
        <v>#N/A</v>
      </c>
      <c r="Y129" s="37">
        <f>SUMIF('C-Existing'!$B$12:$B$458,$B129,'C-Existing'!Y$12:Y$458)</f>
        <v>0</v>
      </c>
      <c r="Z129" s="37">
        <f>SUMIF('C-Existing'!$B$12:$B$458,$B129,'C-Existing'!Z$12:Z$458)</f>
        <v>0</v>
      </c>
      <c r="AA129" s="37">
        <f>SUMIF('C-Existing'!$B$12:$B$458,$B129,'C-Existing'!AA$12:AA$458)</f>
        <v>0</v>
      </c>
      <c r="AB129" s="37">
        <f>SUMIF('C-Existing'!$B$12:$B$458,$B129,'C-Existing'!AB$12:AB$458)</f>
        <v>0</v>
      </c>
      <c r="AC129" s="37">
        <f>SUMIF('C-Existing'!$B$12:$B$458,$B129,'C-Existing'!AC$12:AC$458)</f>
        <v>0</v>
      </c>
      <c r="AD129" s="37">
        <f>SUMIF('C-Existing'!$B$12:$B$458,$B129,'C-Existing'!AD$12:AD$458)</f>
        <v>0</v>
      </c>
      <c r="AE129" s="56">
        <f>SUMIF('C-Existing'!$B$12:$B$458,$B129,'C-Existing'!AE$12:AE$458)</f>
        <v>9.6699999999999994E-2</v>
      </c>
      <c r="AF129" s="37">
        <f>SUMIF('C-Existing'!$B$12:$B$458,$B129,'C-Existing'!AF$12:AF$458)</f>
        <v>0</v>
      </c>
      <c r="AG129" s="37">
        <f>SUMIF('C-Existing'!$B$12:$B$458,$B129,'C-Existing'!AG$12:AG$458)</f>
        <v>0</v>
      </c>
      <c r="AH129" s="102">
        <f>SUMIF('C-Existing'!$B$12:$B$458,$B129,'C-Existing'!AH$12:AH$458)</f>
        <v>0</v>
      </c>
      <c r="AI129" s="37">
        <f>SUMIF('C-Existing'!$B$12:$B$458,$B129,'C-Existing'!AI$12:AI$458)</f>
        <v>0</v>
      </c>
      <c r="AJ129" s="37">
        <f>SUMIF('C-Existing'!$B$12:$B$458,$B129,'C-Existing'!AJ$12:AJ$458)</f>
        <v>0</v>
      </c>
      <c r="AK129" s="37">
        <f>SUMIF('C-Existing'!$B$12:$B$458,$B129,'C-Existing'!AK$12:AK$458)</f>
        <v>0</v>
      </c>
      <c r="AL129" s="37">
        <f>SUMIF('C-Existing'!$B$12:$B$458,$B129,'C-Existing'!AL$12:AL$458)</f>
        <v>0</v>
      </c>
      <c r="AM129" s="37">
        <f>SUMIF('C-Existing'!$B$12:$B$458,$B129,'C-Existing'!AM$12:AM$458)</f>
        <v>0</v>
      </c>
      <c r="AN129" s="37">
        <f>SUMIF('C-Existing'!$B$12:$B$458,$B129,'C-Existing'!AN$12:AN$458)</f>
        <v>0</v>
      </c>
      <c r="AR129" s="37"/>
    </row>
    <row r="130" spans="1:44" x14ac:dyDescent="0.2">
      <c r="A130" s="1">
        <f t="shared" si="5"/>
        <v>2</v>
      </c>
      <c r="B130" s="101">
        <f t="shared" si="7"/>
        <v>48273</v>
      </c>
      <c r="C130" s="37">
        <f>SUMIF('C-Existing'!$B$12:$B$458,$B130,'C-Existing'!C$12:C$458)</f>
        <v>0</v>
      </c>
      <c r="D130" s="37">
        <f>SUMIF('C-Existing'!$B$12:$B$458,$B130,'C-Existing'!D$12:D$458)</f>
        <v>56138240.700000025</v>
      </c>
      <c r="E130" s="37">
        <f>SUMIF('C-Existing'!$B$12:$B$458,$B130,'C-Existing'!E$12:E$458)</f>
        <v>0</v>
      </c>
      <c r="F130" s="37">
        <f>SUMIF('C-Existing'!$B$12:$B$458,$B130,'C-Existing'!F$12:F$458)</f>
        <v>0</v>
      </c>
      <c r="G130" s="37">
        <f>SUMIF('C-Existing'!$B$12:$B$458,$B130,'C-Existing'!G$12:G$458)</f>
        <v>0</v>
      </c>
      <c r="H130" s="37">
        <f>SUMIF('C-Existing'!$B$12:$B$458,$B130,'C-Existing'!H$12:H$458)</f>
        <v>0</v>
      </c>
      <c r="I130" s="37">
        <f>SUMIF('C-Existing'!$B$12:$B$458,$B130,'C-Existing'!I$12:I$458)</f>
        <v>0</v>
      </c>
      <c r="J130" s="37">
        <f>SUMIF('C-Existing'!$B$12:$B$458,$B130,'C-Existing'!J$12:J$458)</f>
        <v>0</v>
      </c>
      <c r="K130" s="37">
        <f>SUMIF('C-Existing'!$B$12:$B$458,$B130,'C-Existing'!K$12:K$458)</f>
        <v>0</v>
      </c>
      <c r="L130" s="37">
        <f>SUMIF('C-Existing'!$B$12:$B$458,$B130,'C-Existing'!L$12:L$458)</f>
        <v>0</v>
      </c>
      <c r="M130" s="37">
        <f>SUMIF('C-Existing'!$B$12:$B$458,$B130,'C-Existing'!M$12:M$458)</f>
        <v>0</v>
      </c>
      <c r="N130" s="37">
        <f>SUMIF('C-Existing'!$B$12:$B$458,$B130,'C-Existing'!N$12:N$458)</f>
        <v>0</v>
      </c>
      <c r="O130" s="37">
        <f>SUMIF('C-Existing'!$B$12:$B$458,$B130,'C-Existing'!O$12:O$458)</f>
        <v>0</v>
      </c>
      <c r="P130" s="37">
        <f>SUMIF('C-Existing'!$B$12:$B$458,$B130,'C-Existing'!P$12:P$458)</f>
        <v>0</v>
      </c>
      <c r="Q130" s="37">
        <f>SUMIF('C-Existing'!$B$12:$B$458,$B130,'C-Existing'!Q$12:Q$458)</f>
        <v>0</v>
      </c>
      <c r="R130" s="37">
        <f>SUMIF('C-Existing'!$B$12:$B$458,$B130,'C-Existing'!R$12:R$458)</f>
        <v>0</v>
      </c>
      <c r="S130" s="37">
        <f>SUMIF('C-Existing'!$B$12:$B$458,$B130,'C-Existing'!S$12:S$458)</f>
        <v>0</v>
      </c>
      <c r="T130" s="37">
        <f>SUMIF('C-Existing'!$B$12:$B$458,$B130,'C-Existing'!T$12:T$458)</f>
        <v>0</v>
      </c>
      <c r="U130" s="37">
        <f>SUMIF('C-Existing'!$B$12:$B$458,$B130,'C-Existing'!U$12:U$458)</f>
        <v>1</v>
      </c>
      <c r="V130" s="37">
        <f>SUMIF('C-Existing'!$B$12:$B$458,$B130,'C-Existing'!V$12:V$458)</f>
        <v>0</v>
      </c>
      <c r="W130" s="37">
        <f>SUMIF('C-Existing'!$B$12:$B$458,$B130,'C-Existing'!W$12:W$458)</f>
        <v>0</v>
      </c>
      <c r="X130" s="37" t="e">
        <f>SUMIF('C-Existing'!$B$12:$B$458,$B130,'C-Existing'!X$12:X$458)</f>
        <v>#N/A</v>
      </c>
      <c r="Y130" s="37">
        <f>SUMIF('C-Existing'!$B$12:$B$458,$B130,'C-Existing'!Y$12:Y$458)</f>
        <v>0</v>
      </c>
      <c r="Z130" s="37">
        <f>SUMIF('C-Existing'!$B$12:$B$458,$B130,'C-Existing'!Z$12:Z$458)</f>
        <v>0</v>
      </c>
      <c r="AA130" s="37">
        <f>SUMIF('C-Existing'!$B$12:$B$458,$B130,'C-Existing'!AA$12:AA$458)</f>
        <v>0</v>
      </c>
      <c r="AB130" s="37">
        <f>SUMIF('C-Existing'!$B$12:$B$458,$B130,'C-Existing'!AB$12:AB$458)</f>
        <v>0</v>
      </c>
      <c r="AC130" s="37">
        <f>SUMIF('C-Existing'!$B$12:$B$458,$B130,'C-Existing'!AC$12:AC$458)</f>
        <v>0</v>
      </c>
      <c r="AD130" s="37">
        <f>SUMIF('C-Existing'!$B$12:$B$458,$B130,'C-Existing'!AD$12:AD$458)</f>
        <v>0</v>
      </c>
      <c r="AE130" s="56">
        <f>SUMIF('C-Existing'!$B$12:$B$458,$B130,'C-Existing'!AE$12:AE$458)</f>
        <v>9.6699999999999994E-2</v>
      </c>
      <c r="AF130" s="37">
        <f>SUMIF('C-Existing'!$B$12:$B$458,$B130,'C-Existing'!AF$12:AF$458)</f>
        <v>0</v>
      </c>
      <c r="AG130" s="37">
        <f>SUMIF('C-Existing'!$B$12:$B$458,$B130,'C-Existing'!AG$12:AG$458)</f>
        <v>0</v>
      </c>
      <c r="AH130" s="102">
        <f>SUMIF('C-Existing'!$B$12:$B$458,$B130,'C-Existing'!AH$12:AH$458)</f>
        <v>0</v>
      </c>
      <c r="AI130" s="37">
        <f>SUMIF('C-Existing'!$B$12:$B$458,$B130,'C-Existing'!AI$12:AI$458)</f>
        <v>0</v>
      </c>
      <c r="AJ130" s="37">
        <f>SUMIF('C-Existing'!$B$12:$B$458,$B130,'C-Existing'!AJ$12:AJ$458)</f>
        <v>0</v>
      </c>
      <c r="AK130" s="37">
        <f>SUMIF('C-Existing'!$B$12:$B$458,$B130,'C-Existing'!AK$12:AK$458)</f>
        <v>0</v>
      </c>
      <c r="AL130" s="37">
        <f>SUMIF('C-Existing'!$B$12:$B$458,$B130,'C-Existing'!AL$12:AL$458)</f>
        <v>0</v>
      </c>
      <c r="AM130" s="37">
        <f>SUMIF('C-Existing'!$B$12:$B$458,$B130,'C-Existing'!AM$12:AM$458)</f>
        <v>0</v>
      </c>
      <c r="AN130" s="37">
        <f>SUMIF('C-Existing'!$B$12:$B$458,$B130,'C-Existing'!AN$12:AN$458)</f>
        <v>0</v>
      </c>
      <c r="AR130" s="37"/>
    </row>
    <row r="131" spans="1:44" x14ac:dyDescent="0.2">
      <c r="A131" s="1">
        <f t="shared" si="5"/>
        <v>3</v>
      </c>
      <c r="B131" s="101">
        <f t="shared" si="7"/>
        <v>48304</v>
      </c>
      <c r="C131" s="37">
        <f>SUMIF('C-Existing'!$B$12:$B$458,$B131,'C-Existing'!C$12:C$458)</f>
        <v>0</v>
      </c>
      <c r="D131" s="37">
        <f>SUMIF('C-Existing'!$B$12:$B$458,$B131,'C-Existing'!D$12:D$458)</f>
        <v>56138240.700000025</v>
      </c>
      <c r="E131" s="37">
        <f>SUMIF('C-Existing'!$B$12:$B$458,$B131,'C-Existing'!E$12:E$458)</f>
        <v>0</v>
      </c>
      <c r="F131" s="37">
        <f>SUMIF('C-Existing'!$B$12:$B$458,$B131,'C-Existing'!F$12:F$458)</f>
        <v>0</v>
      </c>
      <c r="G131" s="37">
        <f>SUMIF('C-Existing'!$B$12:$B$458,$B131,'C-Existing'!G$12:G$458)</f>
        <v>0</v>
      </c>
      <c r="H131" s="37">
        <f>SUMIF('C-Existing'!$B$12:$B$458,$B131,'C-Existing'!H$12:H$458)</f>
        <v>0</v>
      </c>
      <c r="I131" s="37">
        <f>SUMIF('C-Existing'!$B$12:$B$458,$B131,'C-Existing'!I$12:I$458)</f>
        <v>0</v>
      </c>
      <c r="J131" s="37">
        <f>SUMIF('C-Existing'!$B$12:$B$458,$B131,'C-Existing'!J$12:J$458)</f>
        <v>0</v>
      </c>
      <c r="K131" s="37">
        <f>SUMIF('C-Existing'!$B$12:$B$458,$B131,'C-Existing'!K$12:K$458)</f>
        <v>0</v>
      </c>
      <c r="L131" s="37">
        <f>SUMIF('C-Existing'!$B$12:$B$458,$B131,'C-Existing'!L$12:L$458)</f>
        <v>0</v>
      </c>
      <c r="M131" s="37">
        <f>SUMIF('C-Existing'!$B$12:$B$458,$B131,'C-Existing'!M$12:M$458)</f>
        <v>0</v>
      </c>
      <c r="N131" s="37">
        <f>SUMIF('C-Existing'!$B$12:$B$458,$B131,'C-Existing'!N$12:N$458)</f>
        <v>0</v>
      </c>
      <c r="O131" s="37">
        <f>SUMIF('C-Existing'!$B$12:$B$458,$B131,'C-Existing'!O$12:O$458)</f>
        <v>0</v>
      </c>
      <c r="P131" s="37">
        <f>SUMIF('C-Existing'!$B$12:$B$458,$B131,'C-Existing'!P$12:P$458)</f>
        <v>0</v>
      </c>
      <c r="Q131" s="37">
        <f>SUMIF('C-Existing'!$B$12:$B$458,$B131,'C-Existing'!Q$12:Q$458)</f>
        <v>0</v>
      </c>
      <c r="R131" s="37">
        <f>SUMIF('C-Existing'!$B$12:$B$458,$B131,'C-Existing'!R$12:R$458)</f>
        <v>0</v>
      </c>
      <c r="S131" s="37">
        <f>SUMIF('C-Existing'!$B$12:$B$458,$B131,'C-Existing'!S$12:S$458)</f>
        <v>0</v>
      </c>
      <c r="T131" s="37">
        <f>SUMIF('C-Existing'!$B$12:$B$458,$B131,'C-Existing'!T$12:T$458)</f>
        <v>0</v>
      </c>
      <c r="U131" s="37">
        <f>SUMIF('C-Existing'!$B$12:$B$458,$B131,'C-Existing'!U$12:U$458)</f>
        <v>1</v>
      </c>
      <c r="V131" s="37">
        <f>SUMIF('C-Existing'!$B$12:$B$458,$B131,'C-Existing'!V$12:V$458)</f>
        <v>0</v>
      </c>
      <c r="W131" s="37">
        <f>SUMIF('C-Existing'!$B$12:$B$458,$B131,'C-Existing'!W$12:W$458)</f>
        <v>0</v>
      </c>
      <c r="X131" s="37" t="e">
        <f>SUMIF('C-Existing'!$B$12:$B$458,$B131,'C-Existing'!X$12:X$458)</f>
        <v>#N/A</v>
      </c>
      <c r="Y131" s="37">
        <f>SUMIF('C-Existing'!$B$12:$B$458,$B131,'C-Existing'!Y$12:Y$458)</f>
        <v>0</v>
      </c>
      <c r="Z131" s="37">
        <f>SUMIF('C-Existing'!$B$12:$B$458,$B131,'C-Existing'!Z$12:Z$458)</f>
        <v>0</v>
      </c>
      <c r="AA131" s="37">
        <f>SUMIF('C-Existing'!$B$12:$B$458,$B131,'C-Existing'!AA$12:AA$458)</f>
        <v>0</v>
      </c>
      <c r="AB131" s="37">
        <f>SUMIF('C-Existing'!$B$12:$B$458,$B131,'C-Existing'!AB$12:AB$458)</f>
        <v>0</v>
      </c>
      <c r="AC131" s="37">
        <f>SUMIF('C-Existing'!$B$12:$B$458,$B131,'C-Existing'!AC$12:AC$458)</f>
        <v>0</v>
      </c>
      <c r="AD131" s="37">
        <f>SUMIF('C-Existing'!$B$12:$B$458,$B131,'C-Existing'!AD$12:AD$458)</f>
        <v>0</v>
      </c>
      <c r="AE131" s="56">
        <f>SUMIF('C-Existing'!$B$12:$B$458,$B131,'C-Existing'!AE$12:AE$458)</f>
        <v>9.6699999999999994E-2</v>
      </c>
      <c r="AF131" s="37">
        <f>SUMIF('C-Existing'!$B$12:$B$458,$B131,'C-Existing'!AF$12:AF$458)</f>
        <v>0</v>
      </c>
      <c r="AG131" s="37">
        <f>SUMIF('C-Existing'!$B$12:$B$458,$B131,'C-Existing'!AG$12:AG$458)</f>
        <v>0</v>
      </c>
      <c r="AH131" s="102">
        <f>SUMIF('C-Existing'!$B$12:$B$458,$B131,'C-Existing'!AH$12:AH$458)</f>
        <v>0</v>
      </c>
      <c r="AI131" s="37">
        <f>SUMIF('C-Existing'!$B$12:$B$458,$B131,'C-Existing'!AI$12:AI$458)</f>
        <v>0</v>
      </c>
      <c r="AJ131" s="37">
        <f>SUMIF('C-Existing'!$B$12:$B$458,$B131,'C-Existing'!AJ$12:AJ$458)</f>
        <v>0</v>
      </c>
      <c r="AK131" s="37">
        <f>SUMIF('C-Existing'!$B$12:$B$458,$B131,'C-Existing'!AK$12:AK$458)</f>
        <v>0</v>
      </c>
      <c r="AL131" s="37">
        <f>SUMIF('C-Existing'!$B$12:$B$458,$B131,'C-Existing'!AL$12:AL$458)</f>
        <v>0</v>
      </c>
      <c r="AM131" s="37">
        <f>SUMIF('C-Existing'!$B$12:$B$458,$B131,'C-Existing'!AM$12:AM$458)</f>
        <v>0</v>
      </c>
      <c r="AN131" s="37">
        <f>SUMIF('C-Existing'!$B$12:$B$458,$B131,'C-Existing'!AN$12:AN$458)</f>
        <v>0</v>
      </c>
      <c r="AR131" s="37"/>
    </row>
    <row r="132" spans="1:44" x14ac:dyDescent="0.2">
      <c r="A132" s="1">
        <f t="shared" si="5"/>
        <v>4</v>
      </c>
      <c r="B132" s="101">
        <f t="shared" si="7"/>
        <v>48334</v>
      </c>
      <c r="C132" s="37">
        <f>SUMIF('C-Existing'!$B$12:$B$458,$B132,'C-Existing'!C$12:C$458)</f>
        <v>0</v>
      </c>
      <c r="D132" s="37">
        <f>SUMIF('C-Existing'!$B$12:$B$458,$B132,'C-Existing'!D$12:D$458)</f>
        <v>56138240.700000025</v>
      </c>
      <c r="E132" s="37">
        <f>SUMIF('C-Existing'!$B$12:$B$458,$B132,'C-Existing'!E$12:E$458)</f>
        <v>0</v>
      </c>
      <c r="F132" s="37">
        <f>SUMIF('C-Existing'!$B$12:$B$458,$B132,'C-Existing'!F$12:F$458)</f>
        <v>0</v>
      </c>
      <c r="G132" s="37">
        <f>SUMIF('C-Existing'!$B$12:$B$458,$B132,'C-Existing'!G$12:G$458)</f>
        <v>0</v>
      </c>
      <c r="H132" s="37">
        <f>SUMIF('C-Existing'!$B$12:$B$458,$B132,'C-Existing'!H$12:H$458)</f>
        <v>0</v>
      </c>
      <c r="I132" s="37">
        <f>SUMIF('C-Existing'!$B$12:$B$458,$B132,'C-Existing'!I$12:I$458)</f>
        <v>0</v>
      </c>
      <c r="J132" s="37">
        <f>SUMIF('C-Existing'!$B$12:$B$458,$B132,'C-Existing'!J$12:J$458)</f>
        <v>0</v>
      </c>
      <c r="K132" s="37">
        <f>SUMIF('C-Existing'!$B$12:$B$458,$B132,'C-Existing'!K$12:K$458)</f>
        <v>0</v>
      </c>
      <c r="L132" s="37">
        <f>SUMIF('C-Existing'!$B$12:$B$458,$B132,'C-Existing'!L$12:L$458)</f>
        <v>0</v>
      </c>
      <c r="M132" s="37">
        <f>SUMIF('C-Existing'!$B$12:$B$458,$B132,'C-Existing'!M$12:M$458)</f>
        <v>0</v>
      </c>
      <c r="N132" s="37">
        <f>SUMIF('C-Existing'!$B$12:$B$458,$B132,'C-Existing'!N$12:N$458)</f>
        <v>0</v>
      </c>
      <c r="O132" s="37">
        <f>SUMIF('C-Existing'!$B$12:$B$458,$B132,'C-Existing'!O$12:O$458)</f>
        <v>0</v>
      </c>
      <c r="P132" s="37">
        <f>SUMIF('C-Existing'!$B$12:$B$458,$B132,'C-Existing'!P$12:P$458)</f>
        <v>0</v>
      </c>
      <c r="Q132" s="37">
        <f>SUMIF('C-Existing'!$B$12:$B$458,$B132,'C-Existing'!Q$12:Q$458)</f>
        <v>0</v>
      </c>
      <c r="R132" s="37">
        <f>SUMIF('C-Existing'!$B$12:$B$458,$B132,'C-Existing'!R$12:R$458)</f>
        <v>0</v>
      </c>
      <c r="S132" s="37">
        <f>SUMIF('C-Existing'!$B$12:$B$458,$B132,'C-Existing'!S$12:S$458)</f>
        <v>0</v>
      </c>
      <c r="T132" s="37">
        <f>SUMIF('C-Existing'!$B$12:$B$458,$B132,'C-Existing'!T$12:T$458)</f>
        <v>0</v>
      </c>
      <c r="U132" s="37">
        <f>SUMIF('C-Existing'!$B$12:$B$458,$B132,'C-Existing'!U$12:U$458)</f>
        <v>1</v>
      </c>
      <c r="V132" s="37">
        <f>SUMIF('C-Existing'!$B$12:$B$458,$B132,'C-Existing'!V$12:V$458)</f>
        <v>0</v>
      </c>
      <c r="W132" s="37">
        <f>SUMIF('C-Existing'!$B$12:$B$458,$B132,'C-Existing'!W$12:W$458)</f>
        <v>0</v>
      </c>
      <c r="X132" s="37" t="e">
        <f>SUMIF('C-Existing'!$B$12:$B$458,$B132,'C-Existing'!X$12:X$458)</f>
        <v>#N/A</v>
      </c>
      <c r="Y132" s="37">
        <f>SUMIF('C-Existing'!$B$12:$B$458,$B132,'C-Existing'!Y$12:Y$458)</f>
        <v>0</v>
      </c>
      <c r="Z132" s="37">
        <f>SUMIF('C-Existing'!$B$12:$B$458,$B132,'C-Existing'!Z$12:Z$458)</f>
        <v>0</v>
      </c>
      <c r="AA132" s="37">
        <f>SUMIF('C-Existing'!$B$12:$B$458,$B132,'C-Existing'!AA$12:AA$458)</f>
        <v>0</v>
      </c>
      <c r="AB132" s="37">
        <f>SUMIF('C-Existing'!$B$12:$B$458,$B132,'C-Existing'!AB$12:AB$458)</f>
        <v>0</v>
      </c>
      <c r="AC132" s="37">
        <f>SUMIF('C-Existing'!$B$12:$B$458,$B132,'C-Existing'!AC$12:AC$458)</f>
        <v>0</v>
      </c>
      <c r="AD132" s="37">
        <f>SUMIF('C-Existing'!$B$12:$B$458,$B132,'C-Existing'!AD$12:AD$458)</f>
        <v>0</v>
      </c>
      <c r="AE132" s="56">
        <f>SUMIF('C-Existing'!$B$12:$B$458,$B132,'C-Existing'!AE$12:AE$458)</f>
        <v>9.6699999999999994E-2</v>
      </c>
      <c r="AF132" s="37">
        <f>SUMIF('C-Existing'!$B$12:$B$458,$B132,'C-Existing'!AF$12:AF$458)</f>
        <v>0</v>
      </c>
      <c r="AG132" s="37">
        <f>SUMIF('C-Existing'!$B$12:$B$458,$B132,'C-Existing'!AG$12:AG$458)</f>
        <v>0</v>
      </c>
      <c r="AH132" s="102">
        <f>SUMIF('C-Existing'!$B$12:$B$458,$B132,'C-Existing'!AH$12:AH$458)</f>
        <v>0</v>
      </c>
      <c r="AI132" s="37">
        <f>SUMIF('C-Existing'!$B$12:$B$458,$B132,'C-Existing'!AI$12:AI$458)</f>
        <v>0</v>
      </c>
      <c r="AJ132" s="37">
        <f>SUMIF('C-Existing'!$B$12:$B$458,$B132,'C-Existing'!AJ$12:AJ$458)</f>
        <v>0</v>
      </c>
      <c r="AK132" s="37">
        <f>SUMIF('C-Existing'!$B$12:$B$458,$B132,'C-Existing'!AK$12:AK$458)</f>
        <v>0</v>
      </c>
      <c r="AL132" s="37">
        <f>SUMIF('C-Existing'!$B$12:$B$458,$B132,'C-Existing'!AL$12:AL$458)</f>
        <v>0</v>
      </c>
      <c r="AM132" s="37">
        <f>SUMIF('C-Existing'!$B$12:$B$458,$B132,'C-Existing'!AM$12:AM$458)</f>
        <v>0</v>
      </c>
      <c r="AN132" s="37">
        <f>SUMIF('C-Existing'!$B$12:$B$458,$B132,'C-Existing'!AN$12:AN$458)</f>
        <v>0</v>
      </c>
      <c r="AR132" s="37"/>
    </row>
    <row r="133" spans="1:44" x14ac:dyDescent="0.2">
      <c r="A133" s="1">
        <f t="shared" si="5"/>
        <v>5</v>
      </c>
      <c r="B133" s="101">
        <f t="shared" si="7"/>
        <v>48365</v>
      </c>
      <c r="C133" s="37">
        <f>SUMIF('C-Existing'!$B$12:$B$458,$B133,'C-Existing'!C$12:C$458)</f>
        <v>0</v>
      </c>
      <c r="D133" s="37">
        <f>SUMIF('C-Existing'!$B$12:$B$458,$B133,'C-Existing'!D$12:D$458)</f>
        <v>56138240.700000025</v>
      </c>
      <c r="E133" s="37">
        <f>SUMIF('C-Existing'!$B$12:$B$458,$B133,'C-Existing'!E$12:E$458)</f>
        <v>0</v>
      </c>
      <c r="F133" s="37">
        <f>SUMIF('C-Existing'!$B$12:$B$458,$B133,'C-Existing'!F$12:F$458)</f>
        <v>0</v>
      </c>
      <c r="G133" s="37">
        <f>SUMIF('C-Existing'!$B$12:$B$458,$B133,'C-Existing'!G$12:G$458)</f>
        <v>0</v>
      </c>
      <c r="H133" s="37">
        <f>SUMIF('C-Existing'!$B$12:$B$458,$B133,'C-Existing'!H$12:H$458)</f>
        <v>0</v>
      </c>
      <c r="I133" s="37">
        <f>SUMIF('C-Existing'!$B$12:$B$458,$B133,'C-Existing'!I$12:I$458)</f>
        <v>0</v>
      </c>
      <c r="J133" s="37">
        <f>SUMIF('C-Existing'!$B$12:$B$458,$B133,'C-Existing'!J$12:J$458)</f>
        <v>0</v>
      </c>
      <c r="K133" s="37">
        <f>SUMIF('C-Existing'!$B$12:$B$458,$B133,'C-Existing'!K$12:K$458)</f>
        <v>0</v>
      </c>
      <c r="L133" s="37">
        <f>SUMIF('C-Existing'!$B$12:$B$458,$B133,'C-Existing'!L$12:L$458)</f>
        <v>0</v>
      </c>
      <c r="M133" s="37">
        <f>SUMIF('C-Existing'!$B$12:$B$458,$B133,'C-Existing'!M$12:M$458)</f>
        <v>0</v>
      </c>
      <c r="N133" s="37">
        <f>SUMIF('C-Existing'!$B$12:$B$458,$B133,'C-Existing'!N$12:N$458)</f>
        <v>0</v>
      </c>
      <c r="O133" s="37">
        <f>SUMIF('C-Existing'!$B$12:$B$458,$B133,'C-Existing'!O$12:O$458)</f>
        <v>0</v>
      </c>
      <c r="P133" s="37">
        <f>SUMIF('C-Existing'!$B$12:$B$458,$B133,'C-Existing'!P$12:P$458)</f>
        <v>0</v>
      </c>
      <c r="Q133" s="37">
        <f>SUMIF('C-Existing'!$B$12:$B$458,$B133,'C-Existing'!Q$12:Q$458)</f>
        <v>0</v>
      </c>
      <c r="R133" s="37">
        <f>SUMIF('C-Existing'!$B$12:$B$458,$B133,'C-Existing'!R$12:R$458)</f>
        <v>0</v>
      </c>
      <c r="S133" s="37">
        <f>SUMIF('C-Existing'!$B$12:$B$458,$B133,'C-Existing'!S$12:S$458)</f>
        <v>0</v>
      </c>
      <c r="T133" s="37">
        <f>SUMIF('C-Existing'!$B$12:$B$458,$B133,'C-Existing'!T$12:T$458)</f>
        <v>0</v>
      </c>
      <c r="U133" s="37">
        <f>SUMIF('C-Existing'!$B$12:$B$458,$B133,'C-Existing'!U$12:U$458)</f>
        <v>1</v>
      </c>
      <c r="V133" s="37">
        <f>SUMIF('C-Existing'!$B$12:$B$458,$B133,'C-Existing'!V$12:V$458)</f>
        <v>0</v>
      </c>
      <c r="W133" s="37">
        <f>SUMIF('C-Existing'!$B$12:$B$458,$B133,'C-Existing'!W$12:W$458)</f>
        <v>0</v>
      </c>
      <c r="X133" s="37" t="e">
        <f>SUMIF('C-Existing'!$B$12:$B$458,$B133,'C-Existing'!X$12:X$458)</f>
        <v>#N/A</v>
      </c>
      <c r="Y133" s="37">
        <f>SUMIF('C-Existing'!$B$12:$B$458,$B133,'C-Existing'!Y$12:Y$458)</f>
        <v>0</v>
      </c>
      <c r="Z133" s="37">
        <f>SUMIF('C-Existing'!$B$12:$B$458,$B133,'C-Existing'!Z$12:Z$458)</f>
        <v>0</v>
      </c>
      <c r="AA133" s="37">
        <f>SUMIF('C-Existing'!$B$12:$B$458,$B133,'C-Existing'!AA$12:AA$458)</f>
        <v>0</v>
      </c>
      <c r="AB133" s="37">
        <f>SUMIF('C-Existing'!$B$12:$B$458,$B133,'C-Existing'!AB$12:AB$458)</f>
        <v>0</v>
      </c>
      <c r="AC133" s="37">
        <f>SUMIF('C-Existing'!$B$12:$B$458,$B133,'C-Existing'!AC$12:AC$458)</f>
        <v>0</v>
      </c>
      <c r="AD133" s="37">
        <f>SUMIF('C-Existing'!$B$12:$B$458,$B133,'C-Existing'!AD$12:AD$458)</f>
        <v>0</v>
      </c>
      <c r="AE133" s="56">
        <f>SUMIF('C-Existing'!$B$12:$B$458,$B133,'C-Existing'!AE$12:AE$458)</f>
        <v>9.6699999999999994E-2</v>
      </c>
      <c r="AF133" s="37">
        <f>SUMIF('C-Existing'!$B$12:$B$458,$B133,'C-Existing'!AF$12:AF$458)</f>
        <v>0</v>
      </c>
      <c r="AG133" s="37">
        <f>SUMIF('C-Existing'!$B$12:$B$458,$B133,'C-Existing'!AG$12:AG$458)</f>
        <v>0</v>
      </c>
      <c r="AH133" s="102">
        <f>SUMIF('C-Existing'!$B$12:$B$458,$B133,'C-Existing'!AH$12:AH$458)</f>
        <v>0</v>
      </c>
      <c r="AI133" s="37">
        <f>SUMIF('C-Existing'!$B$12:$B$458,$B133,'C-Existing'!AI$12:AI$458)</f>
        <v>0</v>
      </c>
      <c r="AJ133" s="37">
        <f>SUMIF('C-Existing'!$B$12:$B$458,$B133,'C-Existing'!AJ$12:AJ$458)</f>
        <v>0</v>
      </c>
      <c r="AK133" s="37">
        <f>SUMIF('C-Existing'!$B$12:$B$458,$B133,'C-Existing'!AK$12:AK$458)</f>
        <v>0</v>
      </c>
      <c r="AL133" s="37">
        <f>SUMIF('C-Existing'!$B$12:$B$458,$B133,'C-Existing'!AL$12:AL$458)</f>
        <v>0</v>
      </c>
      <c r="AM133" s="37">
        <f>SUMIF('C-Existing'!$B$12:$B$458,$B133,'C-Existing'!AM$12:AM$458)</f>
        <v>0</v>
      </c>
      <c r="AN133" s="37">
        <f>SUMIF('C-Existing'!$B$12:$B$458,$B133,'C-Existing'!AN$12:AN$458)</f>
        <v>0</v>
      </c>
      <c r="AR133" s="37"/>
    </row>
    <row r="134" spans="1:44" x14ac:dyDescent="0.2">
      <c r="A134" s="1">
        <f t="shared" si="5"/>
        <v>6</v>
      </c>
      <c r="B134" s="101">
        <f t="shared" si="7"/>
        <v>48395</v>
      </c>
      <c r="C134" s="37">
        <f>SUMIF('C-Existing'!$B$12:$B$458,$B134,'C-Existing'!C$12:C$458)</f>
        <v>0</v>
      </c>
      <c r="D134" s="37">
        <f>SUMIF('C-Existing'!$B$12:$B$458,$B134,'C-Existing'!D$12:D$458)</f>
        <v>56138240.700000025</v>
      </c>
      <c r="E134" s="37">
        <f>SUMIF('C-Existing'!$B$12:$B$458,$B134,'C-Existing'!E$12:E$458)</f>
        <v>0</v>
      </c>
      <c r="F134" s="37">
        <f>SUMIF('C-Existing'!$B$12:$B$458,$B134,'C-Existing'!F$12:F$458)</f>
        <v>0</v>
      </c>
      <c r="G134" s="37">
        <f>SUMIF('C-Existing'!$B$12:$B$458,$B134,'C-Existing'!G$12:G$458)</f>
        <v>0</v>
      </c>
      <c r="H134" s="37">
        <f>SUMIF('C-Existing'!$B$12:$B$458,$B134,'C-Existing'!H$12:H$458)</f>
        <v>0</v>
      </c>
      <c r="I134" s="37">
        <f>SUMIF('C-Existing'!$B$12:$B$458,$B134,'C-Existing'!I$12:I$458)</f>
        <v>0</v>
      </c>
      <c r="J134" s="37">
        <f>SUMIF('C-Existing'!$B$12:$B$458,$B134,'C-Existing'!J$12:J$458)</f>
        <v>0</v>
      </c>
      <c r="K134" s="37">
        <f>SUMIF('C-Existing'!$B$12:$B$458,$B134,'C-Existing'!K$12:K$458)</f>
        <v>0</v>
      </c>
      <c r="L134" s="37">
        <f>SUMIF('C-Existing'!$B$12:$B$458,$B134,'C-Existing'!L$12:L$458)</f>
        <v>0</v>
      </c>
      <c r="M134" s="37">
        <f>SUMIF('C-Existing'!$B$12:$B$458,$B134,'C-Existing'!M$12:M$458)</f>
        <v>0</v>
      </c>
      <c r="N134" s="37">
        <f>SUMIF('C-Existing'!$B$12:$B$458,$B134,'C-Existing'!N$12:N$458)</f>
        <v>0</v>
      </c>
      <c r="O134" s="37">
        <f>SUMIF('C-Existing'!$B$12:$B$458,$B134,'C-Existing'!O$12:O$458)</f>
        <v>0</v>
      </c>
      <c r="P134" s="37">
        <f>SUMIF('C-Existing'!$B$12:$B$458,$B134,'C-Existing'!P$12:P$458)</f>
        <v>0</v>
      </c>
      <c r="Q134" s="37">
        <f>SUMIF('C-Existing'!$B$12:$B$458,$B134,'C-Existing'!Q$12:Q$458)</f>
        <v>0</v>
      </c>
      <c r="R134" s="37">
        <f>SUMIF('C-Existing'!$B$12:$B$458,$B134,'C-Existing'!R$12:R$458)</f>
        <v>0</v>
      </c>
      <c r="S134" s="37">
        <f>SUMIF('C-Existing'!$B$12:$B$458,$B134,'C-Existing'!S$12:S$458)</f>
        <v>0</v>
      </c>
      <c r="T134" s="37">
        <f>SUMIF('C-Existing'!$B$12:$B$458,$B134,'C-Existing'!T$12:T$458)</f>
        <v>0</v>
      </c>
      <c r="U134" s="37">
        <f>SUMIF('C-Existing'!$B$12:$B$458,$B134,'C-Existing'!U$12:U$458)</f>
        <v>1</v>
      </c>
      <c r="V134" s="37">
        <f>SUMIF('C-Existing'!$B$12:$B$458,$B134,'C-Existing'!V$12:V$458)</f>
        <v>0</v>
      </c>
      <c r="W134" s="37">
        <f>SUMIF('C-Existing'!$B$12:$B$458,$B134,'C-Existing'!W$12:W$458)</f>
        <v>0</v>
      </c>
      <c r="X134" s="37" t="e">
        <f>SUMIF('C-Existing'!$B$12:$B$458,$B134,'C-Existing'!X$12:X$458)</f>
        <v>#N/A</v>
      </c>
      <c r="Y134" s="37">
        <f>SUMIF('C-Existing'!$B$12:$B$458,$B134,'C-Existing'!Y$12:Y$458)</f>
        <v>0</v>
      </c>
      <c r="Z134" s="37">
        <f>SUMIF('C-Existing'!$B$12:$B$458,$B134,'C-Existing'!Z$12:Z$458)</f>
        <v>0</v>
      </c>
      <c r="AA134" s="37">
        <f>SUMIF('C-Existing'!$B$12:$B$458,$B134,'C-Existing'!AA$12:AA$458)</f>
        <v>0</v>
      </c>
      <c r="AB134" s="37">
        <f>SUMIF('C-Existing'!$B$12:$B$458,$B134,'C-Existing'!AB$12:AB$458)</f>
        <v>0</v>
      </c>
      <c r="AC134" s="37">
        <f>SUMIF('C-Existing'!$B$12:$B$458,$B134,'C-Existing'!AC$12:AC$458)</f>
        <v>0</v>
      </c>
      <c r="AD134" s="37">
        <f>SUMIF('C-Existing'!$B$12:$B$458,$B134,'C-Existing'!AD$12:AD$458)</f>
        <v>0</v>
      </c>
      <c r="AE134" s="56">
        <f>SUMIF('C-Existing'!$B$12:$B$458,$B134,'C-Existing'!AE$12:AE$458)</f>
        <v>9.6699999999999994E-2</v>
      </c>
      <c r="AF134" s="37">
        <f>SUMIF('C-Existing'!$B$12:$B$458,$B134,'C-Existing'!AF$12:AF$458)</f>
        <v>0</v>
      </c>
      <c r="AG134" s="37">
        <f>SUMIF('C-Existing'!$B$12:$B$458,$B134,'C-Existing'!AG$12:AG$458)</f>
        <v>0</v>
      </c>
      <c r="AH134" s="102">
        <f>SUMIF('C-Existing'!$B$12:$B$458,$B134,'C-Existing'!AH$12:AH$458)</f>
        <v>0</v>
      </c>
      <c r="AI134" s="37">
        <f>SUMIF('C-Existing'!$B$12:$B$458,$B134,'C-Existing'!AI$12:AI$458)</f>
        <v>0</v>
      </c>
      <c r="AJ134" s="37">
        <f>SUMIF('C-Existing'!$B$12:$B$458,$B134,'C-Existing'!AJ$12:AJ$458)</f>
        <v>0</v>
      </c>
      <c r="AK134" s="37">
        <f>SUMIF('C-Existing'!$B$12:$B$458,$B134,'C-Existing'!AK$12:AK$458)</f>
        <v>0</v>
      </c>
      <c r="AL134" s="37">
        <f>SUMIF('C-Existing'!$B$12:$B$458,$B134,'C-Existing'!AL$12:AL$458)</f>
        <v>0</v>
      </c>
      <c r="AM134" s="37">
        <f>SUMIF('C-Existing'!$B$12:$B$458,$B134,'C-Existing'!AM$12:AM$458)</f>
        <v>0</v>
      </c>
      <c r="AN134" s="37">
        <f>SUMIF('C-Existing'!$B$12:$B$458,$B134,'C-Existing'!AN$12:AN$458)</f>
        <v>0</v>
      </c>
      <c r="AR134" s="37"/>
    </row>
    <row r="135" spans="1:44" x14ac:dyDescent="0.2">
      <c r="A135" s="1">
        <f t="shared" si="5"/>
        <v>7</v>
      </c>
      <c r="B135" s="101">
        <f t="shared" si="7"/>
        <v>48426</v>
      </c>
      <c r="C135" s="37">
        <f>SUMIF('C-Existing'!$B$12:$B$458,$B135,'C-Existing'!C$12:C$458)</f>
        <v>0</v>
      </c>
      <c r="D135" s="37">
        <f>SUMIF('C-Existing'!$B$12:$B$458,$B135,'C-Existing'!D$12:D$458)</f>
        <v>56138240.700000025</v>
      </c>
      <c r="E135" s="37">
        <f>SUMIF('C-Existing'!$B$12:$B$458,$B135,'C-Existing'!E$12:E$458)</f>
        <v>0</v>
      </c>
      <c r="F135" s="37">
        <f>SUMIF('C-Existing'!$B$12:$B$458,$B135,'C-Existing'!F$12:F$458)</f>
        <v>0</v>
      </c>
      <c r="G135" s="37">
        <f>SUMIF('C-Existing'!$B$12:$B$458,$B135,'C-Existing'!G$12:G$458)</f>
        <v>0</v>
      </c>
      <c r="H135" s="37">
        <f>SUMIF('C-Existing'!$B$12:$B$458,$B135,'C-Existing'!H$12:H$458)</f>
        <v>0</v>
      </c>
      <c r="I135" s="37">
        <f>SUMIF('C-Existing'!$B$12:$B$458,$B135,'C-Existing'!I$12:I$458)</f>
        <v>0</v>
      </c>
      <c r="J135" s="37">
        <f>SUMIF('C-Existing'!$B$12:$B$458,$B135,'C-Existing'!J$12:J$458)</f>
        <v>0</v>
      </c>
      <c r="K135" s="37">
        <f>SUMIF('C-Existing'!$B$12:$B$458,$B135,'C-Existing'!K$12:K$458)</f>
        <v>0</v>
      </c>
      <c r="L135" s="37">
        <f>SUMIF('C-Existing'!$B$12:$B$458,$B135,'C-Existing'!L$12:L$458)</f>
        <v>0</v>
      </c>
      <c r="M135" s="37">
        <f>SUMIF('C-Existing'!$B$12:$B$458,$B135,'C-Existing'!M$12:M$458)</f>
        <v>0</v>
      </c>
      <c r="N135" s="37">
        <f>SUMIF('C-Existing'!$B$12:$B$458,$B135,'C-Existing'!N$12:N$458)</f>
        <v>0</v>
      </c>
      <c r="O135" s="37">
        <f>SUMIF('C-Existing'!$B$12:$B$458,$B135,'C-Existing'!O$12:O$458)</f>
        <v>0</v>
      </c>
      <c r="P135" s="37">
        <f>SUMIF('C-Existing'!$B$12:$B$458,$B135,'C-Existing'!P$12:P$458)</f>
        <v>0</v>
      </c>
      <c r="Q135" s="37">
        <f>SUMIF('C-Existing'!$B$12:$B$458,$B135,'C-Existing'!Q$12:Q$458)</f>
        <v>0</v>
      </c>
      <c r="R135" s="37">
        <f>SUMIF('C-Existing'!$B$12:$B$458,$B135,'C-Existing'!R$12:R$458)</f>
        <v>0</v>
      </c>
      <c r="S135" s="37">
        <f>SUMIF('C-Existing'!$B$12:$B$458,$B135,'C-Existing'!S$12:S$458)</f>
        <v>0</v>
      </c>
      <c r="T135" s="37">
        <f>SUMIF('C-Existing'!$B$12:$B$458,$B135,'C-Existing'!T$12:T$458)</f>
        <v>0</v>
      </c>
      <c r="U135" s="37">
        <f>SUMIF('C-Existing'!$B$12:$B$458,$B135,'C-Existing'!U$12:U$458)</f>
        <v>1</v>
      </c>
      <c r="V135" s="37">
        <f>SUMIF('C-Existing'!$B$12:$B$458,$B135,'C-Existing'!V$12:V$458)</f>
        <v>0</v>
      </c>
      <c r="W135" s="37">
        <f>SUMIF('C-Existing'!$B$12:$B$458,$B135,'C-Existing'!W$12:W$458)</f>
        <v>0</v>
      </c>
      <c r="X135" s="37" t="e">
        <f>SUMIF('C-Existing'!$B$12:$B$458,$B135,'C-Existing'!X$12:X$458)</f>
        <v>#N/A</v>
      </c>
      <c r="Y135" s="37">
        <f>SUMIF('C-Existing'!$B$12:$B$458,$B135,'C-Existing'!Y$12:Y$458)</f>
        <v>0</v>
      </c>
      <c r="Z135" s="37">
        <f>SUMIF('C-Existing'!$B$12:$B$458,$B135,'C-Existing'!Z$12:Z$458)</f>
        <v>0</v>
      </c>
      <c r="AA135" s="37">
        <f>SUMIF('C-Existing'!$B$12:$B$458,$B135,'C-Existing'!AA$12:AA$458)</f>
        <v>0</v>
      </c>
      <c r="AB135" s="37">
        <f>SUMIF('C-Existing'!$B$12:$B$458,$B135,'C-Existing'!AB$12:AB$458)</f>
        <v>0</v>
      </c>
      <c r="AC135" s="37">
        <f>SUMIF('C-Existing'!$B$12:$B$458,$B135,'C-Existing'!AC$12:AC$458)</f>
        <v>0</v>
      </c>
      <c r="AD135" s="37">
        <f>SUMIF('C-Existing'!$B$12:$B$458,$B135,'C-Existing'!AD$12:AD$458)</f>
        <v>0</v>
      </c>
      <c r="AE135" s="56">
        <f>SUMIF('C-Existing'!$B$12:$B$458,$B135,'C-Existing'!AE$12:AE$458)</f>
        <v>9.6699999999999994E-2</v>
      </c>
      <c r="AF135" s="37">
        <f>SUMIF('C-Existing'!$B$12:$B$458,$B135,'C-Existing'!AF$12:AF$458)</f>
        <v>0</v>
      </c>
      <c r="AG135" s="37">
        <f>SUMIF('C-Existing'!$B$12:$B$458,$B135,'C-Existing'!AG$12:AG$458)</f>
        <v>0</v>
      </c>
      <c r="AH135" s="102">
        <f>SUMIF('C-Existing'!$B$12:$B$458,$B135,'C-Existing'!AH$12:AH$458)</f>
        <v>0</v>
      </c>
      <c r="AI135" s="37">
        <f>SUMIF('C-Existing'!$B$12:$B$458,$B135,'C-Existing'!AI$12:AI$458)</f>
        <v>0</v>
      </c>
      <c r="AJ135" s="37">
        <f>SUMIF('C-Existing'!$B$12:$B$458,$B135,'C-Existing'!AJ$12:AJ$458)</f>
        <v>0</v>
      </c>
      <c r="AK135" s="37">
        <f>SUMIF('C-Existing'!$B$12:$B$458,$B135,'C-Existing'!AK$12:AK$458)</f>
        <v>0</v>
      </c>
      <c r="AL135" s="37">
        <f>SUMIF('C-Existing'!$B$12:$B$458,$B135,'C-Existing'!AL$12:AL$458)</f>
        <v>0</v>
      </c>
      <c r="AM135" s="37">
        <f>SUMIF('C-Existing'!$B$12:$B$458,$B135,'C-Existing'!AM$12:AM$458)</f>
        <v>0</v>
      </c>
      <c r="AN135" s="37">
        <f>SUMIF('C-Existing'!$B$12:$B$458,$B135,'C-Existing'!AN$12:AN$458)</f>
        <v>0</v>
      </c>
      <c r="AR135" s="37"/>
    </row>
    <row r="136" spans="1:44" x14ac:dyDescent="0.2">
      <c r="A136" s="1">
        <f t="shared" si="5"/>
        <v>8</v>
      </c>
      <c r="B136" s="101">
        <f t="shared" si="7"/>
        <v>48457</v>
      </c>
      <c r="C136" s="37">
        <f>SUMIF('C-Existing'!$B$12:$B$458,$B136,'C-Existing'!C$12:C$458)</f>
        <v>0</v>
      </c>
      <c r="D136" s="37">
        <f>SUMIF('C-Existing'!$B$12:$B$458,$B136,'C-Existing'!D$12:D$458)</f>
        <v>56138240.700000025</v>
      </c>
      <c r="E136" s="37">
        <f>SUMIF('C-Existing'!$B$12:$B$458,$B136,'C-Existing'!E$12:E$458)</f>
        <v>0</v>
      </c>
      <c r="F136" s="37">
        <f>SUMIF('C-Existing'!$B$12:$B$458,$B136,'C-Existing'!F$12:F$458)</f>
        <v>0</v>
      </c>
      <c r="G136" s="37">
        <f>SUMIF('C-Existing'!$B$12:$B$458,$B136,'C-Existing'!G$12:G$458)</f>
        <v>0</v>
      </c>
      <c r="H136" s="37">
        <f>SUMIF('C-Existing'!$B$12:$B$458,$B136,'C-Existing'!H$12:H$458)</f>
        <v>0</v>
      </c>
      <c r="I136" s="37">
        <f>SUMIF('C-Existing'!$B$12:$B$458,$B136,'C-Existing'!I$12:I$458)</f>
        <v>0</v>
      </c>
      <c r="J136" s="37">
        <f>SUMIF('C-Existing'!$B$12:$B$458,$B136,'C-Existing'!J$12:J$458)</f>
        <v>0</v>
      </c>
      <c r="K136" s="37">
        <f>SUMIF('C-Existing'!$B$12:$B$458,$B136,'C-Existing'!K$12:K$458)</f>
        <v>0</v>
      </c>
      <c r="L136" s="37">
        <f>SUMIF('C-Existing'!$B$12:$B$458,$B136,'C-Existing'!L$12:L$458)</f>
        <v>0</v>
      </c>
      <c r="M136" s="37">
        <f>SUMIF('C-Existing'!$B$12:$B$458,$B136,'C-Existing'!M$12:M$458)</f>
        <v>0</v>
      </c>
      <c r="N136" s="37">
        <f>SUMIF('C-Existing'!$B$12:$B$458,$B136,'C-Existing'!N$12:N$458)</f>
        <v>0</v>
      </c>
      <c r="O136" s="37">
        <f>SUMIF('C-Existing'!$B$12:$B$458,$B136,'C-Existing'!O$12:O$458)</f>
        <v>0</v>
      </c>
      <c r="P136" s="37">
        <f>SUMIF('C-Existing'!$B$12:$B$458,$B136,'C-Existing'!P$12:P$458)</f>
        <v>0</v>
      </c>
      <c r="Q136" s="37">
        <f>SUMIF('C-Existing'!$B$12:$B$458,$B136,'C-Existing'!Q$12:Q$458)</f>
        <v>0</v>
      </c>
      <c r="R136" s="37">
        <f>SUMIF('C-Existing'!$B$12:$B$458,$B136,'C-Existing'!R$12:R$458)</f>
        <v>0</v>
      </c>
      <c r="S136" s="37">
        <f>SUMIF('C-Existing'!$B$12:$B$458,$B136,'C-Existing'!S$12:S$458)</f>
        <v>0</v>
      </c>
      <c r="T136" s="37">
        <f>SUMIF('C-Existing'!$B$12:$B$458,$B136,'C-Existing'!T$12:T$458)</f>
        <v>0</v>
      </c>
      <c r="U136" s="37">
        <f>SUMIF('C-Existing'!$B$12:$B$458,$B136,'C-Existing'!U$12:U$458)</f>
        <v>1</v>
      </c>
      <c r="V136" s="37">
        <f>SUMIF('C-Existing'!$B$12:$B$458,$B136,'C-Existing'!V$12:V$458)</f>
        <v>0</v>
      </c>
      <c r="W136" s="37">
        <f>SUMIF('C-Existing'!$B$12:$B$458,$B136,'C-Existing'!W$12:W$458)</f>
        <v>0</v>
      </c>
      <c r="X136" s="37" t="e">
        <f>SUMIF('C-Existing'!$B$12:$B$458,$B136,'C-Existing'!X$12:X$458)</f>
        <v>#N/A</v>
      </c>
      <c r="Y136" s="37">
        <f>SUMIF('C-Existing'!$B$12:$B$458,$B136,'C-Existing'!Y$12:Y$458)</f>
        <v>0</v>
      </c>
      <c r="Z136" s="37">
        <f>SUMIF('C-Existing'!$B$12:$B$458,$B136,'C-Existing'!Z$12:Z$458)</f>
        <v>0</v>
      </c>
      <c r="AA136" s="37">
        <f>SUMIF('C-Existing'!$B$12:$B$458,$B136,'C-Existing'!AA$12:AA$458)</f>
        <v>0</v>
      </c>
      <c r="AB136" s="37">
        <f>SUMIF('C-Existing'!$B$12:$B$458,$B136,'C-Existing'!AB$12:AB$458)</f>
        <v>0</v>
      </c>
      <c r="AC136" s="37">
        <f>SUMIF('C-Existing'!$B$12:$B$458,$B136,'C-Existing'!AC$12:AC$458)</f>
        <v>0</v>
      </c>
      <c r="AD136" s="37">
        <f>SUMIF('C-Existing'!$B$12:$B$458,$B136,'C-Existing'!AD$12:AD$458)</f>
        <v>0</v>
      </c>
      <c r="AE136" s="56">
        <f>SUMIF('C-Existing'!$B$12:$B$458,$B136,'C-Existing'!AE$12:AE$458)</f>
        <v>9.6699999999999994E-2</v>
      </c>
      <c r="AF136" s="37">
        <f>SUMIF('C-Existing'!$B$12:$B$458,$B136,'C-Existing'!AF$12:AF$458)</f>
        <v>0</v>
      </c>
      <c r="AG136" s="37">
        <f>SUMIF('C-Existing'!$B$12:$B$458,$B136,'C-Existing'!AG$12:AG$458)</f>
        <v>0</v>
      </c>
      <c r="AH136" s="102">
        <f>SUMIF('C-Existing'!$B$12:$B$458,$B136,'C-Existing'!AH$12:AH$458)</f>
        <v>0</v>
      </c>
      <c r="AI136" s="37">
        <f>SUMIF('C-Existing'!$B$12:$B$458,$B136,'C-Existing'!AI$12:AI$458)</f>
        <v>0</v>
      </c>
      <c r="AJ136" s="37">
        <f>SUMIF('C-Existing'!$B$12:$B$458,$B136,'C-Existing'!AJ$12:AJ$458)</f>
        <v>0</v>
      </c>
      <c r="AK136" s="37">
        <f>SUMIF('C-Existing'!$B$12:$B$458,$B136,'C-Existing'!AK$12:AK$458)</f>
        <v>0</v>
      </c>
      <c r="AL136" s="37">
        <f>SUMIF('C-Existing'!$B$12:$B$458,$B136,'C-Existing'!AL$12:AL$458)</f>
        <v>0</v>
      </c>
      <c r="AM136" s="37">
        <f>SUMIF('C-Existing'!$B$12:$B$458,$B136,'C-Existing'!AM$12:AM$458)</f>
        <v>0</v>
      </c>
      <c r="AN136" s="37">
        <f>SUMIF('C-Existing'!$B$12:$B$458,$B136,'C-Existing'!AN$12:AN$458)</f>
        <v>0</v>
      </c>
      <c r="AR136" s="37"/>
    </row>
    <row r="137" spans="1:44" x14ac:dyDescent="0.2">
      <c r="A137" s="1">
        <f t="shared" si="5"/>
        <v>9</v>
      </c>
      <c r="B137" s="101">
        <f t="shared" si="7"/>
        <v>48487</v>
      </c>
      <c r="C137" s="37">
        <f>SUMIF('C-Existing'!$B$12:$B$458,$B137,'C-Existing'!C$12:C$458)</f>
        <v>0</v>
      </c>
      <c r="D137" s="37">
        <f>SUMIF('C-Existing'!$B$12:$B$458,$B137,'C-Existing'!D$12:D$458)</f>
        <v>56138240.700000025</v>
      </c>
      <c r="E137" s="37">
        <f>SUMIF('C-Existing'!$B$12:$B$458,$B137,'C-Existing'!E$12:E$458)</f>
        <v>0</v>
      </c>
      <c r="F137" s="37">
        <f>SUMIF('C-Existing'!$B$12:$B$458,$B137,'C-Existing'!F$12:F$458)</f>
        <v>0</v>
      </c>
      <c r="G137" s="37">
        <f>SUMIF('C-Existing'!$B$12:$B$458,$B137,'C-Existing'!G$12:G$458)</f>
        <v>0</v>
      </c>
      <c r="H137" s="37">
        <f>SUMIF('C-Existing'!$B$12:$B$458,$B137,'C-Existing'!H$12:H$458)</f>
        <v>0</v>
      </c>
      <c r="I137" s="37">
        <f>SUMIF('C-Existing'!$B$12:$B$458,$B137,'C-Existing'!I$12:I$458)</f>
        <v>0</v>
      </c>
      <c r="J137" s="37">
        <f>SUMIF('C-Existing'!$B$12:$B$458,$B137,'C-Existing'!J$12:J$458)</f>
        <v>0</v>
      </c>
      <c r="K137" s="37">
        <f>SUMIF('C-Existing'!$B$12:$B$458,$B137,'C-Existing'!K$12:K$458)</f>
        <v>0</v>
      </c>
      <c r="L137" s="37">
        <f>SUMIF('C-Existing'!$B$12:$B$458,$B137,'C-Existing'!L$12:L$458)</f>
        <v>0</v>
      </c>
      <c r="M137" s="37">
        <f>SUMIF('C-Existing'!$B$12:$B$458,$B137,'C-Existing'!M$12:M$458)</f>
        <v>0</v>
      </c>
      <c r="N137" s="37">
        <f>SUMIF('C-Existing'!$B$12:$B$458,$B137,'C-Existing'!N$12:N$458)</f>
        <v>0</v>
      </c>
      <c r="O137" s="37">
        <f>SUMIF('C-Existing'!$B$12:$B$458,$B137,'C-Existing'!O$12:O$458)</f>
        <v>0</v>
      </c>
      <c r="P137" s="37">
        <f>SUMIF('C-Existing'!$B$12:$B$458,$B137,'C-Existing'!P$12:P$458)</f>
        <v>0</v>
      </c>
      <c r="Q137" s="37">
        <f>SUMIF('C-Existing'!$B$12:$B$458,$B137,'C-Existing'!Q$12:Q$458)</f>
        <v>0</v>
      </c>
      <c r="R137" s="37">
        <f>SUMIF('C-Existing'!$B$12:$B$458,$B137,'C-Existing'!R$12:R$458)</f>
        <v>0</v>
      </c>
      <c r="S137" s="37">
        <f>SUMIF('C-Existing'!$B$12:$B$458,$B137,'C-Existing'!S$12:S$458)</f>
        <v>0</v>
      </c>
      <c r="T137" s="37">
        <f>SUMIF('C-Existing'!$B$12:$B$458,$B137,'C-Existing'!T$12:T$458)</f>
        <v>0</v>
      </c>
      <c r="U137" s="37">
        <f>SUMIF('C-Existing'!$B$12:$B$458,$B137,'C-Existing'!U$12:U$458)</f>
        <v>1</v>
      </c>
      <c r="V137" s="37">
        <f>SUMIF('C-Existing'!$B$12:$B$458,$B137,'C-Existing'!V$12:V$458)</f>
        <v>0</v>
      </c>
      <c r="W137" s="37">
        <f>SUMIF('C-Existing'!$B$12:$B$458,$B137,'C-Existing'!W$12:W$458)</f>
        <v>0</v>
      </c>
      <c r="X137" s="37" t="e">
        <f>SUMIF('C-Existing'!$B$12:$B$458,$B137,'C-Existing'!X$12:X$458)</f>
        <v>#N/A</v>
      </c>
      <c r="Y137" s="37">
        <f>SUMIF('C-Existing'!$B$12:$B$458,$B137,'C-Existing'!Y$12:Y$458)</f>
        <v>0</v>
      </c>
      <c r="Z137" s="37">
        <f>SUMIF('C-Existing'!$B$12:$B$458,$B137,'C-Existing'!Z$12:Z$458)</f>
        <v>0</v>
      </c>
      <c r="AA137" s="37">
        <f>SUMIF('C-Existing'!$B$12:$B$458,$B137,'C-Existing'!AA$12:AA$458)</f>
        <v>0</v>
      </c>
      <c r="AB137" s="37">
        <f>SUMIF('C-Existing'!$B$12:$B$458,$B137,'C-Existing'!AB$12:AB$458)</f>
        <v>0</v>
      </c>
      <c r="AC137" s="37">
        <f>SUMIF('C-Existing'!$B$12:$B$458,$B137,'C-Existing'!AC$12:AC$458)</f>
        <v>0</v>
      </c>
      <c r="AD137" s="37">
        <f>SUMIF('C-Existing'!$B$12:$B$458,$B137,'C-Existing'!AD$12:AD$458)</f>
        <v>0</v>
      </c>
      <c r="AE137" s="56">
        <f>SUMIF('C-Existing'!$B$12:$B$458,$B137,'C-Existing'!AE$12:AE$458)</f>
        <v>9.6699999999999994E-2</v>
      </c>
      <c r="AF137" s="37">
        <f>SUMIF('C-Existing'!$B$12:$B$458,$B137,'C-Existing'!AF$12:AF$458)</f>
        <v>0</v>
      </c>
      <c r="AG137" s="37">
        <f>SUMIF('C-Existing'!$B$12:$B$458,$B137,'C-Existing'!AG$12:AG$458)</f>
        <v>0</v>
      </c>
      <c r="AH137" s="102">
        <f>SUMIF('C-Existing'!$B$12:$B$458,$B137,'C-Existing'!AH$12:AH$458)</f>
        <v>0</v>
      </c>
      <c r="AI137" s="37">
        <f>SUMIF('C-Existing'!$B$12:$B$458,$B137,'C-Existing'!AI$12:AI$458)</f>
        <v>0</v>
      </c>
      <c r="AJ137" s="37">
        <f>SUMIF('C-Existing'!$B$12:$B$458,$B137,'C-Existing'!AJ$12:AJ$458)</f>
        <v>0</v>
      </c>
      <c r="AK137" s="37">
        <f>SUMIF('C-Existing'!$B$12:$B$458,$B137,'C-Existing'!AK$12:AK$458)</f>
        <v>0</v>
      </c>
      <c r="AL137" s="37">
        <f>SUMIF('C-Existing'!$B$12:$B$458,$B137,'C-Existing'!AL$12:AL$458)</f>
        <v>0</v>
      </c>
      <c r="AM137" s="37">
        <f>SUMIF('C-Existing'!$B$12:$B$458,$B137,'C-Existing'!AM$12:AM$458)</f>
        <v>0</v>
      </c>
      <c r="AN137" s="37">
        <f>SUMIF('C-Existing'!$B$12:$B$458,$B137,'C-Existing'!AN$12:AN$458)</f>
        <v>0</v>
      </c>
      <c r="AR137" s="37"/>
    </row>
    <row r="138" spans="1:44" x14ac:dyDescent="0.2">
      <c r="A138" s="1">
        <f t="shared" si="5"/>
        <v>10</v>
      </c>
      <c r="B138" s="101">
        <f t="shared" si="7"/>
        <v>48518</v>
      </c>
      <c r="C138" s="37">
        <f>SUMIF('C-Existing'!$B$12:$B$458,$B138,'C-Existing'!C$12:C$458)</f>
        <v>0</v>
      </c>
      <c r="D138" s="37">
        <f>SUMIF('C-Existing'!$B$12:$B$458,$B138,'C-Existing'!D$12:D$458)</f>
        <v>56138240.700000025</v>
      </c>
      <c r="E138" s="37">
        <f>SUMIF('C-Existing'!$B$12:$B$458,$B138,'C-Existing'!E$12:E$458)</f>
        <v>0</v>
      </c>
      <c r="F138" s="37">
        <f>SUMIF('C-Existing'!$B$12:$B$458,$B138,'C-Existing'!F$12:F$458)</f>
        <v>0</v>
      </c>
      <c r="G138" s="37">
        <f>SUMIF('C-Existing'!$B$12:$B$458,$B138,'C-Existing'!G$12:G$458)</f>
        <v>0</v>
      </c>
      <c r="H138" s="37">
        <f>SUMIF('C-Existing'!$B$12:$B$458,$B138,'C-Existing'!H$12:H$458)</f>
        <v>0</v>
      </c>
      <c r="I138" s="37">
        <f>SUMIF('C-Existing'!$B$12:$B$458,$B138,'C-Existing'!I$12:I$458)</f>
        <v>0</v>
      </c>
      <c r="J138" s="37">
        <f>SUMIF('C-Existing'!$B$12:$B$458,$B138,'C-Existing'!J$12:J$458)</f>
        <v>0</v>
      </c>
      <c r="K138" s="37">
        <f>SUMIF('C-Existing'!$B$12:$B$458,$B138,'C-Existing'!K$12:K$458)</f>
        <v>0</v>
      </c>
      <c r="L138" s="37">
        <f>SUMIF('C-Existing'!$B$12:$B$458,$B138,'C-Existing'!L$12:L$458)</f>
        <v>0</v>
      </c>
      <c r="M138" s="37">
        <f>SUMIF('C-Existing'!$B$12:$B$458,$B138,'C-Existing'!M$12:M$458)</f>
        <v>0</v>
      </c>
      <c r="N138" s="37">
        <f>SUMIF('C-Existing'!$B$12:$B$458,$B138,'C-Existing'!N$12:N$458)</f>
        <v>0</v>
      </c>
      <c r="O138" s="37">
        <f>SUMIF('C-Existing'!$B$12:$B$458,$B138,'C-Existing'!O$12:O$458)</f>
        <v>0</v>
      </c>
      <c r="P138" s="37">
        <f>SUMIF('C-Existing'!$B$12:$B$458,$B138,'C-Existing'!P$12:P$458)</f>
        <v>0</v>
      </c>
      <c r="Q138" s="37">
        <f>SUMIF('C-Existing'!$B$12:$B$458,$B138,'C-Existing'!Q$12:Q$458)</f>
        <v>0</v>
      </c>
      <c r="R138" s="37">
        <f>SUMIF('C-Existing'!$B$12:$B$458,$B138,'C-Existing'!R$12:R$458)</f>
        <v>0</v>
      </c>
      <c r="S138" s="37">
        <f>SUMIF('C-Existing'!$B$12:$B$458,$B138,'C-Existing'!S$12:S$458)</f>
        <v>0</v>
      </c>
      <c r="T138" s="37">
        <f>SUMIF('C-Existing'!$B$12:$B$458,$B138,'C-Existing'!T$12:T$458)</f>
        <v>0</v>
      </c>
      <c r="U138" s="37">
        <f>SUMIF('C-Existing'!$B$12:$B$458,$B138,'C-Existing'!U$12:U$458)</f>
        <v>1</v>
      </c>
      <c r="V138" s="37">
        <f>SUMIF('C-Existing'!$B$12:$B$458,$B138,'C-Existing'!V$12:V$458)</f>
        <v>0</v>
      </c>
      <c r="W138" s="37">
        <f>SUMIF('C-Existing'!$B$12:$B$458,$B138,'C-Existing'!W$12:W$458)</f>
        <v>0</v>
      </c>
      <c r="X138" s="37" t="e">
        <f>SUMIF('C-Existing'!$B$12:$B$458,$B138,'C-Existing'!X$12:X$458)</f>
        <v>#N/A</v>
      </c>
      <c r="Y138" s="37">
        <f>SUMIF('C-Existing'!$B$12:$B$458,$B138,'C-Existing'!Y$12:Y$458)</f>
        <v>0</v>
      </c>
      <c r="Z138" s="37">
        <f>SUMIF('C-Existing'!$B$12:$B$458,$B138,'C-Existing'!Z$12:Z$458)</f>
        <v>0</v>
      </c>
      <c r="AA138" s="37">
        <f>SUMIF('C-Existing'!$B$12:$B$458,$B138,'C-Existing'!AA$12:AA$458)</f>
        <v>0</v>
      </c>
      <c r="AB138" s="37">
        <f>SUMIF('C-Existing'!$B$12:$B$458,$B138,'C-Existing'!AB$12:AB$458)</f>
        <v>0</v>
      </c>
      <c r="AC138" s="37">
        <f>SUMIF('C-Existing'!$B$12:$B$458,$B138,'C-Existing'!AC$12:AC$458)</f>
        <v>0</v>
      </c>
      <c r="AD138" s="37">
        <f>SUMIF('C-Existing'!$B$12:$B$458,$B138,'C-Existing'!AD$12:AD$458)</f>
        <v>0</v>
      </c>
      <c r="AE138" s="56">
        <f>SUMIF('C-Existing'!$B$12:$B$458,$B138,'C-Existing'!AE$12:AE$458)</f>
        <v>9.6699999999999994E-2</v>
      </c>
      <c r="AF138" s="37">
        <f>SUMIF('C-Existing'!$B$12:$B$458,$B138,'C-Existing'!AF$12:AF$458)</f>
        <v>0</v>
      </c>
      <c r="AG138" s="37">
        <f>SUMIF('C-Existing'!$B$12:$B$458,$B138,'C-Existing'!AG$12:AG$458)</f>
        <v>0</v>
      </c>
      <c r="AH138" s="102">
        <f>SUMIF('C-Existing'!$B$12:$B$458,$B138,'C-Existing'!AH$12:AH$458)</f>
        <v>0</v>
      </c>
      <c r="AI138" s="37">
        <f>SUMIF('C-Existing'!$B$12:$B$458,$B138,'C-Existing'!AI$12:AI$458)</f>
        <v>0</v>
      </c>
      <c r="AJ138" s="37">
        <f>SUMIF('C-Existing'!$B$12:$B$458,$B138,'C-Existing'!AJ$12:AJ$458)</f>
        <v>0</v>
      </c>
      <c r="AK138" s="37">
        <f>SUMIF('C-Existing'!$B$12:$B$458,$B138,'C-Existing'!AK$12:AK$458)</f>
        <v>0</v>
      </c>
      <c r="AL138" s="37">
        <f>SUMIF('C-Existing'!$B$12:$B$458,$B138,'C-Existing'!AL$12:AL$458)</f>
        <v>0</v>
      </c>
      <c r="AM138" s="37">
        <f>SUMIF('C-Existing'!$B$12:$B$458,$B138,'C-Existing'!AM$12:AM$458)</f>
        <v>0</v>
      </c>
      <c r="AN138" s="37">
        <f>SUMIF('C-Existing'!$B$12:$B$458,$B138,'C-Existing'!AN$12:AN$458)</f>
        <v>0</v>
      </c>
      <c r="AR138" s="37"/>
    </row>
    <row r="139" spans="1:44" x14ac:dyDescent="0.2">
      <c r="A139" s="1">
        <f t="shared" si="5"/>
        <v>11</v>
      </c>
      <c r="B139" s="101">
        <f t="shared" si="7"/>
        <v>48548</v>
      </c>
      <c r="C139" s="37">
        <f>SUMIF('C-Existing'!$B$12:$B$458,$B139,'C-Existing'!C$12:C$458)</f>
        <v>0</v>
      </c>
      <c r="D139" s="37">
        <f>SUMIF('C-Existing'!$B$12:$B$458,$B139,'C-Existing'!D$12:D$458)</f>
        <v>56138240.700000025</v>
      </c>
      <c r="E139" s="37">
        <f>SUMIF('C-Existing'!$B$12:$B$458,$B139,'C-Existing'!E$12:E$458)</f>
        <v>0</v>
      </c>
      <c r="F139" s="37">
        <f>SUMIF('C-Existing'!$B$12:$B$458,$B139,'C-Existing'!F$12:F$458)</f>
        <v>0</v>
      </c>
      <c r="G139" s="37">
        <f>SUMIF('C-Existing'!$B$12:$B$458,$B139,'C-Existing'!G$12:G$458)</f>
        <v>0</v>
      </c>
      <c r="H139" s="37">
        <f>SUMIF('C-Existing'!$B$12:$B$458,$B139,'C-Existing'!H$12:H$458)</f>
        <v>0</v>
      </c>
      <c r="I139" s="37">
        <f>SUMIF('C-Existing'!$B$12:$B$458,$B139,'C-Existing'!I$12:I$458)</f>
        <v>0</v>
      </c>
      <c r="J139" s="37">
        <f>SUMIF('C-Existing'!$B$12:$B$458,$B139,'C-Existing'!J$12:J$458)</f>
        <v>0</v>
      </c>
      <c r="K139" s="37">
        <f>SUMIF('C-Existing'!$B$12:$B$458,$B139,'C-Existing'!K$12:K$458)</f>
        <v>0</v>
      </c>
      <c r="L139" s="37">
        <f>SUMIF('C-Existing'!$B$12:$B$458,$B139,'C-Existing'!L$12:L$458)</f>
        <v>0</v>
      </c>
      <c r="M139" s="37">
        <f>SUMIF('C-Existing'!$B$12:$B$458,$B139,'C-Existing'!M$12:M$458)</f>
        <v>0</v>
      </c>
      <c r="N139" s="37">
        <f>SUMIF('C-Existing'!$B$12:$B$458,$B139,'C-Existing'!N$12:N$458)</f>
        <v>0</v>
      </c>
      <c r="O139" s="37">
        <f>SUMIF('C-Existing'!$B$12:$B$458,$B139,'C-Existing'!O$12:O$458)</f>
        <v>0</v>
      </c>
      <c r="P139" s="37">
        <f>SUMIF('C-Existing'!$B$12:$B$458,$B139,'C-Existing'!P$12:P$458)</f>
        <v>0</v>
      </c>
      <c r="Q139" s="37">
        <f>SUMIF('C-Existing'!$B$12:$B$458,$B139,'C-Existing'!Q$12:Q$458)</f>
        <v>0</v>
      </c>
      <c r="R139" s="37">
        <f>SUMIF('C-Existing'!$B$12:$B$458,$B139,'C-Existing'!R$12:R$458)</f>
        <v>0</v>
      </c>
      <c r="S139" s="37">
        <f>SUMIF('C-Existing'!$B$12:$B$458,$B139,'C-Existing'!S$12:S$458)</f>
        <v>0</v>
      </c>
      <c r="T139" s="37">
        <f>SUMIF('C-Existing'!$B$12:$B$458,$B139,'C-Existing'!T$12:T$458)</f>
        <v>0</v>
      </c>
      <c r="U139" s="37">
        <f>SUMIF('C-Existing'!$B$12:$B$458,$B139,'C-Existing'!U$12:U$458)</f>
        <v>1</v>
      </c>
      <c r="V139" s="37">
        <f>SUMIF('C-Existing'!$B$12:$B$458,$B139,'C-Existing'!V$12:V$458)</f>
        <v>0</v>
      </c>
      <c r="W139" s="37">
        <f>SUMIF('C-Existing'!$B$12:$B$458,$B139,'C-Existing'!W$12:W$458)</f>
        <v>0</v>
      </c>
      <c r="X139" s="37" t="e">
        <f>SUMIF('C-Existing'!$B$12:$B$458,$B139,'C-Existing'!X$12:X$458)</f>
        <v>#N/A</v>
      </c>
      <c r="Y139" s="37">
        <f>SUMIF('C-Existing'!$B$12:$B$458,$B139,'C-Existing'!Y$12:Y$458)</f>
        <v>0</v>
      </c>
      <c r="Z139" s="37">
        <f>SUMIF('C-Existing'!$B$12:$B$458,$B139,'C-Existing'!Z$12:Z$458)</f>
        <v>0</v>
      </c>
      <c r="AA139" s="37">
        <f>SUMIF('C-Existing'!$B$12:$B$458,$B139,'C-Existing'!AA$12:AA$458)</f>
        <v>0</v>
      </c>
      <c r="AB139" s="37">
        <f>SUMIF('C-Existing'!$B$12:$B$458,$B139,'C-Existing'!AB$12:AB$458)</f>
        <v>0</v>
      </c>
      <c r="AC139" s="37">
        <f>SUMIF('C-Existing'!$B$12:$B$458,$B139,'C-Existing'!AC$12:AC$458)</f>
        <v>0</v>
      </c>
      <c r="AD139" s="37">
        <f>SUMIF('C-Existing'!$B$12:$B$458,$B139,'C-Existing'!AD$12:AD$458)</f>
        <v>0</v>
      </c>
      <c r="AE139" s="56">
        <f>SUMIF('C-Existing'!$B$12:$B$458,$B139,'C-Existing'!AE$12:AE$458)</f>
        <v>9.6699999999999994E-2</v>
      </c>
      <c r="AF139" s="37">
        <f>SUMIF('C-Existing'!$B$12:$B$458,$B139,'C-Existing'!AF$12:AF$458)</f>
        <v>0</v>
      </c>
      <c r="AG139" s="37">
        <f>SUMIF('C-Existing'!$B$12:$B$458,$B139,'C-Existing'!AG$12:AG$458)</f>
        <v>0</v>
      </c>
      <c r="AH139" s="102">
        <f>SUMIF('C-Existing'!$B$12:$B$458,$B139,'C-Existing'!AH$12:AH$458)</f>
        <v>0</v>
      </c>
      <c r="AI139" s="37">
        <f>SUMIF('C-Existing'!$B$12:$B$458,$B139,'C-Existing'!AI$12:AI$458)</f>
        <v>0</v>
      </c>
      <c r="AJ139" s="37">
        <f>SUMIF('C-Existing'!$B$12:$B$458,$B139,'C-Existing'!AJ$12:AJ$458)</f>
        <v>0</v>
      </c>
      <c r="AK139" s="37">
        <f>SUMIF('C-Existing'!$B$12:$B$458,$B139,'C-Existing'!AK$12:AK$458)</f>
        <v>0</v>
      </c>
      <c r="AL139" s="37">
        <f>SUMIF('C-Existing'!$B$12:$B$458,$B139,'C-Existing'!AL$12:AL$458)</f>
        <v>0</v>
      </c>
      <c r="AM139" s="37">
        <f>SUMIF('C-Existing'!$B$12:$B$458,$B139,'C-Existing'!AM$12:AM$458)</f>
        <v>0</v>
      </c>
      <c r="AN139" s="37">
        <f>SUMIF('C-Existing'!$B$12:$B$458,$B139,'C-Existing'!AN$12:AN$458)</f>
        <v>0</v>
      </c>
      <c r="AR139" s="37"/>
    </row>
    <row r="140" spans="1:44" x14ac:dyDescent="0.2">
      <c r="A140" s="1">
        <f t="shared" si="5"/>
        <v>12</v>
      </c>
      <c r="B140" s="101">
        <f t="shared" si="7"/>
        <v>48579</v>
      </c>
      <c r="C140" s="37">
        <f>SUMIF('C-Existing'!$B$12:$B$458,$B140,'C-Existing'!C$12:C$458)</f>
        <v>0</v>
      </c>
      <c r="D140" s="37">
        <f>SUMIF('C-Existing'!$B$12:$B$458,$B140,'C-Existing'!D$12:D$458)</f>
        <v>56138240.700000025</v>
      </c>
      <c r="E140" s="37">
        <f>SUMIF('C-Existing'!$B$12:$B$458,$B140,'C-Existing'!E$12:E$458)</f>
        <v>0</v>
      </c>
      <c r="F140" s="37">
        <f>SUMIF('C-Existing'!$B$12:$B$458,$B140,'C-Existing'!F$12:F$458)</f>
        <v>0</v>
      </c>
      <c r="G140" s="37">
        <f>SUMIF('C-Existing'!$B$12:$B$458,$B140,'C-Existing'!G$12:G$458)</f>
        <v>0</v>
      </c>
      <c r="H140" s="37">
        <f>SUMIF('C-Existing'!$B$12:$B$458,$B140,'C-Existing'!H$12:H$458)</f>
        <v>0</v>
      </c>
      <c r="I140" s="37">
        <f>SUMIF('C-Existing'!$B$12:$B$458,$B140,'C-Existing'!I$12:I$458)</f>
        <v>0</v>
      </c>
      <c r="J140" s="37">
        <f>SUMIF('C-Existing'!$B$12:$B$458,$B140,'C-Existing'!J$12:J$458)</f>
        <v>0</v>
      </c>
      <c r="K140" s="37">
        <f>SUMIF('C-Existing'!$B$12:$B$458,$B140,'C-Existing'!K$12:K$458)</f>
        <v>0</v>
      </c>
      <c r="L140" s="37">
        <f>SUMIF('C-Existing'!$B$12:$B$458,$B140,'C-Existing'!L$12:L$458)</f>
        <v>0</v>
      </c>
      <c r="M140" s="37">
        <f>SUMIF('C-Existing'!$B$12:$B$458,$B140,'C-Existing'!M$12:M$458)</f>
        <v>0</v>
      </c>
      <c r="N140" s="37">
        <f>SUMIF('C-Existing'!$B$12:$B$458,$B140,'C-Existing'!N$12:N$458)</f>
        <v>0</v>
      </c>
      <c r="O140" s="37">
        <f>SUMIF('C-Existing'!$B$12:$B$458,$B140,'C-Existing'!O$12:O$458)</f>
        <v>0</v>
      </c>
      <c r="P140" s="37">
        <f>SUMIF('C-Existing'!$B$12:$B$458,$B140,'C-Existing'!P$12:P$458)</f>
        <v>0</v>
      </c>
      <c r="Q140" s="37">
        <f>SUMIF('C-Existing'!$B$12:$B$458,$B140,'C-Existing'!Q$12:Q$458)</f>
        <v>0</v>
      </c>
      <c r="R140" s="37">
        <f>SUMIF('C-Existing'!$B$12:$B$458,$B140,'C-Existing'!R$12:R$458)</f>
        <v>0</v>
      </c>
      <c r="S140" s="37">
        <f>SUMIF('C-Existing'!$B$12:$B$458,$B140,'C-Existing'!S$12:S$458)</f>
        <v>0</v>
      </c>
      <c r="T140" s="37">
        <f>SUMIF('C-Existing'!$B$12:$B$458,$B140,'C-Existing'!T$12:T$458)</f>
        <v>0</v>
      </c>
      <c r="U140" s="37">
        <f>SUMIF('C-Existing'!$B$12:$B$458,$B140,'C-Existing'!U$12:U$458)</f>
        <v>1</v>
      </c>
      <c r="V140" s="37">
        <f>SUMIF('C-Existing'!$B$12:$B$458,$B140,'C-Existing'!V$12:V$458)</f>
        <v>0</v>
      </c>
      <c r="W140" s="37">
        <f>SUMIF('C-Existing'!$B$12:$B$458,$B140,'C-Existing'!W$12:W$458)</f>
        <v>0</v>
      </c>
      <c r="X140" s="37" t="e">
        <f>SUMIF('C-Existing'!$B$12:$B$458,$B140,'C-Existing'!X$12:X$458)</f>
        <v>#N/A</v>
      </c>
      <c r="Y140" s="37">
        <f>SUMIF('C-Existing'!$B$12:$B$458,$B140,'C-Existing'!Y$12:Y$458)</f>
        <v>0</v>
      </c>
      <c r="Z140" s="37">
        <f>SUMIF('C-Existing'!$B$12:$B$458,$B140,'C-Existing'!Z$12:Z$458)</f>
        <v>0</v>
      </c>
      <c r="AA140" s="37">
        <f>SUMIF('C-Existing'!$B$12:$B$458,$B140,'C-Existing'!AA$12:AA$458)</f>
        <v>0</v>
      </c>
      <c r="AB140" s="37">
        <f>SUMIF('C-Existing'!$B$12:$B$458,$B140,'C-Existing'!AB$12:AB$458)</f>
        <v>0</v>
      </c>
      <c r="AC140" s="37">
        <f>SUMIF('C-Existing'!$B$12:$B$458,$B140,'C-Existing'!AC$12:AC$458)</f>
        <v>0</v>
      </c>
      <c r="AD140" s="37">
        <f>SUMIF('C-Existing'!$B$12:$B$458,$B140,'C-Existing'!AD$12:AD$458)</f>
        <v>0</v>
      </c>
      <c r="AE140" s="56">
        <f>SUMIF('C-Existing'!$B$12:$B$458,$B140,'C-Existing'!AE$12:AE$458)</f>
        <v>9.6699999999999994E-2</v>
      </c>
      <c r="AF140" s="37">
        <f>SUMIF('C-Existing'!$B$12:$B$458,$B140,'C-Existing'!AF$12:AF$458)</f>
        <v>0</v>
      </c>
      <c r="AG140" s="37">
        <f>SUMIF('C-Existing'!$B$12:$B$458,$B140,'C-Existing'!AG$12:AG$458)</f>
        <v>0</v>
      </c>
      <c r="AH140" s="102">
        <f>SUMIF('C-Existing'!$B$12:$B$458,$B140,'C-Existing'!AH$12:AH$458)</f>
        <v>0</v>
      </c>
      <c r="AI140" s="37">
        <f>SUMIF('C-Existing'!$B$12:$B$458,$B140,'C-Existing'!AI$12:AI$458)</f>
        <v>0</v>
      </c>
      <c r="AJ140" s="37">
        <f>SUMIF('C-Existing'!$B$12:$B$458,$B140,'C-Existing'!AJ$12:AJ$458)</f>
        <v>0</v>
      </c>
      <c r="AK140" s="37">
        <f>SUMIF('C-Existing'!$B$12:$B$458,$B140,'C-Existing'!AK$12:AK$458)</f>
        <v>0</v>
      </c>
      <c r="AL140" s="37">
        <f>SUMIF('C-Existing'!$B$12:$B$458,$B140,'C-Existing'!AL$12:AL$458)</f>
        <v>0</v>
      </c>
      <c r="AM140" s="37">
        <f>SUMIF('C-Existing'!$B$12:$B$458,$B140,'C-Existing'!AM$12:AM$458)</f>
        <v>0</v>
      </c>
      <c r="AN140" s="37">
        <f>SUMIF('C-Existing'!$B$12:$B$458,$B140,'C-Existing'!AN$12:AN$458)</f>
        <v>0</v>
      </c>
      <c r="AR140" s="37"/>
    </row>
    <row r="141" spans="1:44" x14ac:dyDescent="0.2">
      <c r="A141" s="1">
        <f t="shared" ref="A141:A187" si="8">MONTH(B141)</f>
        <v>1</v>
      </c>
      <c r="B141" s="101">
        <f t="shared" ref="B141:B172" si="9">EOMONTH(B140,1)</f>
        <v>48610</v>
      </c>
      <c r="C141" s="37">
        <f>SUMIF('C-Existing'!$B$12:$B$458,$B141,'C-Existing'!C$12:C$458)</f>
        <v>0</v>
      </c>
      <c r="D141" s="37">
        <f>SUMIF('C-Existing'!$B$12:$B$458,$B141,'C-Existing'!D$12:D$458)</f>
        <v>56138240.700000025</v>
      </c>
      <c r="E141" s="37">
        <f>SUMIF('C-Existing'!$B$12:$B$458,$B141,'C-Existing'!E$12:E$458)</f>
        <v>0</v>
      </c>
      <c r="F141" s="37">
        <f>SUMIF('C-Existing'!$B$12:$B$458,$B141,'C-Existing'!F$12:F$458)</f>
        <v>0</v>
      </c>
      <c r="G141" s="37">
        <f>SUMIF('C-Existing'!$B$12:$B$458,$B141,'C-Existing'!G$12:G$458)</f>
        <v>0</v>
      </c>
      <c r="H141" s="37">
        <f>SUMIF('C-Existing'!$B$12:$B$458,$B141,'C-Existing'!H$12:H$458)</f>
        <v>0</v>
      </c>
      <c r="I141" s="37">
        <f>SUMIF('C-Existing'!$B$12:$B$458,$B141,'C-Existing'!I$12:I$458)</f>
        <v>0</v>
      </c>
      <c r="J141" s="37">
        <f>SUMIF('C-Existing'!$B$12:$B$458,$B141,'C-Existing'!J$12:J$458)</f>
        <v>0</v>
      </c>
      <c r="K141" s="37">
        <f>SUMIF('C-Existing'!$B$12:$B$458,$B141,'C-Existing'!K$12:K$458)</f>
        <v>0</v>
      </c>
      <c r="L141" s="37">
        <f>SUMIF('C-Existing'!$B$12:$B$458,$B141,'C-Existing'!L$12:L$458)</f>
        <v>0</v>
      </c>
      <c r="M141" s="37">
        <f>SUMIF('C-Existing'!$B$12:$B$458,$B141,'C-Existing'!M$12:M$458)</f>
        <v>0</v>
      </c>
      <c r="N141" s="37">
        <f>SUMIF('C-Existing'!$B$12:$B$458,$B141,'C-Existing'!N$12:N$458)</f>
        <v>0</v>
      </c>
      <c r="O141" s="37">
        <f>SUMIF('C-Existing'!$B$12:$B$458,$B141,'C-Existing'!O$12:O$458)</f>
        <v>0</v>
      </c>
      <c r="P141" s="37">
        <f>SUMIF('C-Existing'!$B$12:$B$458,$B141,'C-Existing'!P$12:P$458)</f>
        <v>0</v>
      </c>
      <c r="Q141" s="37">
        <f>SUMIF('C-Existing'!$B$12:$B$458,$B141,'C-Existing'!Q$12:Q$458)</f>
        <v>0</v>
      </c>
      <c r="R141" s="37">
        <f>SUMIF('C-Existing'!$B$12:$B$458,$B141,'C-Existing'!R$12:R$458)</f>
        <v>0</v>
      </c>
      <c r="S141" s="37">
        <f>SUMIF('C-Existing'!$B$12:$B$458,$B141,'C-Existing'!S$12:S$458)</f>
        <v>0</v>
      </c>
      <c r="T141" s="37">
        <f>SUMIF('C-Existing'!$B$12:$B$458,$B141,'C-Existing'!T$12:T$458)</f>
        <v>0</v>
      </c>
      <c r="U141" s="37">
        <f>SUMIF('C-Existing'!$B$12:$B$458,$B141,'C-Existing'!U$12:U$458)</f>
        <v>1</v>
      </c>
      <c r="V141" s="37">
        <f>SUMIF('C-Existing'!$B$12:$B$458,$B141,'C-Existing'!V$12:V$458)</f>
        <v>0</v>
      </c>
      <c r="W141" s="37">
        <f>SUMIF('C-Existing'!$B$12:$B$458,$B141,'C-Existing'!W$12:W$458)</f>
        <v>0</v>
      </c>
      <c r="X141" s="37" t="e">
        <f>SUMIF('C-Existing'!$B$12:$B$458,$B141,'C-Existing'!X$12:X$458)</f>
        <v>#N/A</v>
      </c>
      <c r="Y141" s="37">
        <f>SUMIF('C-Existing'!$B$12:$B$458,$B141,'C-Existing'!Y$12:Y$458)</f>
        <v>0</v>
      </c>
      <c r="Z141" s="37">
        <f>SUMIF('C-Existing'!$B$12:$B$458,$B141,'C-Existing'!Z$12:Z$458)</f>
        <v>0</v>
      </c>
      <c r="AA141" s="37">
        <f>SUMIF('C-Existing'!$B$12:$B$458,$B141,'C-Existing'!AA$12:AA$458)</f>
        <v>0</v>
      </c>
      <c r="AB141" s="37">
        <f>SUMIF('C-Existing'!$B$12:$B$458,$B141,'C-Existing'!AB$12:AB$458)</f>
        <v>0</v>
      </c>
      <c r="AC141" s="37">
        <f>SUMIF('C-Existing'!$B$12:$B$458,$B141,'C-Existing'!AC$12:AC$458)</f>
        <v>0</v>
      </c>
      <c r="AD141" s="37">
        <f>SUMIF('C-Existing'!$B$12:$B$458,$B141,'C-Existing'!AD$12:AD$458)</f>
        <v>0</v>
      </c>
      <c r="AE141" s="56">
        <f>SUMIF('C-Existing'!$B$12:$B$458,$B141,'C-Existing'!AE$12:AE$458)</f>
        <v>9.6699999999999994E-2</v>
      </c>
      <c r="AF141" s="37">
        <f>SUMIF('C-Existing'!$B$12:$B$458,$B141,'C-Existing'!AF$12:AF$458)</f>
        <v>0</v>
      </c>
      <c r="AG141" s="37">
        <f>SUMIF('C-Existing'!$B$12:$B$458,$B141,'C-Existing'!AG$12:AG$458)</f>
        <v>0</v>
      </c>
      <c r="AH141" s="102">
        <f>SUMIF('C-Existing'!$B$12:$B$458,$B141,'C-Existing'!AH$12:AH$458)</f>
        <v>0</v>
      </c>
      <c r="AI141" s="37">
        <f>SUMIF('C-Existing'!$B$12:$B$458,$B141,'C-Existing'!AI$12:AI$458)</f>
        <v>0</v>
      </c>
      <c r="AJ141" s="37">
        <f>SUMIF('C-Existing'!$B$12:$B$458,$B141,'C-Existing'!AJ$12:AJ$458)</f>
        <v>0</v>
      </c>
      <c r="AK141" s="37">
        <f>SUMIF('C-Existing'!$B$12:$B$458,$B141,'C-Existing'!AK$12:AK$458)</f>
        <v>0</v>
      </c>
      <c r="AL141" s="37">
        <f>SUMIF('C-Existing'!$B$12:$B$458,$B141,'C-Existing'!AL$12:AL$458)</f>
        <v>0</v>
      </c>
      <c r="AM141" s="37">
        <f>SUMIF('C-Existing'!$B$12:$B$458,$B141,'C-Existing'!AM$12:AM$458)</f>
        <v>0</v>
      </c>
      <c r="AN141" s="37">
        <f>SUMIF('C-Existing'!$B$12:$B$458,$B141,'C-Existing'!AN$12:AN$458)</f>
        <v>0</v>
      </c>
      <c r="AR141" s="37"/>
    </row>
    <row r="142" spans="1:44" x14ac:dyDescent="0.2">
      <c r="A142" s="1">
        <f t="shared" si="8"/>
        <v>2</v>
      </c>
      <c r="B142" s="101">
        <f t="shared" si="9"/>
        <v>48638</v>
      </c>
      <c r="C142" s="37">
        <f>SUMIF('C-Existing'!$B$12:$B$458,$B142,'C-Existing'!C$12:C$458)</f>
        <v>0</v>
      </c>
      <c r="D142" s="37">
        <f>SUMIF('C-Existing'!$B$12:$B$458,$B142,'C-Existing'!D$12:D$458)</f>
        <v>56138240.700000025</v>
      </c>
      <c r="E142" s="37">
        <f>SUMIF('C-Existing'!$B$12:$B$458,$B142,'C-Existing'!E$12:E$458)</f>
        <v>0</v>
      </c>
      <c r="F142" s="37">
        <f>SUMIF('C-Existing'!$B$12:$B$458,$B142,'C-Existing'!F$12:F$458)</f>
        <v>0</v>
      </c>
      <c r="G142" s="37">
        <f>SUMIF('C-Existing'!$B$12:$B$458,$B142,'C-Existing'!G$12:G$458)</f>
        <v>0</v>
      </c>
      <c r="H142" s="37">
        <f>SUMIF('C-Existing'!$B$12:$B$458,$B142,'C-Existing'!H$12:H$458)</f>
        <v>0</v>
      </c>
      <c r="I142" s="37">
        <f>SUMIF('C-Existing'!$B$12:$B$458,$B142,'C-Existing'!I$12:I$458)</f>
        <v>0</v>
      </c>
      <c r="J142" s="37">
        <f>SUMIF('C-Existing'!$B$12:$B$458,$B142,'C-Existing'!J$12:J$458)</f>
        <v>0</v>
      </c>
      <c r="K142" s="37">
        <f>SUMIF('C-Existing'!$B$12:$B$458,$B142,'C-Existing'!K$12:K$458)</f>
        <v>0</v>
      </c>
      <c r="L142" s="37">
        <f>SUMIF('C-Existing'!$B$12:$B$458,$B142,'C-Existing'!L$12:L$458)</f>
        <v>0</v>
      </c>
      <c r="M142" s="37">
        <f>SUMIF('C-Existing'!$B$12:$B$458,$B142,'C-Existing'!M$12:M$458)</f>
        <v>0</v>
      </c>
      <c r="N142" s="37">
        <f>SUMIF('C-Existing'!$B$12:$B$458,$B142,'C-Existing'!N$12:N$458)</f>
        <v>0</v>
      </c>
      <c r="O142" s="37">
        <f>SUMIF('C-Existing'!$B$12:$B$458,$B142,'C-Existing'!O$12:O$458)</f>
        <v>0</v>
      </c>
      <c r="P142" s="37">
        <f>SUMIF('C-Existing'!$B$12:$B$458,$B142,'C-Existing'!P$12:P$458)</f>
        <v>0</v>
      </c>
      <c r="Q142" s="37">
        <f>SUMIF('C-Existing'!$B$12:$B$458,$B142,'C-Existing'!Q$12:Q$458)</f>
        <v>0</v>
      </c>
      <c r="R142" s="37">
        <f>SUMIF('C-Existing'!$B$12:$B$458,$B142,'C-Existing'!R$12:R$458)</f>
        <v>0</v>
      </c>
      <c r="S142" s="37">
        <f>SUMIF('C-Existing'!$B$12:$B$458,$B142,'C-Existing'!S$12:S$458)</f>
        <v>0</v>
      </c>
      <c r="T142" s="37">
        <f>SUMIF('C-Existing'!$B$12:$B$458,$B142,'C-Existing'!T$12:T$458)</f>
        <v>0</v>
      </c>
      <c r="U142" s="37">
        <f>SUMIF('C-Existing'!$B$12:$B$458,$B142,'C-Existing'!U$12:U$458)</f>
        <v>1</v>
      </c>
      <c r="V142" s="37">
        <f>SUMIF('C-Existing'!$B$12:$B$458,$B142,'C-Existing'!V$12:V$458)</f>
        <v>0</v>
      </c>
      <c r="W142" s="37">
        <f>SUMIF('C-Existing'!$B$12:$B$458,$B142,'C-Existing'!W$12:W$458)</f>
        <v>0</v>
      </c>
      <c r="X142" s="37" t="e">
        <f>SUMIF('C-Existing'!$B$12:$B$458,$B142,'C-Existing'!X$12:X$458)</f>
        <v>#N/A</v>
      </c>
      <c r="Y142" s="37">
        <f>SUMIF('C-Existing'!$B$12:$B$458,$B142,'C-Existing'!Y$12:Y$458)</f>
        <v>0</v>
      </c>
      <c r="Z142" s="37">
        <f>SUMIF('C-Existing'!$B$12:$B$458,$B142,'C-Existing'!Z$12:Z$458)</f>
        <v>0</v>
      </c>
      <c r="AA142" s="37">
        <f>SUMIF('C-Existing'!$B$12:$B$458,$B142,'C-Existing'!AA$12:AA$458)</f>
        <v>0</v>
      </c>
      <c r="AB142" s="37">
        <f>SUMIF('C-Existing'!$B$12:$B$458,$B142,'C-Existing'!AB$12:AB$458)</f>
        <v>0</v>
      </c>
      <c r="AC142" s="37">
        <f>SUMIF('C-Existing'!$B$12:$B$458,$B142,'C-Existing'!AC$12:AC$458)</f>
        <v>0</v>
      </c>
      <c r="AD142" s="37">
        <f>SUMIF('C-Existing'!$B$12:$B$458,$B142,'C-Existing'!AD$12:AD$458)</f>
        <v>0</v>
      </c>
      <c r="AE142" s="56">
        <f>SUMIF('C-Existing'!$B$12:$B$458,$B142,'C-Existing'!AE$12:AE$458)</f>
        <v>9.6699999999999994E-2</v>
      </c>
      <c r="AF142" s="37">
        <f>SUMIF('C-Existing'!$B$12:$B$458,$B142,'C-Existing'!AF$12:AF$458)</f>
        <v>0</v>
      </c>
      <c r="AG142" s="37">
        <f>SUMIF('C-Existing'!$B$12:$B$458,$B142,'C-Existing'!AG$12:AG$458)</f>
        <v>0</v>
      </c>
      <c r="AH142" s="102">
        <f>SUMIF('C-Existing'!$B$12:$B$458,$B142,'C-Existing'!AH$12:AH$458)</f>
        <v>0</v>
      </c>
      <c r="AI142" s="37">
        <f>SUMIF('C-Existing'!$B$12:$B$458,$B142,'C-Existing'!AI$12:AI$458)</f>
        <v>0</v>
      </c>
      <c r="AJ142" s="37">
        <f>SUMIF('C-Existing'!$B$12:$B$458,$B142,'C-Existing'!AJ$12:AJ$458)</f>
        <v>0</v>
      </c>
      <c r="AK142" s="37">
        <f>SUMIF('C-Existing'!$B$12:$B$458,$B142,'C-Existing'!AK$12:AK$458)</f>
        <v>0</v>
      </c>
      <c r="AL142" s="37">
        <f>SUMIF('C-Existing'!$B$12:$B$458,$B142,'C-Existing'!AL$12:AL$458)</f>
        <v>0</v>
      </c>
      <c r="AM142" s="37">
        <f>SUMIF('C-Existing'!$B$12:$B$458,$B142,'C-Existing'!AM$12:AM$458)</f>
        <v>0</v>
      </c>
      <c r="AN142" s="37">
        <f>SUMIF('C-Existing'!$B$12:$B$458,$B142,'C-Existing'!AN$12:AN$458)</f>
        <v>0</v>
      </c>
      <c r="AR142" s="37"/>
    </row>
    <row r="143" spans="1:44" x14ac:dyDescent="0.2">
      <c r="A143" s="1">
        <f t="shared" si="8"/>
        <v>3</v>
      </c>
      <c r="B143" s="101">
        <f t="shared" si="9"/>
        <v>48669</v>
      </c>
      <c r="C143" s="37">
        <f>SUMIF('C-Existing'!$B$12:$B$458,$B143,'C-Existing'!C$12:C$458)</f>
        <v>0</v>
      </c>
      <c r="D143" s="37">
        <f>SUMIF('C-Existing'!$B$12:$B$458,$B143,'C-Existing'!D$12:D$458)</f>
        <v>56138240.700000025</v>
      </c>
      <c r="E143" s="37">
        <f>SUMIF('C-Existing'!$B$12:$B$458,$B143,'C-Existing'!E$12:E$458)</f>
        <v>0</v>
      </c>
      <c r="F143" s="37">
        <f>SUMIF('C-Existing'!$B$12:$B$458,$B143,'C-Existing'!F$12:F$458)</f>
        <v>0</v>
      </c>
      <c r="G143" s="37">
        <f>SUMIF('C-Existing'!$B$12:$B$458,$B143,'C-Existing'!G$12:G$458)</f>
        <v>0</v>
      </c>
      <c r="H143" s="37">
        <f>SUMIF('C-Existing'!$B$12:$B$458,$B143,'C-Existing'!H$12:H$458)</f>
        <v>0</v>
      </c>
      <c r="I143" s="37">
        <f>SUMIF('C-Existing'!$B$12:$B$458,$B143,'C-Existing'!I$12:I$458)</f>
        <v>0</v>
      </c>
      <c r="J143" s="37">
        <f>SUMIF('C-Existing'!$B$12:$B$458,$B143,'C-Existing'!J$12:J$458)</f>
        <v>0</v>
      </c>
      <c r="K143" s="37">
        <f>SUMIF('C-Existing'!$B$12:$B$458,$B143,'C-Existing'!K$12:K$458)</f>
        <v>0</v>
      </c>
      <c r="L143" s="37">
        <f>SUMIF('C-Existing'!$B$12:$B$458,$B143,'C-Existing'!L$12:L$458)</f>
        <v>0</v>
      </c>
      <c r="M143" s="37">
        <f>SUMIF('C-Existing'!$B$12:$B$458,$B143,'C-Existing'!M$12:M$458)</f>
        <v>0</v>
      </c>
      <c r="N143" s="37">
        <f>SUMIF('C-Existing'!$B$12:$B$458,$B143,'C-Existing'!N$12:N$458)</f>
        <v>0</v>
      </c>
      <c r="O143" s="37">
        <f>SUMIF('C-Existing'!$B$12:$B$458,$B143,'C-Existing'!O$12:O$458)</f>
        <v>0</v>
      </c>
      <c r="P143" s="37">
        <f>SUMIF('C-Existing'!$B$12:$B$458,$B143,'C-Existing'!P$12:P$458)</f>
        <v>0</v>
      </c>
      <c r="Q143" s="37">
        <f>SUMIF('C-Existing'!$B$12:$B$458,$B143,'C-Existing'!Q$12:Q$458)</f>
        <v>0</v>
      </c>
      <c r="R143" s="37">
        <f>SUMIF('C-Existing'!$B$12:$B$458,$B143,'C-Existing'!R$12:R$458)</f>
        <v>0</v>
      </c>
      <c r="S143" s="37">
        <f>SUMIF('C-Existing'!$B$12:$B$458,$B143,'C-Existing'!S$12:S$458)</f>
        <v>0</v>
      </c>
      <c r="T143" s="37">
        <f>SUMIF('C-Existing'!$B$12:$B$458,$B143,'C-Existing'!T$12:T$458)</f>
        <v>0</v>
      </c>
      <c r="U143" s="37">
        <f>SUMIF('C-Existing'!$B$12:$B$458,$B143,'C-Existing'!U$12:U$458)</f>
        <v>1</v>
      </c>
      <c r="V143" s="37">
        <f>SUMIF('C-Existing'!$B$12:$B$458,$B143,'C-Existing'!V$12:V$458)</f>
        <v>0</v>
      </c>
      <c r="W143" s="37">
        <f>SUMIF('C-Existing'!$B$12:$B$458,$B143,'C-Existing'!W$12:W$458)</f>
        <v>0</v>
      </c>
      <c r="X143" s="37" t="e">
        <f>SUMIF('C-Existing'!$B$12:$B$458,$B143,'C-Existing'!X$12:X$458)</f>
        <v>#N/A</v>
      </c>
      <c r="Y143" s="37">
        <f>SUMIF('C-Existing'!$B$12:$B$458,$B143,'C-Existing'!Y$12:Y$458)</f>
        <v>0</v>
      </c>
      <c r="Z143" s="37">
        <f>SUMIF('C-Existing'!$B$12:$B$458,$B143,'C-Existing'!Z$12:Z$458)</f>
        <v>0</v>
      </c>
      <c r="AA143" s="37">
        <f>SUMIF('C-Existing'!$B$12:$B$458,$B143,'C-Existing'!AA$12:AA$458)</f>
        <v>0</v>
      </c>
      <c r="AB143" s="37">
        <f>SUMIF('C-Existing'!$B$12:$B$458,$B143,'C-Existing'!AB$12:AB$458)</f>
        <v>0</v>
      </c>
      <c r="AC143" s="37">
        <f>SUMIF('C-Existing'!$B$12:$B$458,$B143,'C-Existing'!AC$12:AC$458)</f>
        <v>0</v>
      </c>
      <c r="AD143" s="37">
        <f>SUMIF('C-Existing'!$B$12:$B$458,$B143,'C-Existing'!AD$12:AD$458)</f>
        <v>0</v>
      </c>
      <c r="AE143" s="56">
        <f>SUMIF('C-Existing'!$B$12:$B$458,$B143,'C-Existing'!AE$12:AE$458)</f>
        <v>9.6699999999999994E-2</v>
      </c>
      <c r="AF143" s="37">
        <f>SUMIF('C-Existing'!$B$12:$B$458,$B143,'C-Existing'!AF$12:AF$458)</f>
        <v>0</v>
      </c>
      <c r="AG143" s="37">
        <f>SUMIF('C-Existing'!$B$12:$B$458,$B143,'C-Existing'!AG$12:AG$458)</f>
        <v>0</v>
      </c>
      <c r="AH143" s="102">
        <f>SUMIF('C-Existing'!$B$12:$B$458,$B143,'C-Existing'!AH$12:AH$458)</f>
        <v>0</v>
      </c>
      <c r="AI143" s="37">
        <f>SUMIF('C-Existing'!$B$12:$B$458,$B143,'C-Existing'!AI$12:AI$458)</f>
        <v>0</v>
      </c>
      <c r="AJ143" s="37">
        <f>SUMIF('C-Existing'!$B$12:$B$458,$B143,'C-Existing'!AJ$12:AJ$458)</f>
        <v>0</v>
      </c>
      <c r="AK143" s="37">
        <f>SUMIF('C-Existing'!$B$12:$B$458,$B143,'C-Existing'!AK$12:AK$458)</f>
        <v>0</v>
      </c>
      <c r="AL143" s="37">
        <f>SUMIF('C-Existing'!$B$12:$B$458,$B143,'C-Existing'!AL$12:AL$458)</f>
        <v>0</v>
      </c>
      <c r="AM143" s="37">
        <f>SUMIF('C-Existing'!$B$12:$B$458,$B143,'C-Existing'!AM$12:AM$458)</f>
        <v>0</v>
      </c>
      <c r="AN143" s="37">
        <f>SUMIF('C-Existing'!$B$12:$B$458,$B143,'C-Existing'!AN$12:AN$458)</f>
        <v>0</v>
      </c>
      <c r="AR143" s="37"/>
    </row>
    <row r="144" spans="1:44" x14ac:dyDescent="0.2">
      <c r="A144" s="1">
        <f t="shared" si="8"/>
        <v>4</v>
      </c>
      <c r="B144" s="101">
        <f t="shared" si="9"/>
        <v>48699</v>
      </c>
      <c r="C144" s="37">
        <f>SUMIF('C-Existing'!$B$12:$B$458,$B144,'C-Existing'!C$12:C$458)</f>
        <v>0</v>
      </c>
      <c r="D144" s="37">
        <f>SUMIF('C-Existing'!$B$12:$B$458,$B144,'C-Existing'!D$12:D$458)</f>
        <v>56138240.700000025</v>
      </c>
      <c r="E144" s="37">
        <f>SUMIF('C-Existing'!$B$12:$B$458,$B144,'C-Existing'!E$12:E$458)</f>
        <v>0</v>
      </c>
      <c r="F144" s="37">
        <f>SUMIF('C-Existing'!$B$12:$B$458,$B144,'C-Existing'!F$12:F$458)</f>
        <v>0</v>
      </c>
      <c r="G144" s="37">
        <f>SUMIF('C-Existing'!$B$12:$B$458,$B144,'C-Existing'!G$12:G$458)</f>
        <v>0</v>
      </c>
      <c r="H144" s="37">
        <f>SUMIF('C-Existing'!$B$12:$B$458,$B144,'C-Existing'!H$12:H$458)</f>
        <v>0</v>
      </c>
      <c r="I144" s="37">
        <f>SUMIF('C-Existing'!$B$12:$B$458,$B144,'C-Existing'!I$12:I$458)</f>
        <v>0</v>
      </c>
      <c r="J144" s="37">
        <f>SUMIF('C-Existing'!$B$12:$B$458,$B144,'C-Existing'!J$12:J$458)</f>
        <v>0</v>
      </c>
      <c r="K144" s="37">
        <f>SUMIF('C-Existing'!$B$12:$B$458,$B144,'C-Existing'!K$12:K$458)</f>
        <v>0</v>
      </c>
      <c r="L144" s="37">
        <f>SUMIF('C-Existing'!$B$12:$B$458,$B144,'C-Existing'!L$12:L$458)</f>
        <v>0</v>
      </c>
      <c r="M144" s="37">
        <f>SUMIF('C-Existing'!$B$12:$B$458,$B144,'C-Existing'!M$12:M$458)</f>
        <v>0</v>
      </c>
      <c r="N144" s="37">
        <f>SUMIF('C-Existing'!$B$12:$B$458,$B144,'C-Existing'!N$12:N$458)</f>
        <v>0</v>
      </c>
      <c r="O144" s="37">
        <f>SUMIF('C-Existing'!$B$12:$B$458,$B144,'C-Existing'!O$12:O$458)</f>
        <v>0</v>
      </c>
      <c r="P144" s="37">
        <f>SUMIF('C-Existing'!$B$12:$B$458,$B144,'C-Existing'!P$12:P$458)</f>
        <v>0</v>
      </c>
      <c r="Q144" s="37">
        <f>SUMIF('C-Existing'!$B$12:$B$458,$B144,'C-Existing'!Q$12:Q$458)</f>
        <v>0</v>
      </c>
      <c r="R144" s="37">
        <f>SUMIF('C-Existing'!$B$12:$B$458,$B144,'C-Existing'!R$12:R$458)</f>
        <v>0</v>
      </c>
      <c r="S144" s="37">
        <f>SUMIF('C-Existing'!$B$12:$B$458,$B144,'C-Existing'!S$12:S$458)</f>
        <v>0</v>
      </c>
      <c r="T144" s="37">
        <f>SUMIF('C-Existing'!$B$12:$B$458,$B144,'C-Existing'!T$12:T$458)</f>
        <v>0</v>
      </c>
      <c r="U144" s="37">
        <f>SUMIF('C-Existing'!$B$12:$B$458,$B144,'C-Existing'!U$12:U$458)</f>
        <v>1</v>
      </c>
      <c r="V144" s="37">
        <f>SUMIF('C-Existing'!$B$12:$B$458,$B144,'C-Existing'!V$12:V$458)</f>
        <v>0</v>
      </c>
      <c r="W144" s="37">
        <f>SUMIF('C-Existing'!$B$12:$B$458,$B144,'C-Existing'!W$12:W$458)</f>
        <v>0</v>
      </c>
      <c r="X144" s="37" t="e">
        <f>SUMIF('C-Existing'!$B$12:$B$458,$B144,'C-Existing'!X$12:X$458)</f>
        <v>#N/A</v>
      </c>
      <c r="Y144" s="37">
        <f>SUMIF('C-Existing'!$B$12:$B$458,$B144,'C-Existing'!Y$12:Y$458)</f>
        <v>0</v>
      </c>
      <c r="Z144" s="37">
        <f>SUMIF('C-Existing'!$B$12:$B$458,$B144,'C-Existing'!Z$12:Z$458)</f>
        <v>0</v>
      </c>
      <c r="AA144" s="37">
        <f>SUMIF('C-Existing'!$B$12:$B$458,$B144,'C-Existing'!AA$12:AA$458)</f>
        <v>0</v>
      </c>
      <c r="AB144" s="37">
        <f>SUMIF('C-Existing'!$B$12:$B$458,$B144,'C-Existing'!AB$12:AB$458)</f>
        <v>0</v>
      </c>
      <c r="AC144" s="37">
        <f>SUMIF('C-Existing'!$B$12:$B$458,$B144,'C-Existing'!AC$12:AC$458)</f>
        <v>0</v>
      </c>
      <c r="AD144" s="37">
        <f>SUMIF('C-Existing'!$B$12:$B$458,$B144,'C-Existing'!AD$12:AD$458)</f>
        <v>0</v>
      </c>
      <c r="AE144" s="56">
        <f>SUMIF('C-Existing'!$B$12:$B$458,$B144,'C-Existing'!AE$12:AE$458)</f>
        <v>9.6699999999999994E-2</v>
      </c>
      <c r="AF144" s="37">
        <f>SUMIF('C-Existing'!$B$12:$B$458,$B144,'C-Existing'!AF$12:AF$458)</f>
        <v>0</v>
      </c>
      <c r="AG144" s="37">
        <f>SUMIF('C-Existing'!$B$12:$B$458,$B144,'C-Existing'!AG$12:AG$458)</f>
        <v>0</v>
      </c>
      <c r="AH144" s="102">
        <f>SUMIF('C-Existing'!$B$12:$B$458,$B144,'C-Existing'!AH$12:AH$458)</f>
        <v>0</v>
      </c>
      <c r="AI144" s="37">
        <f>SUMIF('C-Existing'!$B$12:$B$458,$B144,'C-Existing'!AI$12:AI$458)</f>
        <v>0</v>
      </c>
      <c r="AJ144" s="37">
        <f>SUMIF('C-Existing'!$B$12:$B$458,$B144,'C-Existing'!AJ$12:AJ$458)</f>
        <v>0</v>
      </c>
      <c r="AK144" s="37">
        <f>SUMIF('C-Existing'!$B$12:$B$458,$B144,'C-Existing'!AK$12:AK$458)</f>
        <v>0</v>
      </c>
      <c r="AL144" s="37">
        <f>SUMIF('C-Existing'!$B$12:$B$458,$B144,'C-Existing'!AL$12:AL$458)</f>
        <v>0</v>
      </c>
      <c r="AM144" s="37">
        <f>SUMIF('C-Existing'!$B$12:$B$458,$B144,'C-Existing'!AM$12:AM$458)</f>
        <v>0</v>
      </c>
      <c r="AN144" s="37">
        <f>SUMIF('C-Existing'!$B$12:$B$458,$B144,'C-Existing'!AN$12:AN$458)</f>
        <v>0</v>
      </c>
      <c r="AR144" s="37"/>
    </row>
    <row r="145" spans="1:44" x14ac:dyDescent="0.2">
      <c r="A145" s="1">
        <f t="shared" si="8"/>
        <v>5</v>
      </c>
      <c r="B145" s="101">
        <f t="shared" si="9"/>
        <v>48730</v>
      </c>
      <c r="C145" s="37">
        <f>SUMIF('C-Existing'!$B$12:$B$458,$B145,'C-Existing'!C$12:C$458)</f>
        <v>0</v>
      </c>
      <c r="D145" s="37">
        <f>SUMIF('C-Existing'!$B$12:$B$458,$B145,'C-Existing'!D$12:D$458)</f>
        <v>56138240.700000025</v>
      </c>
      <c r="E145" s="37">
        <f>SUMIF('C-Existing'!$B$12:$B$458,$B145,'C-Existing'!E$12:E$458)</f>
        <v>0</v>
      </c>
      <c r="F145" s="37">
        <f>SUMIF('C-Existing'!$B$12:$B$458,$B145,'C-Existing'!F$12:F$458)</f>
        <v>0</v>
      </c>
      <c r="G145" s="37">
        <f>SUMIF('C-Existing'!$B$12:$B$458,$B145,'C-Existing'!G$12:G$458)</f>
        <v>0</v>
      </c>
      <c r="H145" s="37">
        <f>SUMIF('C-Existing'!$B$12:$B$458,$B145,'C-Existing'!H$12:H$458)</f>
        <v>0</v>
      </c>
      <c r="I145" s="37">
        <f>SUMIF('C-Existing'!$B$12:$B$458,$B145,'C-Existing'!I$12:I$458)</f>
        <v>0</v>
      </c>
      <c r="J145" s="37">
        <f>SUMIF('C-Existing'!$B$12:$B$458,$B145,'C-Existing'!J$12:J$458)</f>
        <v>0</v>
      </c>
      <c r="K145" s="37">
        <f>SUMIF('C-Existing'!$B$12:$B$458,$B145,'C-Existing'!K$12:K$458)</f>
        <v>0</v>
      </c>
      <c r="L145" s="37">
        <f>SUMIF('C-Existing'!$B$12:$B$458,$B145,'C-Existing'!L$12:L$458)</f>
        <v>0</v>
      </c>
      <c r="M145" s="37">
        <f>SUMIF('C-Existing'!$B$12:$B$458,$B145,'C-Existing'!M$12:M$458)</f>
        <v>0</v>
      </c>
      <c r="N145" s="37">
        <f>SUMIF('C-Existing'!$B$12:$B$458,$B145,'C-Existing'!N$12:N$458)</f>
        <v>0</v>
      </c>
      <c r="O145" s="37">
        <f>SUMIF('C-Existing'!$B$12:$B$458,$B145,'C-Existing'!O$12:O$458)</f>
        <v>0</v>
      </c>
      <c r="P145" s="37">
        <f>SUMIF('C-Existing'!$B$12:$B$458,$B145,'C-Existing'!P$12:P$458)</f>
        <v>0</v>
      </c>
      <c r="Q145" s="37">
        <f>SUMIF('C-Existing'!$B$12:$B$458,$B145,'C-Existing'!Q$12:Q$458)</f>
        <v>0</v>
      </c>
      <c r="R145" s="37">
        <f>SUMIF('C-Existing'!$B$12:$B$458,$B145,'C-Existing'!R$12:R$458)</f>
        <v>0</v>
      </c>
      <c r="S145" s="37">
        <f>SUMIF('C-Existing'!$B$12:$B$458,$B145,'C-Existing'!S$12:S$458)</f>
        <v>0</v>
      </c>
      <c r="T145" s="37">
        <f>SUMIF('C-Existing'!$B$12:$B$458,$B145,'C-Existing'!T$12:T$458)</f>
        <v>0</v>
      </c>
      <c r="U145" s="37">
        <f>SUMIF('C-Existing'!$B$12:$B$458,$B145,'C-Existing'!U$12:U$458)</f>
        <v>1</v>
      </c>
      <c r="V145" s="37">
        <f>SUMIF('C-Existing'!$B$12:$B$458,$B145,'C-Existing'!V$12:V$458)</f>
        <v>0</v>
      </c>
      <c r="W145" s="37">
        <f>SUMIF('C-Existing'!$B$12:$B$458,$B145,'C-Existing'!W$12:W$458)</f>
        <v>0</v>
      </c>
      <c r="X145" s="37" t="e">
        <f>SUMIF('C-Existing'!$B$12:$B$458,$B145,'C-Existing'!X$12:X$458)</f>
        <v>#N/A</v>
      </c>
      <c r="Y145" s="37">
        <f>SUMIF('C-Existing'!$B$12:$B$458,$B145,'C-Existing'!Y$12:Y$458)</f>
        <v>0</v>
      </c>
      <c r="Z145" s="37">
        <f>SUMIF('C-Existing'!$B$12:$B$458,$B145,'C-Existing'!Z$12:Z$458)</f>
        <v>0</v>
      </c>
      <c r="AA145" s="37">
        <f>SUMIF('C-Existing'!$B$12:$B$458,$B145,'C-Existing'!AA$12:AA$458)</f>
        <v>0</v>
      </c>
      <c r="AB145" s="37">
        <f>SUMIF('C-Existing'!$B$12:$B$458,$B145,'C-Existing'!AB$12:AB$458)</f>
        <v>0</v>
      </c>
      <c r="AC145" s="37">
        <f>SUMIF('C-Existing'!$B$12:$B$458,$B145,'C-Existing'!AC$12:AC$458)</f>
        <v>0</v>
      </c>
      <c r="AD145" s="37">
        <f>SUMIF('C-Existing'!$B$12:$B$458,$B145,'C-Existing'!AD$12:AD$458)</f>
        <v>0</v>
      </c>
      <c r="AE145" s="56">
        <f>SUMIF('C-Existing'!$B$12:$B$458,$B145,'C-Existing'!AE$12:AE$458)</f>
        <v>9.6699999999999994E-2</v>
      </c>
      <c r="AF145" s="37">
        <f>SUMIF('C-Existing'!$B$12:$B$458,$B145,'C-Existing'!AF$12:AF$458)</f>
        <v>0</v>
      </c>
      <c r="AG145" s="37">
        <f>SUMIF('C-Existing'!$B$12:$B$458,$B145,'C-Existing'!AG$12:AG$458)</f>
        <v>0</v>
      </c>
      <c r="AH145" s="102">
        <f>SUMIF('C-Existing'!$B$12:$B$458,$B145,'C-Existing'!AH$12:AH$458)</f>
        <v>0</v>
      </c>
      <c r="AI145" s="37">
        <f>SUMIF('C-Existing'!$B$12:$B$458,$B145,'C-Existing'!AI$12:AI$458)</f>
        <v>0</v>
      </c>
      <c r="AJ145" s="37">
        <f>SUMIF('C-Existing'!$B$12:$B$458,$B145,'C-Existing'!AJ$12:AJ$458)</f>
        <v>0</v>
      </c>
      <c r="AK145" s="37">
        <f>SUMIF('C-Existing'!$B$12:$B$458,$B145,'C-Existing'!AK$12:AK$458)</f>
        <v>0</v>
      </c>
      <c r="AL145" s="37">
        <f>SUMIF('C-Existing'!$B$12:$B$458,$B145,'C-Existing'!AL$12:AL$458)</f>
        <v>0</v>
      </c>
      <c r="AM145" s="37">
        <f>SUMIF('C-Existing'!$B$12:$B$458,$B145,'C-Existing'!AM$12:AM$458)</f>
        <v>0</v>
      </c>
      <c r="AN145" s="37">
        <f>SUMIF('C-Existing'!$B$12:$B$458,$B145,'C-Existing'!AN$12:AN$458)</f>
        <v>0</v>
      </c>
      <c r="AR145" s="37"/>
    </row>
    <row r="146" spans="1:44" x14ac:dyDescent="0.2">
      <c r="A146" s="1">
        <f t="shared" si="8"/>
        <v>6</v>
      </c>
      <c r="B146" s="101">
        <f t="shared" si="9"/>
        <v>48760</v>
      </c>
      <c r="C146" s="37">
        <f>SUMIF('C-Existing'!$B$12:$B$458,$B146,'C-Existing'!C$12:C$458)</f>
        <v>0</v>
      </c>
      <c r="D146" s="37">
        <f>SUMIF('C-Existing'!$B$12:$B$458,$B146,'C-Existing'!D$12:D$458)</f>
        <v>56138240.700000025</v>
      </c>
      <c r="E146" s="37">
        <f>SUMIF('C-Existing'!$B$12:$B$458,$B146,'C-Existing'!E$12:E$458)</f>
        <v>0</v>
      </c>
      <c r="F146" s="37">
        <f>SUMIF('C-Existing'!$B$12:$B$458,$B146,'C-Existing'!F$12:F$458)</f>
        <v>0</v>
      </c>
      <c r="G146" s="37">
        <f>SUMIF('C-Existing'!$B$12:$B$458,$B146,'C-Existing'!G$12:G$458)</f>
        <v>0</v>
      </c>
      <c r="H146" s="37">
        <f>SUMIF('C-Existing'!$B$12:$B$458,$B146,'C-Existing'!H$12:H$458)</f>
        <v>0</v>
      </c>
      <c r="I146" s="37">
        <f>SUMIF('C-Existing'!$B$12:$B$458,$B146,'C-Existing'!I$12:I$458)</f>
        <v>0</v>
      </c>
      <c r="J146" s="37">
        <f>SUMIF('C-Existing'!$B$12:$B$458,$B146,'C-Existing'!J$12:J$458)</f>
        <v>0</v>
      </c>
      <c r="K146" s="37">
        <f>SUMIF('C-Existing'!$B$12:$B$458,$B146,'C-Existing'!K$12:K$458)</f>
        <v>0</v>
      </c>
      <c r="L146" s="37">
        <f>SUMIF('C-Existing'!$B$12:$B$458,$B146,'C-Existing'!L$12:L$458)</f>
        <v>0</v>
      </c>
      <c r="M146" s="37">
        <f>SUMIF('C-Existing'!$B$12:$B$458,$B146,'C-Existing'!M$12:M$458)</f>
        <v>0</v>
      </c>
      <c r="N146" s="37">
        <f>SUMIF('C-Existing'!$B$12:$B$458,$B146,'C-Existing'!N$12:N$458)</f>
        <v>0</v>
      </c>
      <c r="O146" s="37">
        <f>SUMIF('C-Existing'!$B$12:$B$458,$B146,'C-Existing'!O$12:O$458)</f>
        <v>0</v>
      </c>
      <c r="P146" s="37">
        <f>SUMIF('C-Existing'!$B$12:$B$458,$B146,'C-Existing'!P$12:P$458)</f>
        <v>0</v>
      </c>
      <c r="Q146" s="37">
        <f>SUMIF('C-Existing'!$B$12:$B$458,$B146,'C-Existing'!Q$12:Q$458)</f>
        <v>0</v>
      </c>
      <c r="R146" s="37">
        <f>SUMIF('C-Existing'!$B$12:$B$458,$B146,'C-Existing'!R$12:R$458)</f>
        <v>0</v>
      </c>
      <c r="S146" s="37">
        <f>SUMIF('C-Existing'!$B$12:$B$458,$B146,'C-Existing'!S$12:S$458)</f>
        <v>0</v>
      </c>
      <c r="T146" s="37">
        <f>SUMIF('C-Existing'!$B$12:$B$458,$B146,'C-Existing'!T$12:T$458)</f>
        <v>0</v>
      </c>
      <c r="U146" s="37">
        <f>SUMIF('C-Existing'!$B$12:$B$458,$B146,'C-Existing'!U$12:U$458)</f>
        <v>1</v>
      </c>
      <c r="V146" s="37">
        <f>SUMIF('C-Existing'!$B$12:$B$458,$B146,'C-Existing'!V$12:V$458)</f>
        <v>0</v>
      </c>
      <c r="W146" s="37">
        <f>SUMIF('C-Existing'!$B$12:$B$458,$B146,'C-Existing'!W$12:W$458)</f>
        <v>0</v>
      </c>
      <c r="X146" s="37" t="e">
        <f>SUMIF('C-Existing'!$B$12:$B$458,$B146,'C-Existing'!X$12:X$458)</f>
        <v>#N/A</v>
      </c>
      <c r="Y146" s="37">
        <f>SUMIF('C-Existing'!$B$12:$B$458,$B146,'C-Existing'!Y$12:Y$458)</f>
        <v>0</v>
      </c>
      <c r="Z146" s="37">
        <f>SUMIF('C-Existing'!$B$12:$B$458,$B146,'C-Existing'!Z$12:Z$458)</f>
        <v>0</v>
      </c>
      <c r="AA146" s="37">
        <f>SUMIF('C-Existing'!$B$12:$B$458,$B146,'C-Existing'!AA$12:AA$458)</f>
        <v>0</v>
      </c>
      <c r="AB146" s="37">
        <f>SUMIF('C-Existing'!$B$12:$B$458,$B146,'C-Existing'!AB$12:AB$458)</f>
        <v>0</v>
      </c>
      <c r="AC146" s="37">
        <f>SUMIF('C-Existing'!$B$12:$B$458,$B146,'C-Existing'!AC$12:AC$458)</f>
        <v>0</v>
      </c>
      <c r="AD146" s="37">
        <f>SUMIF('C-Existing'!$B$12:$B$458,$B146,'C-Existing'!AD$12:AD$458)</f>
        <v>0</v>
      </c>
      <c r="AE146" s="56">
        <f>SUMIF('C-Existing'!$B$12:$B$458,$B146,'C-Existing'!AE$12:AE$458)</f>
        <v>9.6699999999999994E-2</v>
      </c>
      <c r="AF146" s="37">
        <f>SUMIF('C-Existing'!$B$12:$B$458,$B146,'C-Existing'!AF$12:AF$458)</f>
        <v>0</v>
      </c>
      <c r="AG146" s="37">
        <f>SUMIF('C-Existing'!$B$12:$B$458,$B146,'C-Existing'!AG$12:AG$458)</f>
        <v>0</v>
      </c>
      <c r="AH146" s="102">
        <f>SUMIF('C-Existing'!$B$12:$B$458,$B146,'C-Existing'!AH$12:AH$458)</f>
        <v>0</v>
      </c>
      <c r="AI146" s="37">
        <f>SUMIF('C-Existing'!$B$12:$B$458,$B146,'C-Existing'!AI$12:AI$458)</f>
        <v>0</v>
      </c>
      <c r="AJ146" s="37">
        <f>SUMIF('C-Existing'!$B$12:$B$458,$B146,'C-Existing'!AJ$12:AJ$458)</f>
        <v>0</v>
      </c>
      <c r="AK146" s="37">
        <f>SUMIF('C-Existing'!$B$12:$B$458,$B146,'C-Existing'!AK$12:AK$458)</f>
        <v>0</v>
      </c>
      <c r="AL146" s="37">
        <f>SUMIF('C-Existing'!$B$12:$B$458,$B146,'C-Existing'!AL$12:AL$458)</f>
        <v>0</v>
      </c>
      <c r="AM146" s="37">
        <f>SUMIF('C-Existing'!$B$12:$B$458,$B146,'C-Existing'!AM$12:AM$458)</f>
        <v>0</v>
      </c>
      <c r="AN146" s="37">
        <f>SUMIF('C-Existing'!$B$12:$B$458,$B146,'C-Existing'!AN$12:AN$458)</f>
        <v>0</v>
      </c>
      <c r="AR146" s="37"/>
    </row>
    <row r="147" spans="1:44" x14ac:dyDescent="0.2">
      <c r="A147" s="1">
        <f t="shared" si="8"/>
        <v>7</v>
      </c>
      <c r="B147" s="101">
        <f t="shared" si="9"/>
        <v>48791</v>
      </c>
      <c r="C147" s="37">
        <f>SUMIF('C-Existing'!$B$12:$B$458,$B147,'C-Existing'!C$12:C$458)</f>
        <v>0</v>
      </c>
      <c r="D147" s="37">
        <f>SUMIF('C-Existing'!$B$12:$B$458,$B147,'C-Existing'!D$12:D$458)</f>
        <v>56138240.700000025</v>
      </c>
      <c r="E147" s="37">
        <f>SUMIF('C-Existing'!$B$12:$B$458,$B147,'C-Existing'!E$12:E$458)</f>
        <v>0</v>
      </c>
      <c r="F147" s="37">
        <f>SUMIF('C-Existing'!$B$12:$B$458,$B147,'C-Existing'!F$12:F$458)</f>
        <v>0</v>
      </c>
      <c r="G147" s="37">
        <f>SUMIF('C-Existing'!$B$12:$B$458,$B147,'C-Existing'!G$12:G$458)</f>
        <v>0</v>
      </c>
      <c r="H147" s="37">
        <f>SUMIF('C-Existing'!$B$12:$B$458,$B147,'C-Existing'!H$12:H$458)</f>
        <v>0</v>
      </c>
      <c r="I147" s="37">
        <f>SUMIF('C-Existing'!$B$12:$B$458,$B147,'C-Existing'!I$12:I$458)</f>
        <v>0</v>
      </c>
      <c r="J147" s="37">
        <f>SUMIF('C-Existing'!$B$12:$B$458,$B147,'C-Existing'!J$12:J$458)</f>
        <v>0</v>
      </c>
      <c r="K147" s="37">
        <f>SUMIF('C-Existing'!$B$12:$B$458,$B147,'C-Existing'!K$12:K$458)</f>
        <v>0</v>
      </c>
      <c r="L147" s="37">
        <f>SUMIF('C-Existing'!$B$12:$B$458,$B147,'C-Existing'!L$12:L$458)</f>
        <v>0</v>
      </c>
      <c r="M147" s="37">
        <f>SUMIF('C-Existing'!$B$12:$B$458,$B147,'C-Existing'!M$12:M$458)</f>
        <v>0</v>
      </c>
      <c r="N147" s="37">
        <f>SUMIF('C-Existing'!$B$12:$B$458,$B147,'C-Existing'!N$12:N$458)</f>
        <v>0</v>
      </c>
      <c r="O147" s="37">
        <f>SUMIF('C-Existing'!$B$12:$B$458,$B147,'C-Existing'!O$12:O$458)</f>
        <v>0</v>
      </c>
      <c r="P147" s="37">
        <f>SUMIF('C-Existing'!$B$12:$B$458,$B147,'C-Existing'!P$12:P$458)</f>
        <v>0</v>
      </c>
      <c r="Q147" s="37">
        <f>SUMIF('C-Existing'!$B$12:$B$458,$B147,'C-Existing'!Q$12:Q$458)</f>
        <v>0</v>
      </c>
      <c r="R147" s="37">
        <f>SUMIF('C-Existing'!$B$12:$B$458,$B147,'C-Existing'!R$12:R$458)</f>
        <v>0</v>
      </c>
      <c r="S147" s="37">
        <f>SUMIF('C-Existing'!$B$12:$B$458,$B147,'C-Existing'!S$12:S$458)</f>
        <v>0</v>
      </c>
      <c r="T147" s="37">
        <f>SUMIF('C-Existing'!$B$12:$B$458,$B147,'C-Existing'!T$12:T$458)</f>
        <v>0</v>
      </c>
      <c r="U147" s="37">
        <f>SUMIF('C-Existing'!$B$12:$B$458,$B147,'C-Existing'!U$12:U$458)</f>
        <v>1</v>
      </c>
      <c r="V147" s="37">
        <f>SUMIF('C-Existing'!$B$12:$B$458,$B147,'C-Existing'!V$12:V$458)</f>
        <v>0</v>
      </c>
      <c r="W147" s="37">
        <f>SUMIF('C-Existing'!$B$12:$B$458,$B147,'C-Existing'!W$12:W$458)</f>
        <v>0</v>
      </c>
      <c r="X147" s="37" t="e">
        <f>SUMIF('C-Existing'!$B$12:$B$458,$B147,'C-Existing'!X$12:X$458)</f>
        <v>#N/A</v>
      </c>
      <c r="Y147" s="37">
        <f>SUMIF('C-Existing'!$B$12:$B$458,$B147,'C-Existing'!Y$12:Y$458)</f>
        <v>0</v>
      </c>
      <c r="Z147" s="37">
        <f>SUMIF('C-Existing'!$B$12:$B$458,$B147,'C-Existing'!Z$12:Z$458)</f>
        <v>0</v>
      </c>
      <c r="AA147" s="37">
        <f>SUMIF('C-Existing'!$B$12:$B$458,$B147,'C-Existing'!AA$12:AA$458)</f>
        <v>0</v>
      </c>
      <c r="AB147" s="37">
        <f>SUMIF('C-Existing'!$B$12:$B$458,$B147,'C-Existing'!AB$12:AB$458)</f>
        <v>0</v>
      </c>
      <c r="AC147" s="37">
        <f>SUMIF('C-Existing'!$B$12:$B$458,$B147,'C-Existing'!AC$12:AC$458)</f>
        <v>0</v>
      </c>
      <c r="AD147" s="37">
        <f>SUMIF('C-Existing'!$B$12:$B$458,$B147,'C-Existing'!AD$12:AD$458)</f>
        <v>0</v>
      </c>
      <c r="AE147" s="56">
        <f>SUMIF('C-Existing'!$B$12:$B$458,$B147,'C-Existing'!AE$12:AE$458)</f>
        <v>9.6699999999999994E-2</v>
      </c>
      <c r="AF147" s="37">
        <f>SUMIF('C-Existing'!$B$12:$B$458,$B147,'C-Existing'!AF$12:AF$458)</f>
        <v>0</v>
      </c>
      <c r="AG147" s="37">
        <f>SUMIF('C-Existing'!$B$12:$B$458,$B147,'C-Existing'!AG$12:AG$458)</f>
        <v>0</v>
      </c>
      <c r="AH147" s="102">
        <f>SUMIF('C-Existing'!$B$12:$B$458,$B147,'C-Existing'!AH$12:AH$458)</f>
        <v>0</v>
      </c>
      <c r="AI147" s="37">
        <f>SUMIF('C-Existing'!$B$12:$B$458,$B147,'C-Existing'!AI$12:AI$458)</f>
        <v>0</v>
      </c>
      <c r="AJ147" s="37">
        <f>SUMIF('C-Existing'!$B$12:$B$458,$B147,'C-Existing'!AJ$12:AJ$458)</f>
        <v>0</v>
      </c>
      <c r="AK147" s="37">
        <f>SUMIF('C-Existing'!$B$12:$B$458,$B147,'C-Existing'!AK$12:AK$458)</f>
        <v>0</v>
      </c>
      <c r="AL147" s="37">
        <f>SUMIF('C-Existing'!$B$12:$B$458,$B147,'C-Existing'!AL$12:AL$458)</f>
        <v>0</v>
      </c>
      <c r="AM147" s="37">
        <f>SUMIF('C-Existing'!$B$12:$B$458,$B147,'C-Existing'!AM$12:AM$458)</f>
        <v>0</v>
      </c>
      <c r="AN147" s="37">
        <f>SUMIF('C-Existing'!$B$12:$B$458,$B147,'C-Existing'!AN$12:AN$458)</f>
        <v>0</v>
      </c>
      <c r="AR147" s="37"/>
    </row>
    <row r="148" spans="1:44" x14ac:dyDescent="0.2">
      <c r="A148" s="1">
        <f t="shared" si="8"/>
        <v>8</v>
      </c>
      <c r="B148" s="101">
        <f t="shared" si="9"/>
        <v>48822</v>
      </c>
      <c r="C148" s="37">
        <f>SUMIF('C-Existing'!$B$12:$B$458,$B148,'C-Existing'!C$12:C$458)</f>
        <v>0</v>
      </c>
      <c r="D148" s="37">
        <f>SUMIF('C-Existing'!$B$12:$B$458,$B148,'C-Existing'!D$12:D$458)</f>
        <v>56138240.700000025</v>
      </c>
      <c r="E148" s="37">
        <f>SUMIF('C-Existing'!$B$12:$B$458,$B148,'C-Existing'!E$12:E$458)</f>
        <v>0</v>
      </c>
      <c r="F148" s="37">
        <f>SUMIF('C-Existing'!$B$12:$B$458,$B148,'C-Existing'!F$12:F$458)</f>
        <v>0</v>
      </c>
      <c r="G148" s="37">
        <f>SUMIF('C-Existing'!$B$12:$B$458,$B148,'C-Existing'!G$12:G$458)</f>
        <v>0</v>
      </c>
      <c r="H148" s="37">
        <f>SUMIF('C-Existing'!$B$12:$B$458,$B148,'C-Existing'!H$12:H$458)</f>
        <v>0</v>
      </c>
      <c r="I148" s="37">
        <f>SUMIF('C-Existing'!$B$12:$B$458,$B148,'C-Existing'!I$12:I$458)</f>
        <v>0</v>
      </c>
      <c r="J148" s="37">
        <f>SUMIF('C-Existing'!$B$12:$B$458,$B148,'C-Existing'!J$12:J$458)</f>
        <v>0</v>
      </c>
      <c r="K148" s="37">
        <f>SUMIF('C-Existing'!$B$12:$B$458,$B148,'C-Existing'!K$12:K$458)</f>
        <v>0</v>
      </c>
      <c r="L148" s="37">
        <f>SUMIF('C-Existing'!$B$12:$B$458,$B148,'C-Existing'!L$12:L$458)</f>
        <v>0</v>
      </c>
      <c r="M148" s="37">
        <f>SUMIF('C-Existing'!$B$12:$B$458,$B148,'C-Existing'!M$12:M$458)</f>
        <v>0</v>
      </c>
      <c r="N148" s="37">
        <f>SUMIF('C-Existing'!$B$12:$B$458,$B148,'C-Existing'!N$12:N$458)</f>
        <v>0</v>
      </c>
      <c r="O148" s="37">
        <f>SUMIF('C-Existing'!$B$12:$B$458,$B148,'C-Existing'!O$12:O$458)</f>
        <v>0</v>
      </c>
      <c r="P148" s="37">
        <f>SUMIF('C-Existing'!$B$12:$B$458,$B148,'C-Existing'!P$12:P$458)</f>
        <v>0</v>
      </c>
      <c r="Q148" s="37">
        <f>SUMIF('C-Existing'!$B$12:$B$458,$B148,'C-Existing'!Q$12:Q$458)</f>
        <v>0</v>
      </c>
      <c r="R148" s="37">
        <f>SUMIF('C-Existing'!$B$12:$B$458,$B148,'C-Existing'!R$12:R$458)</f>
        <v>0</v>
      </c>
      <c r="S148" s="37">
        <f>SUMIF('C-Existing'!$B$12:$B$458,$B148,'C-Existing'!S$12:S$458)</f>
        <v>0</v>
      </c>
      <c r="T148" s="37">
        <f>SUMIF('C-Existing'!$B$12:$B$458,$B148,'C-Existing'!T$12:T$458)</f>
        <v>0</v>
      </c>
      <c r="U148" s="37">
        <f>SUMIF('C-Existing'!$B$12:$B$458,$B148,'C-Existing'!U$12:U$458)</f>
        <v>1</v>
      </c>
      <c r="V148" s="37">
        <f>SUMIF('C-Existing'!$B$12:$B$458,$B148,'C-Existing'!V$12:V$458)</f>
        <v>0</v>
      </c>
      <c r="W148" s="37">
        <f>SUMIF('C-Existing'!$B$12:$B$458,$B148,'C-Existing'!W$12:W$458)</f>
        <v>0</v>
      </c>
      <c r="X148" s="37" t="e">
        <f>SUMIF('C-Existing'!$B$12:$B$458,$B148,'C-Existing'!X$12:X$458)</f>
        <v>#N/A</v>
      </c>
      <c r="Y148" s="37">
        <f>SUMIF('C-Existing'!$B$12:$B$458,$B148,'C-Existing'!Y$12:Y$458)</f>
        <v>0</v>
      </c>
      <c r="Z148" s="37">
        <f>SUMIF('C-Existing'!$B$12:$B$458,$B148,'C-Existing'!Z$12:Z$458)</f>
        <v>0</v>
      </c>
      <c r="AA148" s="37">
        <f>SUMIF('C-Existing'!$B$12:$B$458,$B148,'C-Existing'!AA$12:AA$458)</f>
        <v>0</v>
      </c>
      <c r="AB148" s="37">
        <f>SUMIF('C-Existing'!$B$12:$B$458,$B148,'C-Existing'!AB$12:AB$458)</f>
        <v>0</v>
      </c>
      <c r="AC148" s="37">
        <f>SUMIF('C-Existing'!$B$12:$B$458,$B148,'C-Existing'!AC$12:AC$458)</f>
        <v>0</v>
      </c>
      <c r="AD148" s="37">
        <f>SUMIF('C-Existing'!$B$12:$B$458,$B148,'C-Existing'!AD$12:AD$458)</f>
        <v>0</v>
      </c>
      <c r="AE148" s="56">
        <f>SUMIF('C-Existing'!$B$12:$B$458,$B148,'C-Existing'!AE$12:AE$458)</f>
        <v>9.6699999999999994E-2</v>
      </c>
      <c r="AF148" s="37">
        <f>SUMIF('C-Existing'!$B$12:$B$458,$B148,'C-Existing'!AF$12:AF$458)</f>
        <v>0</v>
      </c>
      <c r="AG148" s="37">
        <f>SUMIF('C-Existing'!$B$12:$B$458,$B148,'C-Existing'!AG$12:AG$458)</f>
        <v>0</v>
      </c>
      <c r="AH148" s="102">
        <f>SUMIF('C-Existing'!$B$12:$B$458,$B148,'C-Existing'!AH$12:AH$458)</f>
        <v>0</v>
      </c>
      <c r="AI148" s="37">
        <f>SUMIF('C-Existing'!$B$12:$B$458,$B148,'C-Existing'!AI$12:AI$458)</f>
        <v>0</v>
      </c>
      <c r="AJ148" s="37">
        <f>SUMIF('C-Existing'!$B$12:$B$458,$B148,'C-Existing'!AJ$12:AJ$458)</f>
        <v>0</v>
      </c>
      <c r="AK148" s="37">
        <f>SUMIF('C-Existing'!$B$12:$B$458,$B148,'C-Existing'!AK$12:AK$458)</f>
        <v>0</v>
      </c>
      <c r="AL148" s="37">
        <f>SUMIF('C-Existing'!$B$12:$B$458,$B148,'C-Existing'!AL$12:AL$458)</f>
        <v>0</v>
      </c>
      <c r="AM148" s="37">
        <f>SUMIF('C-Existing'!$B$12:$B$458,$B148,'C-Existing'!AM$12:AM$458)</f>
        <v>0</v>
      </c>
      <c r="AN148" s="37">
        <f>SUMIF('C-Existing'!$B$12:$B$458,$B148,'C-Existing'!AN$12:AN$458)</f>
        <v>0</v>
      </c>
      <c r="AR148" s="37"/>
    </row>
    <row r="149" spans="1:44" x14ac:dyDescent="0.2">
      <c r="A149" s="1">
        <f t="shared" si="8"/>
        <v>9</v>
      </c>
      <c r="B149" s="101">
        <f t="shared" si="9"/>
        <v>48852</v>
      </c>
      <c r="C149" s="37">
        <f>SUMIF('C-Existing'!$B$12:$B$458,$B149,'C-Existing'!C$12:C$458)</f>
        <v>0</v>
      </c>
      <c r="D149" s="37">
        <f>SUMIF('C-Existing'!$B$12:$B$458,$B149,'C-Existing'!D$12:D$458)</f>
        <v>56138240.700000025</v>
      </c>
      <c r="E149" s="37">
        <f>SUMIF('C-Existing'!$B$12:$B$458,$B149,'C-Existing'!E$12:E$458)</f>
        <v>0</v>
      </c>
      <c r="F149" s="37">
        <f>SUMIF('C-Existing'!$B$12:$B$458,$B149,'C-Existing'!F$12:F$458)</f>
        <v>0</v>
      </c>
      <c r="G149" s="37">
        <f>SUMIF('C-Existing'!$B$12:$B$458,$B149,'C-Existing'!G$12:G$458)</f>
        <v>0</v>
      </c>
      <c r="H149" s="37">
        <f>SUMIF('C-Existing'!$B$12:$B$458,$B149,'C-Existing'!H$12:H$458)</f>
        <v>0</v>
      </c>
      <c r="I149" s="37">
        <f>SUMIF('C-Existing'!$B$12:$B$458,$B149,'C-Existing'!I$12:I$458)</f>
        <v>0</v>
      </c>
      <c r="J149" s="37">
        <f>SUMIF('C-Existing'!$B$12:$B$458,$B149,'C-Existing'!J$12:J$458)</f>
        <v>0</v>
      </c>
      <c r="K149" s="37">
        <f>SUMIF('C-Existing'!$B$12:$B$458,$B149,'C-Existing'!K$12:K$458)</f>
        <v>0</v>
      </c>
      <c r="L149" s="37">
        <f>SUMIF('C-Existing'!$B$12:$B$458,$B149,'C-Existing'!L$12:L$458)</f>
        <v>0</v>
      </c>
      <c r="M149" s="37">
        <f>SUMIF('C-Existing'!$B$12:$B$458,$B149,'C-Existing'!M$12:M$458)</f>
        <v>0</v>
      </c>
      <c r="N149" s="37">
        <f>SUMIF('C-Existing'!$B$12:$B$458,$B149,'C-Existing'!N$12:N$458)</f>
        <v>0</v>
      </c>
      <c r="O149" s="37">
        <f>SUMIF('C-Existing'!$B$12:$B$458,$B149,'C-Existing'!O$12:O$458)</f>
        <v>0</v>
      </c>
      <c r="P149" s="37">
        <f>SUMIF('C-Existing'!$B$12:$B$458,$B149,'C-Existing'!P$12:P$458)</f>
        <v>0</v>
      </c>
      <c r="Q149" s="37">
        <f>SUMIF('C-Existing'!$B$12:$B$458,$B149,'C-Existing'!Q$12:Q$458)</f>
        <v>0</v>
      </c>
      <c r="R149" s="37">
        <f>SUMIF('C-Existing'!$B$12:$B$458,$B149,'C-Existing'!R$12:R$458)</f>
        <v>0</v>
      </c>
      <c r="S149" s="37">
        <f>SUMIF('C-Existing'!$B$12:$B$458,$B149,'C-Existing'!S$12:S$458)</f>
        <v>0</v>
      </c>
      <c r="T149" s="37">
        <f>SUMIF('C-Existing'!$B$12:$B$458,$B149,'C-Existing'!T$12:T$458)</f>
        <v>0</v>
      </c>
      <c r="U149" s="37">
        <f>SUMIF('C-Existing'!$B$12:$B$458,$B149,'C-Existing'!U$12:U$458)</f>
        <v>1</v>
      </c>
      <c r="V149" s="37">
        <f>SUMIF('C-Existing'!$B$12:$B$458,$B149,'C-Existing'!V$12:V$458)</f>
        <v>0</v>
      </c>
      <c r="W149" s="37">
        <f>SUMIF('C-Existing'!$B$12:$B$458,$B149,'C-Existing'!W$12:W$458)</f>
        <v>0</v>
      </c>
      <c r="X149" s="37" t="e">
        <f>SUMIF('C-Existing'!$B$12:$B$458,$B149,'C-Existing'!X$12:X$458)</f>
        <v>#N/A</v>
      </c>
      <c r="Y149" s="37">
        <f>SUMIF('C-Existing'!$B$12:$B$458,$B149,'C-Existing'!Y$12:Y$458)</f>
        <v>0</v>
      </c>
      <c r="Z149" s="37">
        <f>SUMIF('C-Existing'!$B$12:$B$458,$B149,'C-Existing'!Z$12:Z$458)</f>
        <v>0</v>
      </c>
      <c r="AA149" s="37">
        <f>SUMIF('C-Existing'!$B$12:$B$458,$B149,'C-Existing'!AA$12:AA$458)</f>
        <v>0</v>
      </c>
      <c r="AB149" s="37">
        <f>SUMIF('C-Existing'!$B$12:$B$458,$B149,'C-Existing'!AB$12:AB$458)</f>
        <v>0</v>
      </c>
      <c r="AC149" s="37">
        <f>SUMIF('C-Existing'!$B$12:$B$458,$B149,'C-Existing'!AC$12:AC$458)</f>
        <v>0</v>
      </c>
      <c r="AD149" s="37">
        <f>SUMIF('C-Existing'!$B$12:$B$458,$B149,'C-Existing'!AD$12:AD$458)</f>
        <v>0</v>
      </c>
      <c r="AE149" s="56">
        <f>SUMIF('C-Existing'!$B$12:$B$458,$B149,'C-Existing'!AE$12:AE$458)</f>
        <v>9.6699999999999994E-2</v>
      </c>
      <c r="AF149" s="37">
        <f>SUMIF('C-Existing'!$B$12:$B$458,$B149,'C-Existing'!AF$12:AF$458)</f>
        <v>0</v>
      </c>
      <c r="AG149" s="37">
        <f>SUMIF('C-Existing'!$B$12:$B$458,$B149,'C-Existing'!AG$12:AG$458)</f>
        <v>0</v>
      </c>
      <c r="AH149" s="102">
        <f>SUMIF('C-Existing'!$B$12:$B$458,$B149,'C-Existing'!AH$12:AH$458)</f>
        <v>0</v>
      </c>
      <c r="AI149" s="37">
        <f>SUMIF('C-Existing'!$B$12:$B$458,$B149,'C-Existing'!AI$12:AI$458)</f>
        <v>0</v>
      </c>
      <c r="AJ149" s="37">
        <f>SUMIF('C-Existing'!$B$12:$B$458,$B149,'C-Existing'!AJ$12:AJ$458)</f>
        <v>0</v>
      </c>
      <c r="AK149" s="37">
        <f>SUMIF('C-Existing'!$B$12:$B$458,$B149,'C-Existing'!AK$12:AK$458)</f>
        <v>0</v>
      </c>
      <c r="AL149" s="37">
        <f>SUMIF('C-Existing'!$B$12:$B$458,$B149,'C-Existing'!AL$12:AL$458)</f>
        <v>0</v>
      </c>
      <c r="AM149" s="37">
        <f>SUMIF('C-Existing'!$B$12:$B$458,$B149,'C-Existing'!AM$12:AM$458)</f>
        <v>0</v>
      </c>
      <c r="AN149" s="37">
        <f>SUMIF('C-Existing'!$B$12:$B$458,$B149,'C-Existing'!AN$12:AN$458)</f>
        <v>0</v>
      </c>
      <c r="AR149" s="37"/>
    </row>
    <row r="150" spans="1:44" x14ac:dyDescent="0.2">
      <c r="A150" s="1">
        <f t="shared" si="8"/>
        <v>10</v>
      </c>
      <c r="B150" s="101">
        <f t="shared" si="9"/>
        <v>48883</v>
      </c>
      <c r="C150" s="37">
        <f>SUMIF('C-Existing'!$B$12:$B$458,$B150,'C-Existing'!C$12:C$458)</f>
        <v>0</v>
      </c>
      <c r="D150" s="37">
        <f>SUMIF('C-Existing'!$B$12:$B$458,$B150,'C-Existing'!D$12:D$458)</f>
        <v>56138240.700000025</v>
      </c>
      <c r="E150" s="37">
        <f>SUMIF('C-Existing'!$B$12:$B$458,$B150,'C-Existing'!E$12:E$458)</f>
        <v>0</v>
      </c>
      <c r="F150" s="37">
        <f>SUMIF('C-Existing'!$B$12:$B$458,$B150,'C-Existing'!F$12:F$458)</f>
        <v>0</v>
      </c>
      <c r="G150" s="37">
        <f>SUMIF('C-Existing'!$B$12:$B$458,$B150,'C-Existing'!G$12:G$458)</f>
        <v>0</v>
      </c>
      <c r="H150" s="37">
        <f>SUMIF('C-Existing'!$B$12:$B$458,$B150,'C-Existing'!H$12:H$458)</f>
        <v>0</v>
      </c>
      <c r="I150" s="37">
        <f>SUMIF('C-Existing'!$B$12:$B$458,$B150,'C-Existing'!I$12:I$458)</f>
        <v>0</v>
      </c>
      <c r="J150" s="37">
        <f>SUMIF('C-Existing'!$B$12:$B$458,$B150,'C-Existing'!J$12:J$458)</f>
        <v>0</v>
      </c>
      <c r="K150" s="37">
        <f>SUMIF('C-Existing'!$B$12:$B$458,$B150,'C-Existing'!K$12:K$458)</f>
        <v>0</v>
      </c>
      <c r="L150" s="37">
        <f>SUMIF('C-Existing'!$B$12:$B$458,$B150,'C-Existing'!L$12:L$458)</f>
        <v>0</v>
      </c>
      <c r="M150" s="37">
        <f>SUMIF('C-Existing'!$B$12:$B$458,$B150,'C-Existing'!M$12:M$458)</f>
        <v>0</v>
      </c>
      <c r="N150" s="37">
        <f>SUMIF('C-Existing'!$B$12:$B$458,$B150,'C-Existing'!N$12:N$458)</f>
        <v>0</v>
      </c>
      <c r="O150" s="37">
        <f>SUMIF('C-Existing'!$B$12:$B$458,$B150,'C-Existing'!O$12:O$458)</f>
        <v>0</v>
      </c>
      <c r="P150" s="37">
        <f>SUMIF('C-Existing'!$B$12:$B$458,$B150,'C-Existing'!P$12:P$458)</f>
        <v>0</v>
      </c>
      <c r="Q150" s="37">
        <f>SUMIF('C-Existing'!$B$12:$B$458,$B150,'C-Existing'!Q$12:Q$458)</f>
        <v>0</v>
      </c>
      <c r="R150" s="37">
        <f>SUMIF('C-Existing'!$B$12:$B$458,$B150,'C-Existing'!R$12:R$458)</f>
        <v>0</v>
      </c>
      <c r="S150" s="37">
        <f>SUMIF('C-Existing'!$B$12:$B$458,$B150,'C-Existing'!S$12:S$458)</f>
        <v>0</v>
      </c>
      <c r="T150" s="37">
        <f>SUMIF('C-Existing'!$B$12:$B$458,$B150,'C-Existing'!T$12:T$458)</f>
        <v>0</v>
      </c>
      <c r="U150" s="37">
        <f>SUMIF('C-Existing'!$B$12:$B$458,$B150,'C-Existing'!U$12:U$458)</f>
        <v>1</v>
      </c>
      <c r="V150" s="37">
        <f>SUMIF('C-Existing'!$B$12:$B$458,$B150,'C-Existing'!V$12:V$458)</f>
        <v>0</v>
      </c>
      <c r="W150" s="37">
        <f>SUMIF('C-Existing'!$B$12:$B$458,$B150,'C-Existing'!W$12:W$458)</f>
        <v>0</v>
      </c>
      <c r="X150" s="37" t="e">
        <f>SUMIF('C-Existing'!$B$12:$B$458,$B150,'C-Existing'!X$12:X$458)</f>
        <v>#N/A</v>
      </c>
      <c r="Y150" s="37">
        <f>SUMIF('C-Existing'!$B$12:$B$458,$B150,'C-Existing'!Y$12:Y$458)</f>
        <v>0</v>
      </c>
      <c r="Z150" s="37">
        <f>SUMIF('C-Existing'!$B$12:$B$458,$B150,'C-Existing'!Z$12:Z$458)</f>
        <v>0</v>
      </c>
      <c r="AA150" s="37">
        <f>SUMIF('C-Existing'!$B$12:$B$458,$B150,'C-Existing'!AA$12:AA$458)</f>
        <v>0</v>
      </c>
      <c r="AB150" s="37">
        <f>SUMIF('C-Existing'!$B$12:$B$458,$B150,'C-Existing'!AB$12:AB$458)</f>
        <v>0</v>
      </c>
      <c r="AC150" s="37">
        <f>SUMIF('C-Existing'!$B$12:$B$458,$B150,'C-Existing'!AC$12:AC$458)</f>
        <v>0</v>
      </c>
      <c r="AD150" s="37">
        <f>SUMIF('C-Existing'!$B$12:$B$458,$B150,'C-Existing'!AD$12:AD$458)</f>
        <v>0</v>
      </c>
      <c r="AE150" s="56">
        <f>SUMIF('C-Existing'!$B$12:$B$458,$B150,'C-Existing'!AE$12:AE$458)</f>
        <v>9.6699999999999994E-2</v>
      </c>
      <c r="AF150" s="37">
        <f>SUMIF('C-Existing'!$B$12:$B$458,$B150,'C-Existing'!AF$12:AF$458)</f>
        <v>0</v>
      </c>
      <c r="AG150" s="37">
        <f>SUMIF('C-Existing'!$B$12:$B$458,$B150,'C-Existing'!AG$12:AG$458)</f>
        <v>0</v>
      </c>
      <c r="AH150" s="102">
        <f>SUMIF('C-Existing'!$B$12:$B$458,$B150,'C-Existing'!AH$12:AH$458)</f>
        <v>0</v>
      </c>
      <c r="AI150" s="37">
        <f>SUMIF('C-Existing'!$B$12:$B$458,$B150,'C-Existing'!AI$12:AI$458)</f>
        <v>0</v>
      </c>
      <c r="AJ150" s="37">
        <f>SUMIF('C-Existing'!$B$12:$B$458,$B150,'C-Existing'!AJ$12:AJ$458)</f>
        <v>0</v>
      </c>
      <c r="AK150" s="37">
        <f>SUMIF('C-Existing'!$B$12:$B$458,$B150,'C-Existing'!AK$12:AK$458)</f>
        <v>0</v>
      </c>
      <c r="AL150" s="37">
        <f>SUMIF('C-Existing'!$B$12:$B$458,$B150,'C-Existing'!AL$12:AL$458)</f>
        <v>0</v>
      </c>
      <c r="AM150" s="37">
        <f>SUMIF('C-Existing'!$B$12:$B$458,$B150,'C-Existing'!AM$12:AM$458)</f>
        <v>0</v>
      </c>
      <c r="AN150" s="37">
        <f>SUMIF('C-Existing'!$B$12:$B$458,$B150,'C-Existing'!AN$12:AN$458)</f>
        <v>0</v>
      </c>
      <c r="AR150" s="37"/>
    </row>
    <row r="151" spans="1:44" x14ac:dyDescent="0.2">
      <c r="A151" s="1">
        <f t="shared" si="8"/>
        <v>11</v>
      </c>
      <c r="B151" s="101">
        <f t="shared" si="9"/>
        <v>48913</v>
      </c>
      <c r="C151" s="37">
        <f>SUMIF('C-Existing'!$B$12:$B$458,$B151,'C-Existing'!C$12:C$458)</f>
        <v>0</v>
      </c>
      <c r="D151" s="37">
        <f>SUMIF('C-Existing'!$B$12:$B$458,$B151,'C-Existing'!D$12:D$458)</f>
        <v>56138240.700000025</v>
      </c>
      <c r="E151" s="37">
        <f>SUMIF('C-Existing'!$B$12:$B$458,$B151,'C-Existing'!E$12:E$458)</f>
        <v>0</v>
      </c>
      <c r="F151" s="37">
        <f>SUMIF('C-Existing'!$B$12:$B$458,$B151,'C-Existing'!F$12:F$458)</f>
        <v>0</v>
      </c>
      <c r="G151" s="37">
        <f>SUMIF('C-Existing'!$B$12:$B$458,$B151,'C-Existing'!G$12:G$458)</f>
        <v>0</v>
      </c>
      <c r="H151" s="37">
        <f>SUMIF('C-Existing'!$B$12:$B$458,$B151,'C-Existing'!H$12:H$458)</f>
        <v>0</v>
      </c>
      <c r="I151" s="37">
        <f>SUMIF('C-Existing'!$B$12:$B$458,$B151,'C-Existing'!I$12:I$458)</f>
        <v>0</v>
      </c>
      <c r="J151" s="37">
        <f>SUMIF('C-Existing'!$B$12:$B$458,$B151,'C-Existing'!J$12:J$458)</f>
        <v>0</v>
      </c>
      <c r="K151" s="37">
        <f>SUMIF('C-Existing'!$B$12:$B$458,$B151,'C-Existing'!K$12:K$458)</f>
        <v>0</v>
      </c>
      <c r="L151" s="37">
        <f>SUMIF('C-Existing'!$B$12:$B$458,$B151,'C-Existing'!L$12:L$458)</f>
        <v>0</v>
      </c>
      <c r="M151" s="37">
        <f>SUMIF('C-Existing'!$B$12:$B$458,$B151,'C-Existing'!M$12:M$458)</f>
        <v>0</v>
      </c>
      <c r="N151" s="37">
        <f>SUMIF('C-Existing'!$B$12:$B$458,$B151,'C-Existing'!N$12:N$458)</f>
        <v>0</v>
      </c>
      <c r="O151" s="37">
        <f>SUMIF('C-Existing'!$B$12:$B$458,$B151,'C-Existing'!O$12:O$458)</f>
        <v>0</v>
      </c>
      <c r="P151" s="37">
        <f>SUMIF('C-Existing'!$B$12:$B$458,$B151,'C-Existing'!P$12:P$458)</f>
        <v>0</v>
      </c>
      <c r="Q151" s="37">
        <f>SUMIF('C-Existing'!$B$12:$B$458,$B151,'C-Existing'!Q$12:Q$458)</f>
        <v>0</v>
      </c>
      <c r="R151" s="37">
        <f>SUMIF('C-Existing'!$B$12:$B$458,$B151,'C-Existing'!R$12:R$458)</f>
        <v>0</v>
      </c>
      <c r="S151" s="37">
        <f>SUMIF('C-Existing'!$B$12:$B$458,$B151,'C-Existing'!S$12:S$458)</f>
        <v>0</v>
      </c>
      <c r="T151" s="37">
        <f>SUMIF('C-Existing'!$B$12:$B$458,$B151,'C-Existing'!T$12:T$458)</f>
        <v>0</v>
      </c>
      <c r="U151" s="37">
        <f>SUMIF('C-Existing'!$B$12:$B$458,$B151,'C-Existing'!U$12:U$458)</f>
        <v>1</v>
      </c>
      <c r="V151" s="37">
        <f>SUMIF('C-Existing'!$B$12:$B$458,$B151,'C-Existing'!V$12:V$458)</f>
        <v>0</v>
      </c>
      <c r="W151" s="37">
        <f>SUMIF('C-Existing'!$B$12:$B$458,$B151,'C-Existing'!W$12:W$458)</f>
        <v>0</v>
      </c>
      <c r="X151" s="37" t="e">
        <f>SUMIF('C-Existing'!$B$12:$B$458,$B151,'C-Existing'!X$12:X$458)</f>
        <v>#N/A</v>
      </c>
      <c r="Y151" s="37">
        <f>SUMIF('C-Existing'!$B$12:$B$458,$B151,'C-Existing'!Y$12:Y$458)</f>
        <v>0</v>
      </c>
      <c r="Z151" s="37">
        <f>SUMIF('C-Existing'!$B$12:$B$458,$B151,'C-Existing'!Z$12:Z$458)</f>
        <v>0</v>
      </c>
      <c r="AA151" s="37">
        <f>SUMIF('C-Existing'!$B$12:$B$458,$B151,'C-Existing'!AA$12:AA$458)</f>
        <v>0</v>
      </c>
      <c r="AB151" s="37">
        <f>SUMIF('C-Existing'!$B$12:$B$458,$B151,'C-Existing'!AB$12:AB$458)</f>
        <v>0</v>
      </c>
      <c r="AC151" s="37">
        <f>SUMIF('C-Existing'!$B$12:$B$458,$B151,'C-Existing'!AC$12:AC$458)</f>
        <v>0</v>
      </c>
      <c r="AD151" s="37">
        <f>SUMIF('C-Existing'!$B$12:$B$458,$B151,'C-Existing'!AD$12:AD$458)</f>
        <v>0</v>
      </c>
      <c r="AE151" s="56">
        <f>SUMIF('C-Existing'!$B$12:$B$458,$B151,'C-Existing'!AE$12:AE$458)</f>
        <v>9.6699999999999994E-2</v>
      </c>
      <c r="AF151" s="37">
        <f>SUMIF('C-Existing'!$B$12:$B$458,$B151,'C-Existing'!AF$12:AF$458)</f>
        <v>0</v>
      </c>
      <c r="AG151" s="37">
        <f>SUMIF('C-Existing'!$B$12:$B$458,$B151,'C-Existing'!AG$12:AG$458)</f>
        <v>0</v>
      </c>
      <c r="AH151" s="102">
        <f>SUMIF('C-Existing'!$B$12:$B$458,$B151,'C-Existing'!AH$12:AH$458)</f>
        <v>0</v>
      </c>
      <c r="AI151" s="37">
        <f>SUMIF('C-Existing'!$B$12:$B$458,$B151,'C-Existing'!AI$12:AI$458)</f>
        <v>0</v>
      </c>
      <c r="AJ151" s="37">
        <f>SUMIF('C-Existing'!$B$12:$B$458,$B151,'C-Existing'!AJ$12:AJ$458)</f>
        <v>0</v>
      </c>
      <c r="AK151" s="37">
        <f>SUMIF('C-Existing'!$B$12:$B$458,$B151,'C-Existing'!AK$12:AK$458)</f>
        <v>0</v>
      </c>
      <c r="AL151" s="37">
        <f>SUMIF('C-Existing'!$B$12:$B$458,$B151,'C-Existing'!AL$12:AL$458)</f>
        <v>0</v>
      </c>
      <c r="AM151" s="37">
        <f>SUMIF('C-Existing'!$B$12:$B$458,$B151,'C-Existing'!AM$12:AM$458)</f>
        <v>0</v>
      </c>
      <c r="AN151" s="37">
        <f>SUMIF('C-Existing'!$B$12:$B$458,$B151,'C-Existing'!AN$12:AN$458)</f>
        <v>0</v>
      </c>
      <c r="AR151" s="37"/>
    </row>
    <row r="152" spans="1:44" x14ac:dyDescent="0.2">
      <c r="A152" s="1">
        <f t="shared" si="8"/>
        <v>12</v>
      </c>
      <c r="B152" s="101">
        <f t="shared" si="9"/>
        <v>48944</v>
      </c>
      <c r="C152" s="37">
        <f>SUMIF('C-Existing'!$B$12:$B$458,$B152,'C-Existing'!C$12:C$458)</f>
        <v>0</v>
      </c>
      <c r="D152" s="37">
        <f>SUMIF('C-Existing'!$B$12:$B$458,$B152,'C-Existing'!D$12:D$458)</f>
        <v>56138240.700000025</v>
      </c>
      <c r="E152" s="37">
        <f>SUMIF('C-Existing'!$B$12:$B$458,$B152,'C-Existing'!E$12:E$458)</f>
        <v>0</v>
      </c>
      <c r="F152" s="37">
        <f>SUMIF('C-Existing'!$B$12:$B$458,$B152,'C-Existing'!F$12:F$458)</f>
        <v>0</v>
      </c>
      <c r="G152" s="37">
        <f>SUMIF('C-Existing'!$B$12:$B$458,$B152,'C-Existing'!G$12:G$458)</f>
        <v>0</v>
      </c>
      <c r="H152" s="37">
        <f>SUMIF('C-Existing'!$B$12:$B$458,$B152,'C-Existing'!H$12:H$458)</f>
        <v>0</v>
      </c>
      <c r="I152" s="37">
        <f>SUMIF('C-Existing'!$B$12:$B$458,$B152,'C-Existing'!I$12:I$458)</f>
        <v>0</v>
      </c>
      <c r="J152" s="37">
        <f>SUMIF('C-Existing'!$B$12:$B$458,$B152,'C-Existing'!J$12:J$458)</f>
        <v>0</v>
      </c>
      <c r="K152" s="37">
        <f>SUMIF('C-Existing'!$B$12:$B$458,$B152,'C-Existing'!K$12:K$458)</f>
        <v>0</v>
      </c>
      <c r="L152" s="37">
        <f>SUMIF('C-Existing'!$B$12:$B$458,$B152,'C-Existing'!L$12:L$458)</f>
        <v>0</v>
      </c>
      <c r="M152" s="37">
        <f>SUMIF('C-Existing'!$B$12:$B$458,$B152,'C-Existing'!M$12:M$458)</f>
        <v>0</v>
      </c>
      <c r="N152" s="37">
        <f>SUMIF('C-Existing'!$B$12:$B$458,$B152,'C-Existing'!N$12:N$458)</f>
        <v>0</v>
      </c>
      <c r="O152" s="37">
        <f>SUMIF('C-Existing'!$B$12:$B$458,$B152,'C-Existing'!O$12:O$458)</f>
        <v>0</v>
      </c>
      <c r="P152" s="37">
        <f>SUMIF('C-Existing'!$B$12:$B$458,$B152,'C-Existing'!P$12:P$458)</f>
        <v>0</v>
      </c>
      <c r="Q152" s="37">
        <f>SUMIF('C-Existing'!$B$12:$B$458,$B152,'C-Existing'!Q$12:Q$458)</f>
        <v>0</v>
      </c>
      <c r="R152" s="37">
        <f>SUMIF('C-Existing'!$B$12:$B$458,$B152,'C-Existing'!R$12:R$458)</f>
        <v>0</v>
      </c>
      <c r="S152" s="37">
        <f>SUMIF('C-Existing'!$B$12:$B$458,$B152,'C-Existing'!S$12:S$458)</f>
        <v>0</v>
      </c>
      <c r="T152" s="37">
        <f>SUMIF('C-Existing'!$B$12:$B$458,$B152,'C-Existing'!T$12:T$458)</f>
        <v>0</v>
      </c>
      <c r="U152" s="37">
        <f>SUMIF('C-Existing'!$B$12:$B$458,$B152,'C-Existing'!U$12:U$458)</f>
        <v>1</v>
      </c>
      <c r="V152" s="37">
        <f>SUMIF('C-Existing'!$B$12:$B$458,$B152,'C-Existing'!V$12:V$458)</f>
        <v>0</v>
      </c>
      <c r="W152" s="37">
        <f>SUMIF('C-Existing'!$B$12:$B$458,$B152,'C-Existing'!W$12:W$458)</f>
        <v>0</v>
      </c>
      <c r="X152" s="37" t="e">
        <f>SUMIF('C-Existing'!$B$12:$B$458,$B152,'C-Existing'!X$12:X$458)</f>
        <v>#N/A</v>
      </c>
      <c r="Y152" s="37">
        <f>SUMIF('C-Existing'!$B$12:$B$458,$B152,'C-Existing'!Y$12:Y$458)</f>
        <v>0</v>
      </c>
      <c r="Z152" s="37">
        <f>SUMIF('C-Existing'!$B$12:$B$458,$B152,'C-Existing'!Z$12:Z$458)</f>
        <v>0</v>
      </c>
      <c r="AA152" s="37">
        <f>SUMIF('C-Existing'!$B$12:$B$458,$B152,'C-Existing'!AA$12:AA$458)</f>
        <v>0</v>
      </c>
      <c r="AB152" s="37">
        <f>SUMIF('C-Existing'!$B$12:$B$458,$B152,'C-Existing'!AB$12:AB$458)</f>
        <v>0</v>
      </c>
      <c r="AC152" s="37">
        <f>SUMIF('C-Existing'!$B$12:$B$458,$B152,'C-Existing'!AC$12:AC$458)</f>
        <v>0</v>
      </c>
      <c r="AD152" s="37">
        <f>SUMIF('C-Existing'!$B$12:$B$458,$B152,'C-Existing'!AD$12:AD$458)</f>
        <v>0</v>
      </c>
      <c r="AE152" s="56">
        <f>SUMIF('C-Existing'!$B$12:$B$458,$B152,'C-Existing'!AE$12:AE$458)</f>
        <v>9.6699999999999994E-2</v>
      </c>
      <c r="AF152" s="37">
        <f>SUMIF('C-Existing'!$B$12:$B$458,$B152,'C-Existing'!AF$12:AF$458)</f>
        <v>0</v>
      </c>
      <c r="AG152" s="37">
        <f>SUMIF('C-Existing'!$B$12:$B$458,$B152,'C-Existing'!AG$12:AG$458)</f>
        <v>0</v>
      </c>
      <c r="AH152" s="102">
        <f>SUMIF('C-Existing'!$B$12:$B$458,$B152,'C-Existing'!AH$12:AH$458)</f>
        <v>0</v>
      </c>
      <c r="AI152" s="37">
        <f>SUMIF('C-Existing'!$B$12:$B$458,$B152,'C-Existing'!AI$12:AI$458)</f>
        <v>0</v>
      </c>
      <c r="AJ152" s="37">
        <f>SUMIF('C-Existing'!$B$12:$B$458,$B152,'C-Existing'!AJ$12:AJ$458)</f>
        <v>0</v>
      </c>
      <c r="AK152" s="37">
        <f>SUMIF('C-Existing'!$B$12:$B$458,$B152,'C-Existing'!AK$12:AK$458)</f>
        <v>0</v>
      </c>
      <c r="AL152" s="37">
        <f>SUMIF('C-Existing'!$B$12:$B$458,$B152,'C-Existing'!AL$12:AL$458)</f>
        <v>0</v>
      </c>
      <c r="AM152" s="37">
        <f>SUMIF('C-Existing'!$B$12:$B$458,$B152,'C-Existing'!AM$12:AM$458)</f>
        <v>0</v>
      </c>
      <c r="AN152" s="37">
        <f>SUMIF('C-Existing'!$B$12:$B$458,$B152,'C-Existing'!AN$12:AN$458)</f>
        <v>0</v>
      </c>
      <c r="AR152" s="37"/>
    </row>
    <row r="153" spans="1:44" x14ac:dyDescent="0.2">
      <c r="A153" s="1">
        <f t="shared" si="8"/>
        <v>1</v>
      </c>
      <c r="B153" s="101">
        <f t="shared" si="9"/>
        <v>48975</v>
      </c>
      <c r="C153" s="37">
        <f>SUMIF('C-Existing'!$B$12:$B$458,$B153,'C-Existing'!C$12:C$458)</f>
        <v>0</v>
      </c>
      <c r="D153" s="37">
        <f>SUMIF('C-Existing'!$B$12:$B$458,$B153,'C-Existing'!D$12:D$458)</f>
        <v>56138240.700000025</v>
      </c>
      <c r="E153" s="37">
        <f>SUMIF('C-Existing'!$B$12:$B$458,$B153,'C-Existing'!E$12:E$458)</f>
        <v>0</v>
      </c>
      <c r="F153" s="37">
        <f>SUMIF('C-Existing'!$B$12:$B$458,$B153,'C-Existing'!F$12:F$458)</f>
        <v>0</v>
      </c>
      <c r="G153" s="37">
        <f>SUMIF('C-Existing'!$B$12:$B$458,$B153,'C-Existing'!G$12:G$458)</f>
        <v>0</v>
      </c>
      <c r="H153" s="37">
        <f>SUMIF('C-Existing'!$B$12:$B$458,$B153,'C-Existing'!H$12:H$458)</f>
        <v>0</v>
      </c>
      <c r="I153" s="37">
        <f>SUMIF('C-Existing'!$B$12:$B$458,$B153,'C-Existing'!I$12:I$458)</f>
        <v>0</v>
      </c>
      <c r="J153" s="37">
        <f>SUMIF('C-Existing'!$B$12:$B$458,$B153,'C-Existing'!J$12:J$458)</f>
        <v>0</v>
      </c>
      <c r="K153" s="37">
        <f>SUMIF('C-Existing'!$B$12:$B$458,$B153,'C-Existing'!K$12:K$458)</f>
        <v>0</v>
      </c>
      <c r="L153" s="37">
        <f>SUMIF('C-Existing'!$B$12:$B$458,$B153,'C-Existing'!L$12:L$458)</f>
        <v>0</v>
      </c>
      <c r="M153" s="37">
        <f>SUMIF('C-Existing'!$B$12:$B$458,$B153,'C-Existing'!M$12:M$458)</f>
        <v>0</v>
      </c>
      <c r="N153" s="37">
        <f>SUMIF('C-Existing'!$B$12:$B$458,$B153,'C-Existing'!N$12:N$458)</f>
        <v>0</v>
      </c>
      <c r="O153" s="37">
        <f>SUMIF('C-Existing'!$B$12:$B$458,$B153,'C-Existing'!O$12:O$458)</f>
        <v>0</v>
      </c>
      <c r="P153" s="37">
        <f>SUMIF('C-Existing'!$B$12:$B$458,$B153,'C-Existing'!P$12:P$458)</f>
        <v>0</v>
      </c>
      <c r="Q153" s="37">
        <f>SUMIF('C-Existing'!$B$12:$B$458,$B153,'C-Existing'!Q$12:Q$458)</f>
        <v>0</v>
      </c>
      <c r="R153" s="37">
        <f>SUMIF('C-Existing'!$B$12:$B$458,$B153,'C-Existing'!R$12:R$458)</f>
        <v>0</v>
      </c>
      <c r="S153" s="37">
        <f>SUMIF('C-Existing'!$B$12:$B$458,$B153,'C-Existing'!S$12:S$458)</f>
        <v>0</v>
      </c>
      <c r="T153" s="37">
        <f>SUMIF('C-Existing'!$B$12:$B$458,$B153,'C-Existing'!T$12:T$458)</f>
        <v>0</v>
      </c>
      <c r="U153" s="37">
        <f>SUMIF('C-Existing'!$B$12:$B$458,$B153,'C-Existing'!U$12:U$458)</f>
        <v>1</v>
      </c>
      <c r="V153" s="37">
        <f>SUMIF('C-Existing'!$B$12:$B$458,$B153,'C-Existing'!V$12:V$458)</f>
        <v>0</v>
      </c>
      <c r="W153" s="37">
        <f>SUMIF('C-Existing'!$B$12:$B$458,$B153,'C-Existing'!W$12:W$458)</f>
        <v>0</v>
      </c>
      <c r="X153" s="37" t="e">
        <f>SUMIF('C-Existing'!$B$12:$B$458,$B153,'C-Existing'!X$12:X$458)</f>
        <v>#N/A</v>
      </c>
      <c r="Y153" s="37">
        <f>SUMIF('C-Existing'!$B$12:$B$458,$B153,'C-Existing'!Y$12:Y$458)</f>
        <v>0</v>
      </c>
      <c r="Z153" s="37">
        <f>SUMIF('C-Existing'!$B$12:$B$458,$B153,'C-Existing'!Z$12:Z$458)</f>
        <v>0</v>
      </c>
      <c r="AA153" s="37">
        <f>SUMIF('C-Existing'!$B$12:$B$458,$B153,'C-Existing'!AA$12:AA$458)</f>
        <v>0</v>
      </c>
      <c r="AB153" s="37">
        <f>SUMIF('C-Existing'!$B$12:$B$458,$B153,'C-Existing'!AB$12:AB$458)</f>
        <v>0</v>
      </c>
      <c r="AC153" s="37">
        <f>SUMIF('C-Existing'!$B$12:$B$458,$B153,'C-Existing'!AC$12:AC$458)</f>
        <v>0</v>
      </c>
      <c r="AD153" s="37">
        <f>SUMIF('C-Existing'!$B$12:$B$458,$B153,'C-Existing'!AD$12:AD$458)</f>
        <v>0</v>
      </c>
      <c r="AE153" s="56">
        <f>SUMIF('C-Existing'!$B$12:$B$458,$B153,'C-Existing'!AE$12:AE$458)</f>
        <v>9.6699999999999994E-2</v>
      </c>
      <c r="AF153" s="37">
        <f>SUMIF('C-Existing'!$B$12:$B$458,$B153,'C-Existing'!AF$12:AF$458)</f>
        <v>0</v>
      </c>
      <c r="AG153" s="37">
        <f>SUMIF('C-Existing'!$B$12:$B$458,$B153,'C-Existing'!AG$12:AG$458)</f>
        <v>0</v>
      </c>
      <c r="AH153" s="102">
        <f>SUMIF('C-Existing'!$B$12:$B$458,$B153,'C-Existing'!AH$12:AH$458)</f>
        <v>0</v>
      </c>
      <c r="AI153" s="37">
        <f>SUMIF('C-Existing'!$B$12:$B$458,$B153,'C-Existing'!AI$12:AI$458)</f>
        <v>0</v>
      </c>
      <c r="AJ153" s="37">
        <f>SUMIF('C-Existing'!$B$12:$B$458,$B153,'C-Existing'!AJ$12:AJ$458)</f>
        <v>0</v>
      </c>
      <c r="AK153" s="37">
        <f>SUMIF('C-Existing'!$B$12:$B$458,$B153,'C-Existing'!AK$12:AK$458)</f>
        <v>0</v>
      </c>
      <c r="AL153" s="37">
        <f>SUMIF('C-Existing'!$B$12:$B$458,$B153,'C-Existing'!AL$12:AL$458)</f>
        <v>0</v>
      </c>
      <c r="AM153" s="37">
        <f>SUMIF('C-Existing'!$B$12:$B$458,$B153,'C-Existing'!AM$12:AM$458)</f>
        <v>0</v>
      </c>
      <c r="AN153" s="37">
        <f>SUMIF('C-Existing'!$B$12:$B$458,$B153,'C-Existing'!AN$12:AN$458)</f>
        <v>0</v>
      </c>
      <c r="AR153" s="37"/>
    </row>
    <row r="154" spans="1:44" x14ac:dyDescent="0.2">
      <c r="A154" s="1">
        <f t="shared" si="8"/>
        <v>2</v>
      </c>
      <c r="B154" s="101">
        <f t="shared" si="9"/>
        <v>49003</v>
      </c>
      <c r="C154" s="37">
        <f>SUMIF('C-Existing'!$B$12:$B$458,$B154,'C-Existing'!C$12:C$458)</f>
        <v>0</v>
      </c>
      <c r="D154" s="37">
        <f>SUMIF('C-Existing'!$B$12:$B$458,$B154,'C-Existing'!D$12:D$458)</f>
        <v>56138240.700000025</v>
      </c>
      <c r="E154" s="37">
        <f>SUMIF('C-Existing'!$B$12:$B$458,$B154,'C-Existing'!E$12:E$458)</f>
        <v>0</v>
      </c>
      <c r="F154" s="37">
        <f>SUMIF('C-Existing'!$B$12:$B$458,$B154,'C-Existing'!F$12:F$458)</f>
        <v>0</v>
      </c>
      <c r="G154" s="37">
        <f>SUMIF('C-Existing'!$B$12:$B$458,$B154,'C-Existing'!G$12:G$458)</f>
        <v>0</v>
      </c>
      <c r="H154" s="37">
        <f>SUMIF('C-Existing'!$B$12:$B$458,$B154,'C-Existing'!H$12:H$458)</f>
        <v>0</v>
      </c>
      <c r="I154" s="37">
        <f>SUMIF('C-Existing'!$B$12:$B$458,$B154,'C-Existing'!I$12:I$458)</f>
        <v>0</v>
      </c>
      <c r="J154" s="37">
        <f>SUMIF('C-Existing'!$B$12:$B$458,$B154,'C-Existing'!J$12:J$458)</f>
        <v>0</v>
      </c>
      <c r="K154" s="37">
        <f>SUMIF('C-Existing'!$B$12:$B$458,$B154,'C-Existing'!K$12:K$458)</f>
        <v>0</v>
      </c>
      <c r="L154" s="37">
        <f>SUMIF('C-Existing'!$B$12:$B$458,$B154,'C-Existing'!L$12:L$458)</f>
        <v>0</v>
      </c>
      <c r="M154" s="37">
        <f>SUMIF('C-Existing'!$B$12:$B$458,$B154,'C-Existing'!M$12:M$458)</f>
        <v>0</v>
      </c>
      <c r="N154" s="37">
        <f>SUMIF('C-Existing'!$B$12:$B$458,$B154,'C-Existing'!N$12:N$458)</f>
        <v>0</v>
      </c>
      <c r="O154" s="37">
        <f>SUMIF('C-Existing'!$B$12:$B$458,$B154,'C-Existing'!O$12:O$458)</f>
        <v>0</v>
      </c>
      <c r="P154" s="37">
        <f>SUMIF('C-Existing'!$B$12:$B$458,$B154,'C-Existing'!P$12:P$458)</f>
        <v>0</v>
      </c>
      <c r="Q154" s="37">
        <f>SUMIF('C-Existing'!$B$12:$B$458,$B154,'C-Existing'!Q$12:Q$458)</f>
        <v>0</v>
      </c>
      <c r="R154" s="37">
        <f>SUMIF('C-Existing'!$B$12:$B$458,$B154,'C-Existing'!R$12:R$458)</f>
        <v>0</v>
      </c>
      <c r="S154" s="37">
        <f>SUMIF('C-Existing'!$B$12:$B$458,$B154,'C-Existing'!S$12:S$458)</f>
        <v>0</v>
      </c>
      <c r="T154" s="37">
        <f>SUMIF('C-Existing'!$B$12:$B$458,$B154,'C-Existing'!T$12:T$458)</f>
        <v>0</v>
      </c>
      <c r="U154" s="37">
        <f>SUMIF('C-Existing'!$B$12:$B$458,$B154,'C-Existing'!U$12:U$458)</f>
        <v>1</v>
      </c>
      <c r="V154" s="37">
        <f>SUMIF('C-Existing'!$B$12:$B$458,$B154,'C-Existing'!V$12:V$458)</f>
        <v>0</v>
      </c>
      <c r="W154" s="37">
        <f>SUMIF('C-Existing'!$B$12:$B$458,$B154,'C-Existing'!W$12:W$458)</f>
        <v>0</v>
      </c>
      <c r="X154" s="37" t="e">
        <f>SUMIF('C-Existing'!$B$12:$B$458,$B154,'C-Existing'!X$12:X$458)</f>
        <v>#N/A</v>
      </c>
      <c r="Y154" s="37">
        <f>SUMIF('C-Existing'!$B$12:$B$458,$B154,'C-Existing'!Y$12:Y$458)</f>
        <v>0</v>
      </c>
      <c r="Z154" s="37">
        <f>SUMIF('C-Existing'!$B$12:$B$458,$B154,'C-Existing'!Z$12:Z$458)</f>
        <v>0</v>
      </c>
      <c r="AA154" s="37">
        <f>SUMIF('C-Existing'!$B$12:$B$458,$B154,'C-Existing'!AA$12:AA$458)</f>
        <v>0</v>
      </c>
      <c r="AB154" s="37">
        <f>SUMIF('C-Existing'!$B$12:$B$458,$B154,'C-Existing'!AB$12:AB$458)</f>
        <v>0</v>
      </c>
      <c r="AC154" s="37">
        <f>SUMIF('C-Existing'!$B$12:$B$458,$B154,'C-Existing'!AC$12:AC$458)</f>
        <v>0</v>
      </c>
      <c r="AD154" s="37">
        <f>SUMIF('C-Existing'!$B$12:$B$458,$B154,'C-Existing'!AD$12:AD$458)</f>
        <v>0</v>
      </c>
      <c r="AE154" s="56">
        <f>SUMIF('C-Existing'!$B$12:$B$458,$B154,'C-Existing'!AE$12:AE$458)</f>
        <v>9.6699999999999994E-2</v>
      </c>
      <c r="AF154" s="37">
        <f>SUMIF('C-Existing'!$B$12:$B$458,$B154,'C-Existing'!AF$12:AF$458)</f>
        <v>0</v>
      </c>
      <c r="AG154" s="37">
        <f>SUMIF('C-Existing'!$B$12:$B$458,$B154,'C-Existing'!AG$12:AG$458)</f>
        <v>0</v>
      </c>
      <c r="AH154" s="102">
        <f>SUMIF('C-Existing'!$B$12:$B$458,$B154,'C-Existing'!AH$12:AH$458)</f>
        <v>0</v>
      </c>
      <c r="AI154" s="37">
        <f>SUMIF('C-Existing'!$B$12:$B$458,$B154,'C-Existing'!AI$12:AI$458)</f>
        <v>0</v>
      </c>
      <c r="AJ154" s="37">
        <f>SUMIF('C-Existing'!$B$12:$B$458,$B154,'C-Existing'!AJ$12:AJ$458)</f>
        <v>0</v>
      </c>
      <c r="AK154" s="37">
        <f>SUMIF('C-Existing'!$B$12:$B$458,$B154,'C-Existing'!AK$12:AK$458)</f>
        <v>0</v>
      </c>
      <c r="AL154" s="37">
        <f>SUMIF('C-Existing'!$B$12:$B$458,$B154,'C-Existing'!AL$12:AL$458)</f>
        <v>0</v>
      </c>
      <c r="AM154" s="37">
        <f>SUMIF('C-Existing'!$B$12:$B$458,$B154,'C-Existing'!AM$12:AM$458)</f>
        <v>0</v>
      </c>
      <c r="AN154" s="37">
        <f>SUMIF('C-Existing'!$B$12:$B$458,$B154,'C-Existing'!AN$12:AN$458)</f>
        <v>0</v>
      </c>
      <c r="AR154" s="37"/>
    </row>
    <row r="155" spans="1:44" x14ac:dyDescent="0.2">
      <c r="A155" s="1">
        <f t="shared" si="8"/>
        <v>3</v>
      </c>
      <c r="B155" s="101">
        <f t="shared" si="9"/>
        <v>49034</v>
      </c>
      <c r="C155" s="37">
        <f>SUMIF('C-Existing'!$B$12:$B$458,$B155,'C-Existing'!C$12:C$458)</f>
        <v>0</v>
      </c>
      <c r="D155" s="37">
        <f>SUMIF('C-Existing'!$B$12:$B$458,$B155,'C-Existing'!D$12:D$458)</f>
        <v>56138240.700000025</v>
      </c>
      <c r="E155" s="37">
        <f>SUMIF('C-Existing'!$B$12:$B$458,$B155,'C-Existing'!E$12:E$458)</f>
        <v>0</v>
      </c>
      <c r="F155" s="37">
        <f>SUMIF('C-Existing'!$B$12:$B$458,$B155,'C-Existing'!F$12:F$458)</f>
        <v>0</v>
      </c>
      <c r="G155" s="37">
        <f>SUMIF('C-Existing'!$B$12:$B$458,$B155,'C-Existing'!G$12:G$458)</f>
        <v>0</v>
      </c>
      <c r="H155" s="37">
        <f>SUMIF('C-Existing'!$B$12:$B$458,$B155,'C-Existing'!H$12:H$458)</f>
        <v>0</v>
      </c>
      <c r="I155" s="37">
        <f>SUMIF('C-Existing'!$B$12:$B$458,$B155,'C-Existing'!I$12:I$458)</f>
        <v>0</v>
      </c>
      <c r="J155" s="37">
        <f>SUMIF('C-Existing'!$B$12:$B$458,$B155,'C-Existing'!J$12:J$458)</f>
        <v>0</v>
      </c>
      <c r="K155" s="37">
        <f>SUMIF('C-Existing'!$B$12:$B$458,$B155,'C-Existing'!K$12:K$458)</f>
        <v>0</v>
      </c>
      <c r="L155" s="37">
        <f>SUMIF('C-Existing'!$B$12:$B$458,$B155,'C-Existing'!L$12:L$458)</f>
        <v>0</v>
      </c>
      <c r="M155" s="37">
        <f>SUMIF('C-Existing'!$B$12:$B$458,$B155,'C-Existing'!M$12:M$458)</f>
        <v>0</v>
      </c>
      <c r="N155" s="37">
        <f>SUMIF('C-Existing'!$B$12:$B$458,$B155,'C-Existing'!N$12:N$458)</f>
        <v>0</v>
      </c>
      <c r="O155" s="37">
        <f>SUMIF('C-Existing'!$B$12:$B$458,$B155,'C-Existing'!O$12:O$458)</f>
        <v>0</v>
      </c>
      <c r="P155" s="37">
        <f>SUMIF('C-Existing'!$B$12:$B$458,$B155,'C-Existing'!P$12:P$458)</f>
        <v>0</v>
      </c>
      <c r="Q155" s="37">
        <f>SUMIF('C-Existing'!$B$12:$B$458,$B155,'C-Existing'!Q$12:Q$458)</f>
        <v>0</v>
      </c>
      <c r="R155" s="37">
        <f>SUMIF('C-Existing'!$B$12:$B$458,$B155,'C-Existing'!R$12:R$458)</f>
        <v>0</v>
      </c>
      <c r="S155" s="37">
        <f>SUMIF('C-Existing'!$B$12:$B$458,$B155,'C-Existing'!S$12:S$458)</f>
        <v>0</v>
      </c>
      <c r="T155" s="37">
        <f>SUMIF('C-Existing'!$B$12:$B$458,$B155,'C-Existing'!T$12:T$458)</f>
        <v>0</v>
      </c>
      <c r="U155" s="37">
        <f>SUMIF('C-Existing'!$B$12:$B$458,$B155,'C-Existing'!U$12:U$458)</f>
        <v>1</v>
      </c>
      <c r="V155" s="37">
        <f>SUMIF('C-Existing'!$B$12:$B$458,$B155,'C-Existing'!V$12:V$458)</f>
        <v>0</v>
      </c>
      <c r="W155" s="37">
        <f>SUMIF('C-Existing'!$B$12:$B$458,$B155,'C-Existing'!W$12:W$458)</f>
        <v>0</v>
      </c>
      <c r="X155" s="37" t="e">
        <f>SUMIF('C-Existing'!$B$12:$B$458,$B155,'C-Existing'!X$12:X$458)</f>
        <v>#N/A</v>
      </c>
      <c r="Y155" s="37">
        <f>SUMIF('C-Existing'!$B$12:$B$458,$B155,'C-Existing'!Y$12:Y$458)</f>
        <v>0</v>
      </c>
      <c r="Z155" s="37">
        <f>SUMIF('C-Existing'!$B$12:$B$458,$B155,'C-Existing'!Z$12:Z$458)</f>
        <v>0</v>
      </c>
      <c r="AA155" s="37">
        <f>SUMIF('C-Existing'!$B$12:$B$458,$B155,'C-Existing'!AA$12:AA$458)</f>
        <v>0</v>
      </c>
      <c r="AB155" s="37">
        <f>SUMIF('C-Existing'!$B$12:$B$458,$B155,'C-Existing'!AB$12:AB$458)</f>
        <v>0</v>
      </c>
      <c r="AC155" s="37">
        <f>SUMIF('C-Existing'!$B$12:$B$458,$B155,'C-Existing'!AC$12:AC$458)</f>
        <v>0</v>
      </c>
      <c r="AD155" s="37">
        <f>SUMIF('C-Existing'!$B$12:$B$458,$B155,'C-Existing'!AD$12:AD$458)</f>
        <v>0</v>
      </c>
      <c r="AE155" s="56">
        <f>SUMIF('C-Existing'!$B$12:$B$458,$B155,'C-Existing'!AE$12:AE$458)</f>
        <v>9.6699999999999994E-2</v>
      </c>
      <c r="AF155" s="37">
        <f>SUMIF('C-Existing'!$B$12:$B$458,$B155,'C-Existing'!AF$12:AF$458)</f>
        <v>0</v>
      </c>
      <c r="AG155" s="37">
        <f>SUMIF('C-Existing'!$B$12:$B$458,$B155,'C-Existing'!AG$12:AG$458)</f>
        <v>0</v>
      </c>
      <c r="AH155" s="102">
        <f>SUMIF('C-Existing'!$B$12:$B$458,$B155,'C-Existing'!AH$12:AH$458)</f>
        <v>0</v>
      </c>
      <c r="AI155" s="37">
        <f>SUMIF('C-Existing'!$B$12:$B$458,$B155,'C-Existing'!AI$12:AI$458)</f>
        <v>0</v>
      </c>
      <c r="AJ155" s="37">
        <f>SUMIF('C-Existing'!$B$12:$B$458,$B155,'C-Existing'!AJ$12:AJ$458)</f>
        <v>0</v>
      </c>
      <c r="AK155" s="37">
        <f>SUMIF('C-Existing'!$B$12:$B$458,$B155,'C-Existing'!AK$12:AK$458)</f>
        <v>0</v>
      </c>
      <c r="AL155" s="37">
        <f>SUMIF('C-Existing'!$B$12:$B$458,$B155,'C-Existing'!AL$12:AL$458)</f>
        <v>0</v>
      </c>
      <c r="AM155" s="37">
        <f>SUMIF('C-Existing'!$B$12:$B$458,$B155,'C-Existing'!AM$12:AM$458)</f>
        <v>0</v>
      </c>
      <c r="AN155" s="37">
        <f>SUMIF('C-Existing'!$B$12:$B$458,$B155,'C-Existing'!AN$12:AN$458)</f>
        <v>0</v>
      </c>
      <c r="AR155" s="37"/>
    </row>
    <row r="156" spans="1:44" x14ac:dyDescent="0.2">
      <c r="A156" s="1">
        <f t="shared" si="8"/>
        <v>4</v>
      </c>
      <c r="B156" s="101">
        <f t="shared" si="9"/>
        <v>49064</v>
      </c>
      <c r="C156" s="37">
        <f>SUMIF('C-Existing'!$B$12:$B$458,$B156,'C-Existing'!C$12:C$458)</f>
        <v>0</v>
      </c>
      <c r="D156" s="37">
        <f>SUMIF('C-Existing'!$B$12:$B$458,$B156,'C-Existing'!D$12:D$458)</f>
        <v>56138240.700000025</v>
      </c>
      <c r="E156" s="37">
        <f>SUMIF('C-Existing'!$B$12:$B$458,$B156,'C-Existing'!E$12:E$458)</f>
        <v>0</v>
      </c>
      <c r="F156" s="37">
        <f>SUMIF('C-Existing'!$B$12:$B$458,$B156,'C-Existing'!F$12:F$458)</f>
        <v>0</v>
      </c>
      <c r="G156" s="37">
        <f>SUMIF('C-Existing'!$B$12:$B$458,$B156,'C-Existing'!G$12:G$458)</f>
        <v>0</v>
      </c>
      <c r="H156" s="37">
        <f>SUMIF('C-Existing'!$B$12:$B$458,$B156,'C-Existing'!H$12:H$458)</f>
        <v>0</v>
      </c>
      <c r="I156" s="37">
        <f>SUMIF('C-Existing'!$B$12:$B$458,$B156,'C-Existing'!I$12:I$458)</f>
        <v>0</v>
      </c>
      <c r="J156" s="37">
        <f>SUMIF('C-Existing'!$B$12:$B$458,$B156,'C-Existing'!J$12:J$458)</f>
        <v>0</v>
      </c>
      <c r="K156" s="37">
        <f>SUMIF('C-Existing'!$B$12:$B$458,$B156,'C-Existing'!K$12:K$458)</f>
        <v>0</v>
      </c>
      <c r="L156" s="37">
        <f>SUMIF('C-Existing'!$B$12:$B$458,$B156,'C-Existing'!L$12:L$458)</f>
        <v>0</v>
      </c>
      <c r="M156" s="37">
        <f>SUMIF('C-Existing'!$B$12:$B$458,$B156,'C-Existing'!M$12:M$458)</f>
        <v>0</v>
      </c>
      <c r="N156" s="37">
        <f>SUMIF('C-Existing'!$B$12:$B$458,$B156,'C-Existing'!N$12:N$458)</f>
        <v>0</v>
      </c>
      <c r="O156" s="37">
        <f>SUMIF('C-Existing'!$B$12:$B$458,$B156,'C-Existing'!O$12:O$458)</f>
        <v>0</v>
      </c>
      <c r="P156" s="37">
        <f>SUMIF('C-Existing'!$B$12:$B$458,$B156,'C-Existing'!P$12:P$458)</f>
        <v>0</v>
      </c>
      <c r="Q156" s="37">
        <f>SUMIF('C-Existing'!$B$12:$B$458,$B156,'C-Existing'!Q$12:Q$458)</f>
        <v>0</v>
      </c>
      <c r="R156" s="37">
        <f>SUMIF('C-Existing'!$B$12:$B$458,$B156,'C-Existing'!R$12:R$458)</f>
        <v>0</v>
      </c>
      <c r="S156" s="37">
        <f>SUMIF('C-Existing'!$B$12:$B$458,$B156,'C-Existing'!S$12:S$458)</f>
        <v>0</v>
      </c>
      <c r="T156" s="37">
        <f>SUMIF('C-Existing'!$B$12:$B$458,$B156,'C-Existing'!T$12:T$458)</f>
        <v>0</v>
      </c>
      <c r="U156" s="37">
        <f>SUMIF('C-Existing'!$B$12:$B$458,$B156,'C-Existing'!U$12:U$458)</f>
        <v>1</v>
      </c>
      <c r="V156" s="37">
        <f>SUMIF('C-Existing'!$B$12:$B$458,$B156,'C-Existing'!V$12:V$458)</f>
        <v>0</v>
      </c>
      <c r="W156" s="37">
        <f>SUMIF('C-Existing'!$B$12:$B$458,$B156,'C-Existing'!W$12:W$458)</f>
        <v>0</v>
      </c>
      <c r="X156" s="37" t="e">
        <f>SUMIF('C-Existing'!$B$12:$B$458,$B156,'C-Existing'!X$12:X$458)</f>
        <v>#N/A</v>
      </c>
      <c r="Y156" s="37">
        <f>SUMIF('C-Existing'!$B$12:$B$458,$B156,'C-Existing'!Y$12:Y$458)</f>
        <v>0</v>
      </c>
      <c r="Z156" s="37">
        <f>SUMIF('C-Existing'!$B$12:$B$458,$B156,'C-Existing'!Z$12:Z$458)</f>
        <v>0</v>
      </c>
      <c r="AA156" s="37">
        <f>SUMIF('C-Existing'!$B$12:$B$458,$B156,'C-Existing'!AA$12:AA$458)</f>
        <v>0</v>
      </c>
      <c r="AB156" s="37">
        <f>SUMIF('C-Existing'!$B$12:$B$458,$B156,'C-Existing'!AB$12:AB$458)</f>
        <v>0</v>
      </c>
      <c r="AC156" s="37">
        <f>SUMIF('C-Existing'!$B$12:$B$458,$B156,'C-Existing'!AC$12:AC$458)</f>
        <v>0</v>
      </c>
      <c r="AD156" s="37">
        <f>SUMIF('C-Existing'!$B$12:$B$458,$B156,'C-Existing'!AD$12:AD$458)</f>
        <v>0</v>
      </c>
      <c r="AE156" s="56">
        <f>SUMIF('C-Existing'!$B$12:$B$458,$B156,'C-Existing'!AE$12:AE$458)</f>
        <v>9.6699999999999994E-2</v>
      </c>
      <c r="AF156" s="37">
        <f>SUMIF('C-Existing'!$B$12:$B$458,$B156,'C-Existing'!AF$12:AF$458)</f>
        <v>0</v>
      </c>
      <c r="AG156" s="37">
        <f>SUMIF('C-Existing'!$B$12:$B$458,$B156,'C-Existing'!AG$12:AG$458)</f>
        <v>0</v>
      </c>
      <c r="AH156" s="102">
        <f>SUMIF('C-Existing'!$B$12:$B$458,$B156,'C-Existing'!AH$12:AH$458)</f>
        <v>0</v>
      </c>
      <c r="AI156" s="37">
        <f>SUMIF('C-Existing'!$B$12:$B$458,$B156,'C-Existing'!AI$12:AI$458)</f>
        <v>0</v>
      </c>
      <c r="AJ156" s="37">
        <f>SUMIF('C-Existing'!$B$12:$B$458,$B156,'C-Existing'!AJ$12:AJ$458)</f>
        <v>0</v>
      </c>
      <c r="AK156" s="37">
        <f>SUMIF('C-Existing'!$B$12:$B$458,$B156,'C-Existing'!AK$12:AK$458)</f>
        <v>0</v>
      </c>
      <c r="AL156" s="37">
        <f>SUMIF('C-Existing'!$B$12:$B$458,$B156,'C-Existing'!AL$12:AL$458)</f>
        <v>0</v>
      </c>
      <c r="AM156" s="37">
        <f>SUMIF('C-Existing'!$B$12:$B$458,$B156,'C-Existing'!AM$12:AM$458)</f>
        <v>0</v>
      </c>
      <c r="AN156" s="37">
        <f>SUMIF('C-Existing'!$B$12:$B$458,$B156,'C-Existing'!AN$12:AN$458)</f>
        <v>0</v>
      </c>
      <c r="AR156" s="37"/>
    </row>
    <row r="157" spans="1:44" x14ac:dyDescent="0.2">
      <c r="A157" s="1">
        <f t="shared" si="8"/>
        <v>5</v>
      </c>
      <c r="B157" s="101">
        <f t="shared" si="9"/>
        <v>49095</v>
      </c>
      <c r="C157" s="37">
        <f>SUMIF('C-Existing'!$B$12:$B$458,$B157,'C-Existing'!C$12:C$458)</f>
        <v>0</v>
      </c>
      <c r="D157" s="37">
        <f>SUMIF('C-Existing'!$B$12:$B$458,$B157,'C-Existing'!D$12:D$458)</f>
        <v>56138240.700000025</v>
      </c>
      <c r="E157" s="37">
        <f>SUMIF('C-Existing'!$B$12:$B$458,$B157,'C-Existing'!E$12:E$458)</f>
        <v>0</v>
      </c>
      <c r="F157" s="37">
        <f>SUMIF('C-Existing'!$B$12:$B$458,$B157,'C-Existing'!F$12:F$458)</f>
        <v>0</v>
      </c>
      <c r="G157" s="37">
        <f>SUMIF('C-Existing'!$B$12:$B$458,$B157,'C-Existing'!G$12:G$458)</f>
        <v>0</v>
      </c>
      <c r="H157" s="37">
        <f>SUMIF('C-Existing'!$B$12:$B$458,$B157,'C-Existing'!H$12:H$458)</f>
        <v>0</v>
      </c>
      <c r="I157" s="37">
        <f>SUMIF('C-Existing'!$B$12:$B$458,$B157,'C-Existing'!I$12:I$458)</f>
        <v>0</v>
      </c>
      <c r="J157" s="37">
        <f>SUMIF('C-Existing'!$B$12:$B$458,$B157,'C-Existing'!J$12:J$458)</f>
        <v>0</v>
      </c>
      <c r="K157" s="37">
        <f>SUMIF('C-Existing'!$B$12:$B$458,$B157,'C-Existing'!K$12:K$458)</f>
        <v>0</v>
      </c>
      <c r="L157" s="37">
        <f>SUMIF('C-Existing'!$B$12:$B$458,$B157,'C-Existing'!L$12:L$458)</f>
        <v>0</v>
      </c>
      <c r="M157" s="37">
        <f>SUMIF('C-Existing'!$B$12:$B$458,$B157,'C-Existing'!M$12:M$458)</f>
        <v>0</v>
      </c>
      <c r="N157" s="37">
        <f>SUMIF('C-Existing'!$B$12:$B$458,$B157,'C-Existing'!N$12:N$458)</f>
        <v>0</v>
      </c>
      <c r="O157" s="37">
        <f>SUMIF('C-Existing'!$B$12:$B$458,$B157,'C-Existing'!O$12:O$458)</f>
        <v>0</v>
      </c>
      <c r="P157" s="37">
        <f>SUMIF('C-Existing'!$B$12:$B$458,$B157,'C-Existing'!P$12:P$458)</f>
        <v>0</v>
      </c>
      <c r="Q157" s="37">
        <f>SUMIF('C-Existing'!$B$12:$B$458,$B157,'C-Existing'!Q$12:Q$458)</f>
        <v>0</v>
      </c>
      <c r="R157" s="37">
        <f>SUMIF('C-Existing'!$B$12:$B$458,$B157,'C-Existing'!R$12:R$458)</f>
        <v>0</v>
      </c>
      <c r="S157" s="37">
        <f>SUMIF('C-Existing'!$B$12:$B$458,$B157,'C-Existing'!S$12:S$458)</f>
        <v>0</v>
      </c>
      <c r="T157" s="37">
        <f>SUMIF('C-Existing'!$B$12:$B$458,$B157,'C-Existing'!T$12:T$458)</f>
        <v>0</v>
      </c>
      <c r="U157" s="37">
        <f>SUMIF('C-Existing'!$B$12:$B$458,$B157,'C-Existing'!U$12:U$458)</f>
        <v>1</v>
      </c>
      <c r="V157" s="37">
        <f>SUMIF('C-Existing'!$B$12:$B$458,$B157,'C-Existing'!V$12:V$458)</f>
        <v>0</v>
      </c>
      <c r="W157" s="37">
        <f>SUMIF('C-Existing'!$B$12:$B$458,$B157,'C-Existing'!W$12:W$458)</f>
        <v>0</v>
      </c>
      <c r="X157" s="37" t="e">
        <f>SUMIF('C-Existing'!$B$12:$B$458,$B157,'C-Existing'!X$12:X$458)</f>
        <v>#N/A</v>
      </c>
      <c r="Y157" s="37">
        <f>SUMIF('C-Existing'!$B$12:$B$458,$B157,'C-Existing'!Y$12:Y$458)</f>
        <v>0</v>
      </c>
      <c r="Z157" s="37">
        <f>SUMIF('C-Existing'!$B$12:$B$458,$B157,'C-Existing'!Z$12:Z$458)</f>
        <v>0</v>
      </c>
      <c r="AA157" s="37">
        <f>SUMIF('C-Existing'!$B$12:$B$458,$B157,'C-Existing'!AA$12:AA$458)</f>
        <v>0</v>
      </c>
      <c r="AB157" s="37">
        <f>SUMIF('C-Existing'!$B$12:$B$458,$B157,'C-Existing'!AB$12:AB$458)</f>
        <v>0</v>
      </c>
      <c r="AC157" s="37">
        <f>SUMIF('C-Existing'!$B$12:$B$458,$B157,'C-Existing'!AC$12:AC$458)</f>
        <v>0</v>
      </c>
      <c r="AD157" s="37">
        <f>SUMIF('C-Existing'!$B$12:$B$458,$B157,'C-Existing'!AD$12:AD$458)</f>
        <v>0</v>
      </c>
      <c r="AE157" s="56">
        <f>SUMIF('C-Existing'!$B$12:$B$458,$B157,'C-Existing'!AE$12:AE$458)</f>
        <v>9.6699999999999994E-2</v>
      </c>
      <c r="AF157" s="37">
        <f>SUMIF('C-Existing'!$B$12:$B$458,$B157,'C-Existing'!AF$12:AF$458)</f>
        <v>0</v>
      </c>
      <c r="AG157" s="37">
        <f>SUMIF('C-Existing'!$B$12:$B$458,$B157,'C-Existing'!AG$12:AG$458)</f>
        <v>0</v>
      </c>
      <c r="AH157" s="102">
        <f>SUMIF('C-Existing'!$B$12:$B$458,$B157,'C-Existing'!AH$12:AH$458)</f>
        <v>0</v>
      </c>
      <c r="AI157" s="37">
        <f>SUMIF('C-Existing'!$B$12:$B$458,$B157,'C-Existing'!AI$12:AI$458)</f>
        <v>0</v>
      </c>
      <c r="AJ157" s="37">
        <f>SUMIF('C-Existing'!$B$12:$B$458,$B157,'C-Existing'!AJ$12:AJ$458)</f>
        <v>0</v>
      </c>
      <c r="AK157" s="37">
        <f>SUMIF('C-Existing'!$B$12:$B$458,$B157,'C-Existing'!AK$12:AK$458)</f>
        <v>0</v>
      </c>
      <c r="AL157" s="37">
        <f>SUMIF('C-Existing'!$B$12:$B$458,$B157,'C-Existing'!AL$12:AL$458)</f>
        <v>0</v>
      </c>
      <c r="AM157" s="37">
        <f>SUMIF('C-Existing'!$B$12:$B$458,$B157,'C-Existing'!AM$12:AM$458)</f>
        <v>0</v>
      </c>
      <c r="AN157" s="37">
        <f>SUMIF('C-Existing'!$B$12:$B$458,$B157,'C-Existing'!AN$12:AN$458)</f>
        <v>0</v>
      </c>
      <c r="AR157" s="37"/>
    </row>
    <row r="158" spans="1:44" x14ac:dyDescent="0.2">
      <c r="A158" s="1">
        <f t="shared" si="8"/>
        <v>6</v>
      </c>
      <c r="B158" s="101">
        <f t="shared" si="9"/>
        <v>49125</v>
      </c>
      <c r="C158" s="37">
        <f>SUMIF('C-Existing'!$B$12:$B$458,$B158,'C-Existing'!C$12:C$458)</f>
        <v>0</v>
      </c>
      <c r="D158" s="37">
        <f>SUMIF('C-Existing'!$B$12:$B$458,$B158,'C-Existing'!D$12:D$458)</f>
        <v>56138240.700000025</v>
      </c>
      <c r="E158" s="37">
        <f>SUMIF('C-Existing'!$B$12:$B$458,$B158,'C-Existing'!E$12:E$458)</f>
        <v>0</v>
      </c>
      <c r="F158" s="37">
        <f>SUMIF('C-Existing'!$B$12:$B$458,$B158,'C-Existing'!F$12:F$458)</f>
        <v>0</v>
      </c>
      <c r="G158" s="37">
        <f>SUMIF('C-Existing'!$B$12:$B$458,$B158,'C-Existing'!G$12:G$458)</f>
        <v>0</v>
      </c>
      <c r="H158" s="37">
        <f>SUMIF('C-Existing'!$B$12:$B$458,$B158,'C-Existing'!H$12:H$458)</f>
        <v>0</v>
      </c>
      <c r="I158" s="37">
        <f>SUMIF('C-Existing'!$B$12:$B$458,$B158,'C-Existing'!I$12:I$458)</f>
        <v>0</v>
      </c>
      <c r="J158" s="37">
        <f>SUMIF('C-Existing'!$B$12:$B$458,$B158,'C-Existing'!J$12:J$458)</f>
        <v>0</v>
      </c>
      <c r="K158" s="37">
        <f>SUMIF('C-Existing'!$B$12:$B$458,$B158,'C-Existing'!K$12:K$458)</f>
        <v>0</v>
      </c>
      <c r="L158" s="37">
        <f>SUMIF('C-Existing'!$B$12:$B$458,$B158,'C-Existing'!L$12:L$458)</f>
        <v>0</v>
      </c>
      <c r="M158" s="37">
        <f>SUMIF('C-Existing'!$B$12:$B$458,$B158,'C-Existing'!M$12:M$458)</f>
        <v>0</v>
      </c>
      <c r="N158" s="37">
        <f>SUMIF('C-Existing'!$B$12:$B$458,$B158,'C-Existing'!N$12:N$458)</f>
        <v>0</v>
      </c>
      <c r="O158" s="37">
        <f>SUMIF('C-Existing'!$B$12:$B$458,$B158,'C-Existing'!O$12:O$458)</f>
        <v>0</v>
      </c>
      <c r="P158" s="37">
        <f>SUMIF('C-Existing'!$B$12:$B$458,$B158,'C-Existing'!P$12:P$458)</f>
        <v>0</v>
      </c>
      <c r="Q158" s="37">
        <f>SUMIF('C-Existing'!$B$12:$B$458,$B158,'C-Existing'!Q$12:Q$458)</f>
        <v>0</v>
      </c>
      <c r="R158" s="37">
        <f>SUMIF('C-Existing'!$B$12:$B$458,$B158,'C-Existing'!R$12:R$458)</f>
        <v>0</v>
      </c>
      <c r="S158" s="37">
        <f>SUMIF('C-Existing'!$B$12:$B$458,$B158,'C-Existing'!S$12:S$458)</f>
        <v>0</v>
      </c>
      <c r="T158" s="37">
        <f>SUMIF('C-Existing'!$B$12:$B$458,$B158,'C-Existing'!T$12:T$458)</f>
        <v>0</v>
      </c>
      <c r="U158" s="37">
        <f>SUMIF('C-Existing'!$B$12:$B$458,$B158,'C-Existing'!U$12:U$458)</f>
        <v>1</v>
      </c>
      <c r="V158" s="37">
        <f>SUMIF('C-Existing'!$B$12:$B$458,$B158,'C-Existing'!V$12:V$458)</f>
        <v>0</v>
      </c>
      <c r="W158" s="37">
        <f>SUMIF('C-Existing'!$B$12:$B$458,$B158,'C-Existing'!W$12:W$458)</f>
        <v>0</v>
      </c>
      <c r="X158" s="37" t="e">
        <f>SUMIF('C-Existing'!$B$12:$B$458,$B158,'C-Existing'!X$12:X$458)</f>
        <v>#N/A</v>
      </c>
      <c r="Y158" s="37">
        <f>SUMIF('C-Existing'!$B$12:$B$458,$B158,'C-Existing'!Y$12:Y$458)</f>
        <v>0</v>
      </c>
      <c r="Z158" s="37">
        <f>SUMIF('C-Existing'!$B$12:$B$458,$B158,'C-Existing'!Z$12:Z$458)</f>
        <v>0</v>
      </c>
      <c r="AA158" s="37">
        <f>SUMIF('C-Existing'!$B$12:$B$458,$B158,'C-Existing'!AA$12:AA$458)</f>
        <v>0</v>
      </c>
      <c r="AB158" s="37">
        <f>SUMIF('C-Existing'!$B$12:$B$458,$B158,'C-Existing'!AB$12:AB$458)</f>
        <v>0</v>
      </c>
      <c r="AC158" s="37">
        <f>SUMIF('C-Existing'!$B$12:$B$458,$B158,'C-Existing'!AC$12:AC$458)</f>
        <v>0</v>
      </c>
      <c r="AD158" s="37">
        <f>SUMIF('C-Existing'!$B$12:$B$458,$B158,'C-Existing'!AD$12:AD$458)</f>
        <v>0</v>
      </c>
      <c r="AE158" s="56">
        <f>SUMIF('C-Existing'!$B$12:$B$458,$B158,'C-Existing'!AE$12:AE$458)</f>
        <v>9.6699999999999994E-2</v>
      </c>
      <c r="AF158" s="37">
        <f>SUMIF('C-Existing'!$B$12:$B$458,$B158,'C-Existing'!AF$12:AF$458)</f>
        <v>0</v>
      </c>
      <c r="AG158" s="37">
        <f>SUMIF('C-Existing'!$B$12:$B$458,$B158,'C-Existing'!AG$12:AG$458)</f>
        <v>0</v>
      </c>
      <c r="AH158" s="102">
        <f>SUMIF('C-Existing'!$B$12:$B$458,$B158,'C-Existing'!AH$12:AH$458)</f>
        <v>0</v>
      </c>
      <c r="AI158" s="37">
        <f>SUMIF('C-Existing'!$B$12:$B$458,$B158,'C-Existing'!AI$12:AI$458)</f>
        <v>0</v>
      </c>
      <c r="AJ158" s="37">
        <f>SUMIF('C-Existing'!$B$12:$B$458,$B158,'C-Existing'!AJ$12:AJ$458)</f>
        <v>0</v>
      </c>
      <c r="AK158" s="37">
        <f>SUMIF('C-Existing'!$B$12:$B$458,$B158,'C-Existing'!AK$12:AK$458)</f>
        <v>0</v>
      </c>
      <c r="AL158" s="37">
        <f>SUMIF('C-Existing'!$B$12:$B$458,$B158,'C-Existing'!AL$12:AL$458)</f>
        <v>0</v>
      </c>
      <c r="AM158" s="37">
        <f>SUMIF('C-Existing'!$B$12:$B$458,$B158,'C-Existing'!AM$12:AM$458)</f>
        <v>0</v>
      </c>
      <c r="AN158" s="37">
        <f>SUMIF('C-Existing'!$B$12:$B$458,$B158,'C-Existing'!AN$12:AN$458)</f>
        <v>0</v>
      </c>
      <c r="AR158" s="37"/>
    </row>
    <row r="159" spans="1:44" x14ac:dyDescent="0.2">
      <c r="A159" s="1">
        <f t="shared" si="8"/>
        <v>7</v>
      </c>
      <c r="B159" s="101">
        <f t="shared" si="9"/>
        <v>49156</v>
      </c>
      <c r="C159" s="37">
        <f>SUMIF('C-Existing'!$B$12:$B$458,$B159,'C-Existing'!C$12:C$458)</f>
        <v>0</v>
      </c>
      <c r="D159" s="37">
        <f>SUMIF('C-Existing'!$B$12:$B$458,$B159,'C-Existing'!D$12:D$458)</f>
        <v>56138240.700000025</v>
      </c>
      <c r="E159" s="37">
        <f>SUMIF('C-Existing'!$B$12:$B$458,$B159,'C-Existing'!E$12:E$458)</f>
        <v>0</v>
      </c>
      <c r="F159" s="37">
        <f>SUMIF('C-Existing'!$B$12:$B$458,$B159,'C-Existing'!F$12:F$458)</f>
        <v>0</v>
      </c>
      <c r="G159" s="37">
        <f>SUMIF('C-Existing'!$B$12:$B$458,$B159,'C-Existing'!G$12:G$458)</f>
        <v>0</v>
      </c>
      <c r="H159" s="37">
        <f>SUMIF('C-Existing'!$B$12:$B$458,$B159,'C-Existing'!H$12:H$458)</f>
        <v>0</v>
      </c>
      <c r="I159" s="37">
        <f>SUMIF('C-Existing'!$B$12:$B$458,$B159,'C-Existing'!I$12:I$458)</f>
        <v>0</v>
      </c>
      <c r="J159" s="37">
        <f>SUMIF('C-Existing'!$B$12:$B$458,$B159,'C-Existing'!J$12:J$458)</f>
        <v>0</v>
      </c>
      <c r="K159" s="37">
        <f>SUMIF('C-Existing'!$B$12:$B$458,$B159,'C-Existing'!K$12:K$458)</f>
        <v>0</v>
      </c>
      <c r="L159" s="37">
        <f>SUMIF('C-Existing'!$B$12:$B$458,$B159,'C-Existing'!L$12:L$458)</f>
        <v>0</v>
      </c>
      <c r="M159" s="37">
        <f>SUMIF('C-Existing'!$B$12:$B$458,$B159,'C-Existing'!M$12:M$458)</f>
        <v>0</v>
      </c>
      <c r="N159" s="37">
        <f>SUMIF('C-Existing'!$B$12:$B$458,$B159,'C-Existing'!N$12:N$458)</f>
        <v>0</v>
      </c>
      <c r="O159" s="37">
        <f>SUMIF('C-Existing'!$B$12:$B$458,$B159,'C-Existing'!O$12:O$458)</f>
        <v>0</v>
      </c>
      <c r="P159" s="37">
        <f>SUMIF('C-Existing'!$B$12:$B$458,$B159,'C-Existing'!P$12:P$458)</f>
        <v>0</v>
      </c>
      <c r="Q159" s="37">
        <f>SUMIF('C-Existing'!$B$12:$B$458,$B159,'C-Existing'!Q$12:Q$458)</f>
        <v>0</v>
      </c>
      <c r="R159" s="37">
        <f>SUMIF('C-Existing'!$B$12:$B$458,$B159,'C-Existing'!R$12:R$458)</f>
        <v>0</v>
      </c>
      <c r="S159" s="37">
        <f>SUMIF('C-Existing'!$B$12:$B$458,$B159,'C-Existing'!S$12:S$458)</f>
        <v>0</v>
      </c>
      <c r="T159" s="37">
        <f>SUMIF('C-Existing'!$B$12:$B$458,$B159,'C-Existing'!T$12:T$458)</f>
        <v>0</v>
      </c>
      <c r="U159" s="37">
        <f>SUMIF('C-Existing'!$B$12:$B$458,$B159,'C-Existing'!U$12:U$458)</f>
        <v>1</v>
      </c>
      <c r="V159" s="37">
        <f>SUMIF('C-Existing'!$B$12:$B$458,$B159,'C-Existing'!V$12:V$458)</f>
        <v>0</v>
      </c>
      <c r="W159" s="37">
        <f>SUMIF('C-Existing'!$B$12:$B$458,$B159,'C-Existing'!W$12:W$458)</f>
        <v>0</v>
      </c>
      <c r="X159" s="37" t="e">
        <f>SUMIF('C-Existing'!$B$12:$B$458,$B159,'C-Existing'!X$12:X$458)</f>
        <v>#N/A</v>
      </c>
      <c r="Y159" s="37">
        <f>SUMIF('C-Existing'!$B$12:$B$458,$B159,'C-Existing'!Y$12:Y$458)</f>
        <v>0</v>
      </c>
      <c r="Z159" s="37">
        <f>SUMIF('C-Existing'!$B$12:$B$458,$B159,'C-Existing'!Z$12:Z$458)</f>
        <v>0</v>
      </c>
      <c r="AA159" s="37">
        <f>SUMIF('C-Existing'!$B$12:$B$458,$B159,'C-Existing'!AA$12:AA$458)</f>
        <v>0</v>
      </c>
      <c r="AB159" s="37">
        <f>SUMIF('C-Existing'!$B$12:$B$458,$B159,'C-Existing'!AB$12:AB$458)</f>
        <v>0</v>
      </c>
      <c r="AC159" s="37">
        <f>SUMIF('C-Existing'!$B$12:$B$458,$B159,'C-Existing'!AC$12:AC$458)</f>
        <v>0</v>
      </c>
      <c r="AD159" s="37">
        <f>SUMIF('C-Existing'!$B$12:$B$458,$B159,'C-Existing'!AD$12:AD$458)</f>
        <v>0</v>
      </c>
      <c r="AE159" s="56">
        <f>SUMIF('C-Existing'!$B$12:$B$458,$B159,'C-Existing'!AE$12:AE$458)</f>
        <v>9.6699999999999994E-2</v>
      </c>
      <c r="AF159" s="37">
        <f>SUMIF('C-Existing'!$B$12:$B$458,$B159,'C-Existing'!AF$12:AF$458)</f>
        <v>0</v>
      </c>
      <c r="AG159" s="37">
        <f>SUMIF('C-Existing'!$B$12:$B$458,$B159,'C-Existing'!AG$12:AG$458)</f>
        <v>0</v>
      </c>
      <c r="AH159" s="102">
        <f>SUMIF('C-Existing'!$B$12:$B$458,$B159,'C-Existing'!AH$12:AH$458)</f>
        <v>0</v>
      </c>
      <c r="AI159" s="37">
        <f>SUMIF('C-Existing'!$B$12:$B$458,$B159,'C-Existing'!AI$12:AI$458)</f>
        <v>0</v>
      </c>
      <c r="AJ159" s="37">
        <f>SUMIF('C-Existing'!$B$12:$B$458,$B159,'C-Existing'!AJ$12:AJ$458)</f>
        <v>0</v>
      </c>
      <c r="AK159" s="37">
        <f>SUMIF('C-Existing'!$B$12:$B$458,$B159,'C-Existing'!AK$12:AK$458)</f>
        <v>0</v>
      </c>
      <c r="AL159" s="37">
        <f>SUMIF('C-Existing'!$B$12:$B$458,$B159,'C-Existing'!AL$12:AL$458)</f>
        <v>0</v>
      </c>
      <c r="AM159" s="37">
        <f>SUMIF('C-Existing'!$B$12:$B$458,$B159,'C-Existing'!AM$12:AM$458)</f>
        <v>0</v>
      </c>
      <c r="AN159" s="37">
        <f>SUMIF('C-Existing'!$B$12:$B$458,$B159,'C-Existing'!AN$12:AN$458)</f>
        <v>0</v>
      </c>
      <c r="AR159" s="37"/>
    </row>
    <row r="160" spans="1:44" x14ac:dyDescent="0.2">
      <c r="A160" s="1">
        <f t="shared" si="8"/>
        <v>8</v>
      </c>
      <c r="B160" s="101">
        <f t="shared" si="9"/>
        <v>49187</v>
      </c>
      <c r="C160" s="37">
        <f>SUMIF('C-Existing'!$B$12:$B$458,$B160,'C-Existing'!C$12:C$458)</f>
        <v>0</v>
      </c>
      <c r="D160" s="37">
        <f>SUMIF('C-Existing'!$B$12:$B$458,$B160,'C-Existing'!D$12:D$458)</f>
        <v>56138240.700000025</v>
      </c>
      <c r="E160" s="37">
        <f>SUMIF('C-Existing'!$B$12:$B$458,$B160,'C-Existing'!E$12:E$458)</f>
        <v>0</v>
      </c>
      <c r="F160" s="37">
        <f>SUMIF('C-Existing'!$B$12:$B$458,$B160,'C-Existing'!F$12:F$458)</f>
        <v>0</v>
      </c>
      <c r="G160" s="37">
        <f>SUMIF('C-Existing'!$B$12:$B$458,$B160,'C-Existing'!G$12:G$458)</f>
        <v>0</v>
      </c>
      <c r="H160" s="37">
        <f>SUMIF('C-Existing'!$B$12:$B$458,$B160,'C-Existing'!H$12:H$458)</f>
        <v>0</v>
      </c>
      <c r="I160" s="37">
        <f>SUMIF('C-Existing'!$B$12:$B$458,$B160,'C-Existing'!I$12:I$458)</f>
        <v>0</v>
      </c>
      <c r="J160" s="37">
        <f>SUMIF('C-Existing'!$B$12:$B$458,$B160,'C-Existing'!J$12:J$458)</f>
        <v>0</v>
      </c>
      <c r="K160" s="37">
        <f>SUMIF('C-Existing'!$B$12:$B$458,$B160,'C-Existing'!K$12:K$458)</f>
        <v>0</v>
      </c>
      <c r="L160" s="37">
        <f>SUMIF('C-Existing'!$B$12:$B$458,$B160,'C-Existing'!L$12:L$458)</f>
        <v>0</v>
      </c>
      <c r="M160" s="37">
        <f>SUMIF('C-Existing'!$B$12:$B$458,$B160,'C-Existing'!M$12:M$458)</f>
        <v>0</v>
      </c>
      <c r="N160" s="37">
        <f>SUMIF('C-Existing'!$B$12:$B$458,$B160,'C-Existing'!N$12:N$458)</f>
        <v>0</v>
      </c>
      <c r="O160" s="37">
        <f>SUMIF('C-Existing'!$B$12:$B$458,$B160,'C-Existing'!O$12:O$458)</f>
        <v>0</v>
      </c>
      <c r="P160" s="37">
        <f>SUMIF('C-Existing'!$B$12:$B$458,$B160,'C-Existing'!P$12:P$458)</f>
        <v>0</v>
      </c>
      <c r="Q160" s="37">
        <f>SUMIF('C-Existing'!$B$12:$B$458,$B160,'C-Existing'!Q$12:Q$458)</f>
        <v>0</v>
      </c>
      <c r="R160" s="37">
        <f>SUMIF('C-Existing'!$B$12:$B$458,$B160,'C-Existing'!R$12:R$458)</f>
        <v>0</v>
      </c>
      <c r="S160" s="37">
        <f>SUMIF('C-Existing'!$B$12:$B$458,$B160,'C-Existing'!S$12:S$458)</f>
        <v>0</v>
      </c>
      <c r="T160" s="37">
        <f>SUMIF('C-Existing'!$B$12:$B$458,$B160,'C-Existing'!T$12:T$458)</f>
        <v>0</v>
      </c>
      <c r="U160" s="37">
        <f>SUMIF('C-Existing'!$B$12:$B$458,$B160,'C-Existing'!U$12:U$458)</f>
        <v>1</v>
      </c>
      <c r="V160" s="37">
        <f>SUMIF('C-Existing'!$B$12:$B$458,$B160,'C-Existing'!V$12:V$458)</f>
        <v>0</v>
      </c>
      <c r="W160" s="37">
        <f>SUMIF('C-Existing'!$B$12:$B$458,$B160,'C-Existing'!W$12:W$458)</f>
        <v>0</v>
      </c>
      <c r="X160" s="37" t="e">
        <f>SUMIF('C-Existing'!$B$12:$B$458,$B160,'C-Existing'!X$12:X$458)</f>
        <v>#N/A</v>
      </c>
      <c r="Y160" s="37">
        <f>SUMIF('C-Existing'!$B$12:$B$458,$B160,'C-Existing'!Y$12:Y$458)</f>
        <v>0</v>
      </c>
      <c r="Z160" s="37">
        <f>SUMIF('C-Existing'!$B$12:$B$458,$B160,'C-Existing'!Z$12:Z$458)</f>
        <v>0</v>
      </c>
      <c r="AA160" s="37">
        <f>SUMIF('C-Existing'!$B$12:$B$458,$B160,'C-Existing'!AA$12:AA$458)</f>
        <v>0</v>
      </c>
      <c r="AB160" s="37">
        <f>SUMIF('C-Existing'!$B$12:$B$458,$B160,'C-Existing'!AB$12:AB$458)</f>
        <v>0</v>
      </c>
      <c r="AC160" s="37">
        <f>SUMIF('C-Existing'!$B$12:$B$458,$B160,'C-Existing'!AC$12:AC$458)</f>
        <v>0</v>
      </c>
      <c r="AD160" s="37">
        <f>SUMIF('C-Existing'!$B$12:$B$458,$B160,'C-Existing'!AD$12:AD$458)</f>
        <v>0</v>
      </c>
      <c r="AE160" s="56">
        <f>SUMIF('C-Existing'!$B$12:$B$458,$B160,'C-Existing'!AE$12:AE$458)</f>
        <v>9.6699999999999994E-2</v>
      </c>
      <c r="AF160" s="37">
        <f>SUMIF('C-Existing'!$B$12:$B$458,$B160,'C-Existing'!AF$12:AF$458)</f>
        <v>0</v>
      </c>
      <c r="AG160" s="37">
        <f>SUMIF('C-Existing'!$B$12:$B$458,$B160,'C-Existing'!AG$12:AG$458)</f>
        <v>0</v>
      </c>
      <c r="AH160" s="102">
        <f>SUMIF('C-Existing'!$B$12:$B$458,$B160,'C-Existing'!AH$12:AH$458)</f>
        <v>0</v>
      </c>
      <c r="AI160" s="37">
        <f>SUMIF('C-Existing'!$B$12:$B$458,$B160,'C-Existing'!AI$12:AI$458)</f>
        <v>0</v>
      </c>
      <c r="AJ160" s="37">
        <f>SUMIF('C-Existing'!$B$12:$B$458,$B160,'C-Existing'!AJ$12:AJ$458)</f>
        <v>0</v>
      </c>
      <c r="AK160" s="37">
        <f>SUMIF('C-Existing'!$B$12:$B$458,$B160,'C-Existing'!AK$12:AK$458)</f>
        <v>0</v>
      </c>
      <c r="AL160" s="37">
        <f>SUMIF('C-Existing'!$B$12:$B$458,$B160,'C-Existing'!AL$12:AL$458)</f>
        <v>0</v>
      </c>
      <c r="AM160" s="37">
        <f>SUMIF('C-Existing'!$B$12:$B$458,$B160,'C-Existing'!AM$12:AM$458)</f>
        <v>0</v>
      </c>
      <c r="AN160" s="37">
        <f>SUMIF('C-Existing'!$B$12:$B$458,$B160,'C-Existing'!AN$12:AN$458)</f>
        <v>0</v>
      </c>
      <c r="AR160" s="37"/>
    </row>
    <row r="161" spans="1:44" x14ac:dyDescent="0.2">
      <c r="A161" s="1">
        <f t="shared" si="8"/>
        <v>9</v>
      </c>
      <c r="B161" s="101">
        <f t="shared" si="9"/>
        <v>49217</v>
      </c>
      <c r="C161" s="37">
        <f>SUMIF('C-Existing'!$B$12:$B$458,$B161,'C-Existing'!C$12:C$458)</f>
        <v>0</v>
      </c>
      <c r="D161" s="37">
        <f>SUMIF('C-Existing'!$B$12:$B$458,$B161,'C-Existing'!D$12:D$458)</f>
        <v>56138240.700000025</v>
      </c>
      <c r="E161" s="37">
        <f>SUMIF('C-Existing'!$B$12:$B$458,$B161,'C-Existing'!E$12:E$458)</f>
        <v>0</v>
      </c>
      <c r="F161" s="37">
        <f>SUMIF('C-Existing'!$B$12:$B$458,$B161,'C-Existing'!F$12:F$458)</f>
        <v>0</v>
      </c>
      <c r="G161" s="37">
        <f>SUMIF('C-Existing'!$B$12:$B$458,$B161,'C-Existing'!G$12:G$458)</f>
        <v>0</v>
      </c>
      <c r="H161" s="37">
        <f>SUMIF('C-Existing'!$B$12:$B$458,$B161,'C-Existing'!H$12:H$458)</f>
        <v>0</v>
      </c>
      <c r="I161" s="37">
        <f>SUMIF('C-Existing'!$B$12:$B$458,$B161,'C-Existing'!I$12:I$458)</f>
        <v>0</v>
      </c>
      <c r="J161" s="37">
        <f>SUMIF('C-Existing'!$B$12:$B$458,$B161,'C-Existing'!J$12:J$458)</f>
        <v>0</v>
      </c>
      <c r="K161" s="37">
        <f>SUMIF('C-Existing'!$B$12:$B$458,$B161,'C-Existing'!K$12:K$458)</f>
        <v>0</v>
      </c>
      <c r="L161" s="37">
        <f>SUMIF('C-Existing'!$B$12:$B$458,$B161,'C-Existing'!L$12:L$458)</f>
        <v>0</v>
      </c>
      <c r="M161" s="37">
        <f>SUMIF('C-Existing'!$B$12:$B$458,$B161,'C-Existing'!M$12:M$458)</f>
        <v>0</v>
      </c>
      <c r="N161" s="37">
        <f>SUMIF('C-Existing'!$B$12:$B$458,$B161,'C-Existing'!N$12:N$458)</f>
        <v>0</v>
      </c>
      <c r="O161" s="37">
        <f>SUMIF('C-Existing'!$B$12:$B$458,$B161,'C-Existing'!O$12:O$458)</f>
        <v>0</v>
      </c>
      <c r="P161" s="37">
        <f>SUMIF('C-Existing'!$B$12:$B$458,$B161,'C-Existing'!P$12:P$458)</f>
        <v>0</v>
      </c>
      <c r="Q161" s="37">
        <f>SUMIF('C-Existing'!$B$12:$B$458,$B161,'C-Existing'!Q$12:Q$458)</f>
        <v>0</v>
      </c>
      <c r="R161" s="37">
        <f>SUMIF('C-Existing'!$B$12:$B$458,$B161,'C-Existing'!R$12:R$458)</f>
        <v>0</v>
      </c>
      <c r="S161" s="37">
        <f>SUMIF('C-Existing'!$B$12:$B$458,$B161,'C-Existing'!S$12:S$458)</f>
        <v>0</v>
      </c>
      <c r="T161" s="37">
        <f>SUMIF('C-Existing'!$B$12:$B$458,$B161,'C-Existing'!T$12:T$458)</f>
        <v>0</v>
      </c>
      <c r="U161" s="37">
        <f>SUMIF('C-Existing'!$B$12:$B$458,$B161,'C-Existing'!U$12:U$458)</f>
        <v>1</v>
      </c>
      <c r="V161" s="37">
        <f>SUMIF('C-Existing'!$B$12:$B$458,$B161,'C-Existing'!V$12:V$458)</f>
        <v>0</v>
      </c>
      <c r="W161" s="37">
        <f>SUMIF('C-Existing'!$B$12:$B$458,$B161,'C-Existing'!W$12:W$458)</f>
        <v>0</v>
      </c>
      <c r="X161" s="37" t="e">
        <f>SUMIF('C-Existing'!$B$12:$B$458,$B161,'C-Existing'!X$12:X$458)</f>
        <v>#N/A</v>
      </c>
      <c r="Y161" s="37">
        <f>SUMIF('C-Existing'!$B$12:$B$458,$B161,'C-Existing'!Y$12:Y$458)</f>
        <v>0</v>
      </c>
      <c r="Z161" s="37">
        <f>SUMIF('C-Existing'!$B$12:$B$458,$B161,'C-Existing'!Z$12:Z$458)</f>
        <v>0</v>
      </c>
      <c r="AA161" s="37">
        <f>SUMIF('C-Existing'!$B$12:$B$458,$B161,'C-Existing'!AA$12:AA$458)</f>
        <v>0</v>
      </c>
      <c r="AB161" s="37">
        <f>SUMIF('C-Existing'!$B$12:$B$458,$B161,'C-Existing'!AB$12:AB$458)</f>
        <v>0</v>
      </c>
      <c r="AC161" s="37">
        <f>SUMIF('C-Existing'!$B$12:$B$458,$B161,'C-Existing'!AC$12:AC$458)</f>
        <v>0</v>
      </c>
      <c r="AD161" s="37">
        <f>SUMIF('C-Existing'!$B$12:$B$458,$B161,'C-Existing'!AD$12:AD$458)</f>
        <v>0</v>
      </c>
      <c r="AE161" s="56">
        <f>SUMIF('C-Existing'!$B$12:$B$458,$B161,'C-Existing'!AE$12:AE$458)</f>
        <v>9.6699999999999994E-2</v>
      </c>
      <c r="AF161" s="37">
        <f>SUMIF('C-Existing'!$B$12:$B$458,$B161,'C-Existing'!AF$12:AF$458)</f>
        <v>0</v>
      </c>
      <c r="AG161" s="37">
        <f>SUMIF('C-Existing'!$B$12:$B$458,$B161,'C-Existing'!AG$12:AG$458)</f>
        <v>0</v>
      </c>
      <c r="AH161" s="102">
        <f>SUMIF('C-Existing'!$B$12:$B$458,$B161,'C-Existing'!AH$12:AH$458)</f>
        <v>0</v>
      </c>
      <c r="AI161" s="37">
        <f>SUMIF('C-Existing'!$B$12:$B$458,$B161,'C-Existing'!AI$12:AI$458)</f>
        <v>0</v>
      </c>
      <c r="AJ161" s="37">
        <f>SUMIF('C-Existing'!$B$12:$B$458,$B161,'C-Existing'!AJ$12:AJ$458)</f>
        <v>0</v>
      </c>
      <c r="AK161" s="37">
        <f>SUMIF('C-Existing'!$B$12:$B$458,$B161,'C-Existing'!AK$12:AK$458)</f>
        <v>0</v>
      </c>
      <c r="AL161" s="37">
        <f>SUMIF('C-Existing'!$B$12:$B$458,$B161,'C-Existing'!AL$12:AL$458)</f>
        <v>0</v>
      </c>
      <c r="AM161" s="37">
        <f>SUMIF('C-Existing'!$B$12:$B$458,$B161,'C-Existing'!AM$12:AM$458)</f>
        <v>0</v>
      </c>
      <c r="AN161" s="37">
        <f>SUMIF('C-Existing'!$B$12:$B$458,$B161,'C-Existing'!AN$12:AN$458)</f>
        <v>0</v>
      </c>
      <c r="AR161" s="37"/>
    </row>
    <row r="162" spans="1:44" x14ac:dyDescent="0.2">
      <c r="A162" s="1">
        <f t="shared" si="8"/>
        <v>10</v>
      </c>
      <c r="B162" s="101">
        <f t="shared" si="9"/>
        <v>49248</v>
      </c>
      <c r="C162" s="37">
        <f>SUMIF('C-Existing'!$B$12:$B$458,$B162,'C-Existing'!C$12:C$458)</f>
        <v>0</v>
      </c>
      <c r="D162" s="37">
        <f>SUMIF('C-Existing'!$B$12:$B$458,$B162,'C-Existing'!D$12:D$458)</f>
        <v>56138240.700000025</v>
      </c>
      <c r="E162" s="37">
        <f>SUMIF('C-Existing'!$B$12:$B$458,$B162,'C-Existing'!E$12:E$458)</f>
        <v>0</v>
      </c>
      <c r="F162" s="37">
        <f>SUMIF('C-Existing'!$B$12:$B$458,$B162,'C-Existing'!F$12:F$458)</f>
        <v>0</v>
      </c>
      <c r="G162" s="37">
        <f>SUMIF('C-Existing'!$B$12:$B$458,$B162,'C-Existing'!G$12:G$458)</f>
        <v>0</v>
      </c>
      <c r="H162" s="37">
        <f>SUMIF('C-Existing'!$B$12:$B$458,$B162,'C-Existing'!H$12:H$458)</f>
        <v>0</v>
      </c>
      <c r="I162" s="37">
        <f>SUMIF('C-Existing'!$B$12:$B$458,$B162,'C-Existing'!I$12:I$458)</f>
        <v>0</v>
      </c>
      <c r="J162" s="37">
        <f>SUMIF('C-Existing'!$B$12:$B$458,$B162,'C-Existing'!J$12:J$458)</f>
        <v>0</v>
      </c>
      <c r="K162" s="37">
        <f>SUMIF('C-Existing'!$B$12:$B$458,$B162,'C-Existing'!K$12:K$458)</f>
        <v>0</v>
      </c>
      <c r="L162" s="37">
        <f>SUMIF('C-Existing'!$B$12:$B$458,$B162,'C-Existing'!L$12:L$458)</f>
        <v>0</v>
      </c>
      <c r="M162" s="37">
        <f>SUMIF('C-Existing'!$B$12:$B$458,$B162,'C-Existing'!M$12:M$458)</f>
        <v>0</v>
      </c>
      <c r="N162" s="37">
        <f>SUMIF('C-Existing'!$B$12:$B$458,$B162,'C-Existing'!N$12:N$458)</f>
        <v>0</v>
      </c>
      <c r="O162" s="37">
        <f>SUMIF('C-Existing'!$B$12:$B$458,$B162,'C-Existing'!O$12:O$458)</f>
        <v>0</v>
      </c>
      <c r="P162" s="37">
        <f>SUMIF('C-Existing'!$B$12:$B$458,$B162,'C-Existing'!P$12:P$458)</f>
        <v>0</v>
      </c>
      <c r="Q162" s="37">
        <f>SUMIF('C-Existing'!$B$12:$B$458,$B162,'C-Existing'!Q$12:Q$458)</f>
        <v>0</v>
      </c>
      <c r="R162" s="37">
        <f>SUMIF('C-Existing'!$B$12:$B$458,$B162,'C-Existing'!R$12:R$458)</f>
        <v>0</v>
      </c>
      <c r="S162" s="37">
        <f>SUMIF('C-Existing'!$B$12:$B$458,$B162,'C-Existing'!S$12:S$458)</f>
        <v>0</v>
      </c>
      <c r="T162" s="37">
        <f>SUMIF('C-Existing'!$B$12:$B$458,$B162,'C-Existing'!T$12:T$458)</f>
        <v>0</v>
      </c>
      <c r="U162" s="37">
        <f>SUMIF('C-Existing'!$B$12:$B$458,$B162,'C-Existing'!U$12:U$458)</f>
        <v>1</v>
      </c>
      <c r="V162" s="37">
        <f>SUMIF('C-Existing'!$B$12:$B$458,$B162,'C-Existing'!V$12:V$458)</f>
        <v>0</v>
      </c>
      <c r="W162" s="37">
        <f>SUMIF('C-Existing'!$B$12:$B$458,$B162,'C-Existing'!W$12:W$458)</f>
        <v>0</v>
      </c>
      <c r="X162" s="37" t="e">
        <f>SUMIF('C-Existing'!$B$12:$B$458,$B162,'C-Existing'!X$12:X$458)</f>
        <v>#N/A</v>
      </c>
      <c r="Y162" s="37">
        <f>SUMIF('C-Existing'!$B$12:$B$458,$B162,'C-Existing'!Y$12:Y$458)</f>
        <v>0</v>
      </c>
      <c r="Z162" s="37">
        <f>SUMIF('C-Existing'!$B$12:$B$458,$B162,'C-Existing'!Z$12:Z$458)</f>
        <v>0</v>
      </c>
      <c r="AA162" s="37">
        <f>SUMIF('C-Existing'!$B$12:$B$458,$B162,'C-Existing'!AA$12:AA$458)</f>
        <v>0</v>
      </c>
      <c r="AB162" s="37">
        <f>SUMIF('C-Existing'!$B$12:$B$458,$B162,'C-Existing'!AB$12:AB$458)</f>
        <v>0</v>
      </c>
      <c r="AC162" s="37">
        <f>SUMIF('C-Existing'!$B$12:$B$458,$B162,'C-Existing'!AC$12:AC$458)</f>
        <v>0</v>
      </c>
      <c r="AD162" s="37">
        <f>SUMIF('C-Existing'!$B$12:$B$458,$B162,'C-Existing'!AD$12:AD$458)</f>
        <v>0</v>
      </c>
      <c r="AE162" s="56">
        <f>SUMIF('C-Existing'!$B$12:$B$458,$B162,'C-Existing'!AE$12:AE$458)</f>
        <v>9.6699999999999994E-2</v>
      </c>
      <c r="AF162" s="37">
        <f>SUMIF('C-Existing'!$B$12:$B$458,$B162,'C-Existing'!AF$12:AF$458)</f>
        <v>0</v>
      </c>
      <c r="AG162" s="37">
        <f>SUMIF('C-Existing'!$B$12:$B$458,$B162,'C-Existing'!AG$12:AG$458)</f>
        <v>0</v>
      </c>
      <c r="AH162" s="102">
        <f>SUMIF('C-Existing'!$B$12:$B$458,$B162,'C-Existing'!AH$12:AH$458)</f>
        <v>0</v>
      </c>
      <c r="AI162" s="37">
        <f>SUMIF('C-Existing'!$B$12:$B$458,$B162,'C-Existing'!AI$12:AI$458)</f>
        <v>0</v>
      </c>
      <c r="AJ162" s="37">
        <f>SUMIF('C-Existing'!$B$12:$B$458,$B162,'C-Existing'!AJ$12:AJ$458)</f>
        <v>0</v>
      </c>
      <c r="AK162" s="37">
        <f>SUMIF('C-Existing'!$B$12:$B$458,$B162,'C-Existing'!AK$12:AK$458)</f>
        <v>0</v>
      </c>
      <c r="AL162" s="37">
        <f>SUMIF('C-Existing'!$B$12:$B$458,$B162,'C-Existing'!AL$12:AL$458)</f>
        <v>0</v>
      </c>
      <c r="AM162" s="37">
        <f>SUMIF('C-Existing'!$B$12:$B$458,$B162,'C-Existing'!AM$12:AM$458)</f>
        <v>0</v>
      </c>
      <c r="AN162" s="37">
        <f>SUMIF('C-Existing'!$B$12:$B$458,$B162,'C-Existing'!AN$12:AN$458)</f>
        <v>0</v>
      </c>
      <c r="AR162" s="37"/>
    </row>
    <row r="163" spans="1:44" x14ac:dyDescent="0.2">
      <c r="A163" s="1">
        <f t="shared" si="8"/>
        <v>11</v>
      </c>
      <c r="B163" s="101">
        <f t="shared" si="9"/>
        <v>49278</v>
      </c>
      <c r="C163" s="37">
        <f>SUMIF('C-Existing'!$B$12:$B$458,$B163,'C-Existing'!C$12:C$458)</f>
        <v>0</v>
      </c>
      <c r="D163" s="37">
        <f>SUMIF('C-Existing'!$B$12:$B$458,$B163,'C-Existing'!D$12:D$458)</f>
        <v>56138240.700000025</v>
      </c>
      <c r="E163" s="37">
        <f>SUMIF('C-Existing'!$B$12:$B$458,$B163,'C-Existing'!E$12:E$458)</f>
        <v>0</v>
      </c>
      <c r="F163" s="37">
        <f>SUMIF('C-Existing'!$B$12:$B$458,$B163,'C-Existing'!F$12:F$458)</f>
        <v>0</v>
      </c>
      <c r="G163" s="37">
        <f>SUMIF('C-Existing'!$B$12:$B$458,$B163,'C-Existing'!G$12:G$458)</f>
        <v>0</v>
      </c>
      <c r="H163" s="37">
        <f>SUMIF('C-Existing'!$B$12:$B$458,$B163,'C-Existing'!H$12:H$458)</f>
        <v>0</v>
      </c>
      <c r="I163" s="37">
        <f>SUMIF('C-Existing'!$B$12:$B$458,$B163,'C-Existing'!I$12:I$458)</f>
        <v>0</v>
      </c>
      <c r="J163" s="37">
        <f>SUMIF('C-Existing'!$B$12:$B$458,$B163,'C-Existing'!J$12:J$458)</f>
        <v>0</v>
      </c>
      <c r="K163" s="37">
        <f>SUMIF('C-Existing'!$B$12:$B$458,$B163,'C-Existing'!K$12:K$458)</f>
        <v>0</v>
      </c>
      <c r="L163" s="37">
        <f>SUMIF('C-Existing'!$B$12:$B$458,$B163,'C-Existing'!L$12:L$458)</f>
        <v>0</v>
      </c>
      <c r="M163" s="37">
        <f>SUMIF('C-Existing'!$B$12:$B$458,$B163,'C-Existing'!M$12:M$458)</f>
        <v>0</v>
      </c>
      <c r="N163" s="37">
        <f>SUMIF('C-Existing'!$B$12:$B$458,$B163,'C-Existing'!N$12:N$458)</f>
        <v>0</v>
      </c>
      <c r="O163" s="37">
        <f>SUMIF('C-Existing'!$B$12:$B$458,$B163,'C-Existing'!O$12:O$458)</f>
        <v>0</v>
      </c>
      <c r="P163" s="37">
        <f>SUMIF('C-Existing'!$B$12:$B$458,$B163,'C-Existing'!P$12:P$458)</f>
        <v>0</v>
      </c>
      <c r="Q163" s="37">
        <f>SUMIF('C-Existing'!$B$12:$B$458,$B163,'C-Existing'!Q$12:Q$458)</f>
        <v>0</v>
      </c>
      <c r="R163" s="37">
        <f>SUMIF('C-Existing'!$B$12:$B$458,$B163,'C-Existing'!R$12:R$458)</f>
        <v>0</v>
      </c>
      <c r="S163" s="37">
        <f>SUMIF('C-Existing'!$B$12:$B$458,$B163,'C-Existing'!S$12:S$458)</f>
        <v>0</v>
      </c>
      <c r="T163" s="37">
        <f>SUMIF('C-Existing'!$B$12:$B$458,$B163,'C-Existing'!T$12:T$458)</f>
        <v>0</v>
      </c>
      <c r="U163" s="37">
        <f>SUMIF('C-Existing'!$B$12:$B$458,$B163,'C-Existing'!U$12:U$458)</f>
        <v>1</v>
      </c>
      <c r="V163" s="37">
        <f>SUMIF('C-Existing'!$B$12:$B$458,$B163,'C-Existing'!V$12:V$458)</f>
        <v>0</v>
      </c>
      <c r="W163" s="37">
        <f>SUMIF('C-Existing'!$B$12:$B$458,$B163,'C-Existing'!W$12:W$458)</f>
        <v>0</v>
      </c>
      <c r="X163" s="37" t="e">
        <f>SUMIF('C-Existing'!$B$12:$B$458,$B163,'C-Existing'!X$12:X$458)</f>
        <v>#N/A</v>
      </c>
      <c r="Y163" s="37">
        <f>SUMIF('C-Existing'!$B$12:$B$458,$B163,'C-Existing'!Y$12:Y$458)</f>
        <v>0</v>
      </c>
      <c r="Z163" s="37">
        <f>SUMIF('C-Existing'!$B$12:$B$458,$B163,'C-Existing'!Z$12:Z$458)</f>
        <v>0</v>
      </c>
      <c r="AA163" s="37">
        <f>SUMIF('C-Existing'!$B$12:$B$458,$B163,'C-Existing'!AA$12:AA$458)</f>
        <v>0</v>
      </c>
      <c r="AB163" s="37">
        <f>SUMIF('C-Existing'!$B$12:$B$458,$B163,'C-Existing'!AB$12:AB$458)</f>
        <v>0</v>
      </c>
      <c r="AC163" s="37">
        <f>SUMIF('C-Existing'!$B$12:$B$458,$B163,'C-Existing'!AC$12:AC$458)</f>
        <v>0</v>
      </c>
      <c r="AD163" s="37">
        <f>SUMIF('C-Existing'!$B$12:$B$458,$B163,'C-Existing'!AD$12:AD$458)</f>
        <v>0</v>
      </c>
      <c r="AE163" s="56">
        <f>SUMIF('C-Existing'!$B$12:$B$458,$B163,'C-Existing'!AE$12:AE$458)</f>
        <v>9.6699999999999994E-2</v>
      </c>
      <c r="AF163" s="37">
        <f>SUMIF('C-Existing'!$B$12:$B$458,$B163,'C-Existing'!AF$12:AF$458)</f>
        <v>0</v>
      </c>
      <c r="AG163" s="37">
        <f>SUMIF('C-Existing'!$B$12:$B$458,$B163,'C-Existing'!AG$12:AG$458)</f>
        <v>0</v>
      </c>
      <c r="AH163" s="102">
        <f>SUMIF('C-Existing'!$B$12:$B$458,$B163,'C-Existing'!AH$12:AH$458)</f>
        <v>0</v>
      </c>
      <c r="AI163" s="37">
        <f>SUMIF('C-Existing'!$B$12:$B$458,$B163,'C-Existing'!AI$12:AI$458)</f>
        <v>0</v>
      </c>
      <c r="AJ163" s="37">
        <f>SUMIF('C-Existing'!$B$12:$B$458,$B163,'C-Existing'!AJ$12:AJ$458)</f>
        <v>0</v>
      </c>
      <c r="AK163" s="37">
        <f>SUMIF('C-Existing'!$B$12:$B$458,$B163,'C-Existing'!AK$12:AK$458)</f>
        <v>0</v>
      </c>
      <c r="AL163" s="37">
        <f>SUMIF('C-Existing'!$B$12:$B$458,$B163,'C-Existing'!AL$12:AL$458)</f>
        <v>0</v>
      </c>
      <c r="AM163" s="37">
        <f>SUMIF('C-Existing'!$B$12:$B$458,$B163,'C-Existing'!AM$12:AM$458)</f>
        <v>0</v>
      </c>
      <c r="AN163" s="37">
        <f>SUMIF('C-Existing'!$B$12:$B$458,$B163,'C-Existing'!AN$12:AN$458)</f>
        <v>0</v>
      </c>
      <c r="AR163" s="37"/>
    </row>
    <row r="164" spans="1:44" x14ac:dyDescent="0.2">
      <c r="A164" s="1">
        <f t="shared" si="8"/>
        <v>12</v>
      </c>
      <c r="B164" s="101">
        <f t="shared" si="9"/>
        <v>49309</v>
      </c>
      <c r="C164" s="37">
        <f>SUMIF('C-Existing'!$B$12:$B$458,$B164,'C-Existing'!C$12:C$458)</f>
        <v>0</v>
      </c>
      <c r="D164" s="37">
        <f>SUMIF('C-Existing'!$B$12:$B$458,$B164,'C-Existing'!D$12:D$458)</f>
        <v>56138240.700000025</v>
      </c>
      <c r="E164" s="37">
        <f>SUMIF('C-Existing'!$B$12:$B$458,$B164,'C-Existing'!E$12:E$458)</f>
        <v>0</v>
      </c>
      <c r="F164" s="37">
        <f>SUMIF('C-Existing'!$B$12:$B$458,$B164,'C-Existing'!F$12:F$458)</f>
        <v>0</v>
      </c>
      <c r="G164" s="37">
        <f>SUMIF('C-Existing'!$B$12:$B$458,$B164,'C-Existing'!G$12:G$458)</f>
        <v>0</v>
      </c>
      <c r="H164" s="37">
        <f>SUMIF('C-Existing'!$B$12:$B$458,$B164,'C-Existing'!H$12:H$458)</f>
        <v>0</v>
      </c>
      <c r="I164" s="37">
        <f>SUMIF('C-Existing'!$B$12:$B$458,$B164,'C-Existing'!I$12:I$458)</f>
        <v>0</v>
      </c>
      <c r="J164" s="37">
        <f>SUMIF('C-Existing'!$B$12:$B$458,$B164,'C-Existing'!J$12:J$458)</f>
        <v>0</v>
      </c>
      <c r="K164" s="37">
        <f>SUMIF('C-Existing'!$B$12:$B$458,$B164,'C-Existing'!K$12:K$458)</f>
        <v>0</v>
      </c>
      <c r="L164" s="37">
        <f>SUMIF('C-Existing'!$B$12:$B$458,$B164,'C-Existing'!L$12:L$458)</f>
        <v>0</v>
      </c>
      <c r="M164" s="37">
        <f>SUMIF('C-Existing'!$B$12:$B$458,$B164,'C-Existing'!M$12:M$458)</f>
        <v>0</v>
      </c>
      <c r="N164" s="37">
        <f>SUMIF('C-Existing'!$B$12:$B$458,$B164,'C-Existing'!N$12:N$458)</f>
        <v>0</v>
      </c>
      <c r="O164" s="37">
        <f>SUMIF('C-Existing'!$B$12:$B$458,$B164,'C-Existing'!O$12:O$458)</f>
        <v>0</v>
      </c>
      <c r="P164" s="37">
        <f>SUMIF('C-Existing'!$B$12:$B$458,$B164,'C-Existing'!P$12:P$458)</f>
        <v>0</v>
      </c>
      <c r="Q164" s="37">
        <f>SUMIF('C-Existing'!$B$12:$B$458,$B164,'C-Existing'!Q$12:Q$458)</f>
        <v>0</v>
      </c>
      <c r="R164" s="37">
        <f>SUMIF('C-Existing'!$B$12:$B$458,$B164,'C-Existing'!R$12:R$458)</f>
        <v>0</v>
      </c>
      <c r="S164" s="37">
        <f>SUMIF('C-Existing'!$B$12:$B$458,$B164,'C-Existing'!S$12:S$458)</f>
        <v>0</v>
      </c>
      <c r="T164" s="37">
        <f>SUMIF('C-Existing'!$B$12:$B$458,$B164,'C-Existing'!T$12:T$458)</f>
        <v>0</v>
      </c>
      <c r="U164" s="37">
        <f>SUMIF('C-Existing'!$B$12:$B$458,$B164,'C-Existing'!U$12:U$458)</f>
        <v>1</v>
      </c>
      <c r="V164" s="37">
        <f>SUMIF('C-Existing'!$B$12:$B$458,$B164,'C-Existing'!V$12:V$458)</f>
        <v>0</v>
      </c>
      <c r="W164" s="37">
        <f>SUMIF('C-Existing'!$B$12:$B$458,$B164,'C-Existing'!W$12:W$458)</f>
        <v>0</v>
      </c>
      <c r="X164" s="37" t="e">
        <f>SUMIF('C-Existing'!$B$12:$B$458,$B164,'C-Existing'!X$12:X$458)</f>
        <v>#N/A</v>
      </c>
      <c r="Y164" s="37">
        <f>SUMIF('C-Existing'!$B$12:$B$458,$B164,'C-Existing'!Y$12:Y$458)</f>
        <v>0</v>
      </c>
      <c r="Z164" s="37">
        <f>SUMIF('C-Existing'!$B$12:$B$458,$B164,'C-Existing'!Z$12:Z$458)</f>
        <v>0</v>
      </c>
      <c r="AA164" s="37">
        <f>SUMIF('C-Existing'!$B$12:$B$458,$B164,'C-Existing'!AA$12:AA$458)</f>
        <v>0</v>
      </c>
      <c r="AB164" s="37">
        <f>SUMIF('C-Existing'!$B$12:$B$458,$B164,'C-Existing'!AB$12:AB$458)</f>
        <v>0</v>
      </c>
      <c r="AC164" s="37">
        <f>SUMIF('C-Existing'!$B$12:$B$458,$B164,'C-Existing'!AC$12:AC$458)</f>
        <v>0</v>
      </c>
      <c r="AD164" s="37">
        <f>SUMIF('C-Existing'!$B$12:$B$458,$B164,'C-Existing'!AD$12:AD$458)</f>
        <v>0</v>
      </c>
      <c r="AE164" s="56">
        <f>SUMIF('C-Existing'!$B$12:$B$458,$B164,'C-Existing'!AE$12:AE$458)</f>
        <v>9.6699999999999994E-2</v>
      </c>
      <c r="AF164" s="37">
        <f>SUMIF('C-Existing'!$B$12:$B$458,$B164,'C-Existing'!AF$12:AF$458)</f>
        <v>0</v>
      </c>
      <c r="AG164" s="37">
        <f>SUMIF('C-Existing'!$B$12:$B$458,$B164,'C-Existing'!AG$12:AG$458)</f>
        <v>0</v>
      </c>
      <c r="AH164" s="102">
        <f>SUMIF('C-Existing'!$B$12:$B$458,$B164,'C-Existing'!AH$12:AH$458)</f>
        <v>0</v>
      </c>
      <c r="AI164" s="37">
        <f>SUMIF('C-Existing'!$B$12:$B$458,$B164,'C-Existing'!AI$12:AI$458)</f>
        <v>0</v>
      </c>
      <c r="AJ164" s="37">
        <f>SUMIF('C-Existing'!$B$12:$B$458,$B164,'C-Existing'!AJ$12:AJ$458)</f>
        <v>0</v>
      </c>
      <c r="AK164" s="37">
        <f>SUMIF('C-Existing'!$B$12:$B$458,$B164,'C-Existing'!AK$12:AK$458)</f>
        <v>0</v>
      </c>
      <c r="AL164" s="37">
        <f>SUMIF('C-Existing'!$B$12:$B$458,$B164,'C-Existing'!AL$12:AL$458)</f>
        <v>0</v>
      </c>
      <c r="AM164" s="37">
        <f>SUMIF('C-Existing'!$B$12:$B$458,$B164,'C-Existing'!AM$12:AM$458)</f>
        <v>0</v>
      </c>
      <c r="AN164" s="37">
        <f>SUMIF('C-Existing'!$B$12:$B$458,$B164,'C-Existing'!AN$12:AN$458)</f>
        <v>0</v>
      </c>
      <c r="AR164" s="37"/>
    </row>
    <row r="165" spans="1:44" x14ac:dyDescent="0.2">
      <c r="A165" s="1">
        <f t="shared" si="8"/>
        <v>1</v>
      </c>
      <c r="B165" s="101">
        <f t="shared" si="9"/>
        <v>49340</v>
      </c>
      <c r="C165" s="37">
        <f>SUMIF('C-Existing'!$B$12:$B$458,$B165,'C-Existing'!C$12:C$458)</f>
        <v>0</v>
      </c>
      <c r="D165" s="37">
        <f>SUMIF('C-Existing'!$B$12:$B$458,$B165,'C-Existing'!D$12:D$458)</f>
        <v>56138240.700000025</v>
      </c>
      <c r="E165" s="37">
        <f>SUMIF('C-Existing'!$B$12:$B$458,$B165,'C-Existing'!E$12:E$458)</f>
        <v>0</v>
      </c>
      <c r="F165" s="37">
        <f>SUMIF('C-Existing'!$B$12:$B$458,$B165,'C-Existing'!F$12:F$458)</f>
        <v>0</v>
      </c>
      <c r="G165" s="37">
        <f>SUMIF('C-Existing'!$B$12:$B$458,$B165,'C-Existing'!G$12:G$458)</f>
        <v>0</v>
      </c>
      <c r="H165" s="37">
        <f>SUMIF('C-Existing'!$B$12:$B$458,$B165,'C-Existing'!H$12:H$458)</f>
        <v>0</v>
      </c>
      <c r="I165" s="37">
        <f>SUMIF('C-Existing'!$B$12:$B$458,$B165,'C-Existing'!I$12:I$458)</f>
        <v>0</v>
      </c>
      <c r="J165" s="37">
        <f>SUMIF('C-Existing'!$B$12:$B$458,$B165,'C-Existing'!J$12:J$458)</f>
        <v>0</v>
      </c>
      <c r="K165" s="37">
        <f>SUMIF('C-Existing'!$B$12:$B$458,$B165,'C-Existing'!K$12:K$458)</f>
        <v>0</v>
      </c>
      <c r="L165" s="37">
        <f>SUMIF('C-Existing'!$B$12:$B$458,$B165,'C-Existing'!L$12:L$458)</f>
        <v>0</v>
      </c>
      <c r="M165" s="37">
        <f>SUMIF('C-Existing'!$B$12:$B$458,$B165,'C-Existing'!M$12:M$458)</f>
        <v>0</v>
      </c>
      <c r="N165" s="37">
        <f>SUMIF('C-Existing'!$B$12:$B$458,$B165,'C-Existing'!N$12:N$458)</f>
        <v>0</v>
      </c>
      <c r="O165" s="37">
        <f>SUMIF('C-Existing'!$B$12:$B$458,$B165,'C-Existing'!O$12:O$458)</f>
        <v>0</v>
      </c>
      <c r="P165" s="37">
        <f>SUMIF('C-Existing'!$B$12:$B$458,$B165,'C-Existing'!P$12:P$458)</f>
        <v>0</v>
      </c>
      <c r="Q165" s="37">
        <f>SUMIF('C-Existing'!$B$12:$B$458,$B165,'C-Existing'!Q$12:Q$458)</f>
        <v>0</v>
      </c>
      <c r="R165" s="37">
        <f>SUMIF('C-Existing'!$B$12:$B$458,$B165,'C-Existing'!R$12:R$458)</f>
        <v>0</v>
      </c>
      <c r="S165" s="37">
        <f>SUMIF('C-Existing'!$B$12:$B$458,$B165,'C-Existing'!S$12:S$458)</f>
        <v>0</v>
      </c>
      <c r="T165" s="37">
        <f>SUMIF('C-Existing'!$B$12:$B$458,$B165,'C-Existing'!T$12:T$458)</f>
        <v>0</v>
      </c>
      <c r="U165" s="37">
        <f>SUMIF('C-Existing'!$B$12:$B$458,$B165,'C-Existing'!U$12:U$458)</f>
        <v>1</v>
      </c>
      <c r="V165" s="37">
        <f>SUMIF('C-Existing'!$B$12:$B$458,$B165,'C-Existing'!V$12:V$458)</f>
        <v>0</v>
      </c>
      <c r="W165" s="37">
        <f>SUMIF('C-Existing'!$B$12:$B$458,$B165,'C-Existing'!W$12:W$458)</f>
        <v>0</v>
      </c>
      <c r="X165" s="37" t="e">
        <f>SUMIF('C-Existing'!$B$12:$B$458,$B165,'C-Existing'!X$12:X$458)</f>
        <v>#N/A</v>
      </c>
      <c r="Y165" s="37">
        <f>SUMIF('C-Existing'!$B$12:$B$458,$B165,'C-Existing'!Y$12:Y$458)</f>
        <v>0</v>
      </c>
      <c r="Z165" s="37">
        <f>SUMIF('C-Existing'!$B$12:$B$458,$B165,'C-Existing'!Z$12:Z$458)</f>
        <v>0</v>
      </c>
      <c r="AA165" s="37">
        <f>SUMIF('C-Existing'!$B$12:$B$458,$B165,'C-Existing'!AA$12:AA$458)</f>
        <v>0</v>
      </c>
      <c r="AB165" s="37">
        <f>SUMIF('C-Existing'!$B$12:$B$458,$B165,'C-Existing'!AB$12:AB$458)</f>
        <v>0</v>
      </c>
      <c r="AC165" s="37">
        <f>SUMIF('C-Existing'!$B$12:$B$458,$B165,'C-Existing'!AC$12:AC$458)</f>
        <v>0</v>
      </c>
      <c r="AD165" s="37">
        <f>SUMIF('C-Existing'!$B$12:$B$458,$B165,'C-Existing'!AD$12:AD$458)</f>
        <v>0</v>
      </c>
      <c r="AE165" s="56">
        <f>SUMIF('C-Existing'!$B$12:$B$458,$B165,'C-Existing'!AE$12:AE$458)</f>
        <v>9.6699999999999994E-2</v>
      </c>
      <c r="AF165" s="37">
        <f>SUMIF('C-Existing'!$B$12:$B$458,$B165,'C-Existing'!AF$12:AF$458)</f>
        <v>0</v>
      </c>
      <c r="AG165" s="37">
        <f>SUMIF('C-Existing'!$B$12:$B$458,$B165,'C-Existing'!AG$12:AG$458)</f>
        <v>0</v>
      </c>
      <c r="AH165" s="102">
        <f>SUMIF('C-Existing'!$B$12:$B$458,$B165,'C-Existing'!AH$12:AH$458)</f>
        <v>0</v>
      </c>
      <c r="AI165" s="37">
        <f>SUMIF('C-Existing'!$B$12:$B$458,$B165,'C-Existing'!AI$12:AI$458)</f>
        <v>0</v>
      </c>
      <c r="AJ165" s="37">
        <f>SUMIF('C-Existing'!$B$12:$B$458,$B165,'C-Existing'!AJ$12:AJ$458)</f>
        <v>0</v>
      </c>
      <c r="AK165" s="37">
        <f>SUMIF('C-Existing'!$B$12:$B$458,$B165,'C-Existing'!AK$12:AK$458)</f>
        <v>0</v>
      </c>
      <c r="AL165" s="37">
        <f>SUMIF('C-Existing'!$B$12:$B$458,$B165,'C-Existing'!AL$12:AL$458)</f>
        <v>0</v>
      </c>
      <c r="AM165" s="37">
        <f>SUMIF('C-Existing'!$B$12:$B$458,$B165,'C-Existing'!AM$12:AM$458)</f>
        <v>0</v>
      </c>
      <c r="AN165" s="37">
        <f>SUMIF('C-Existing'!$B$12:$B$458,$B165,'C-Existing'!AN$12:AN$458)</f>
        <v>0</v>
      </c>
      <c r="AR165" s="37"/>
    </row>
    <row r="166" spans="1:44" x14ac:dyDescent="0.2">
      <c r="A166" s="1">
        <f t="shared" si="8"/>
        <v>2</v>
      </c>
      <c r="B166" s="101">
        <f t="shared" si="9"/>
        <v>49368</v>
      </c>
      <c r="C166" s="37">
        <f>SUMIF('C-Existing'!$B$12:$B$458,$B166,'C-Existing'!C$12:C$458)</f>
        <v>0</v>
      </c>
      <c r="D166" s="37">
        <f>SUMIF('C-Existing'!$B$12:$B$458,$B166,'C-Existing'!D$12:D$458)</f>
        <v>56138240.700000025</v>
      </c>
      <c r="E166" s="37">
        <f>SUMIF('C-Existing'!$B$12:$B$458,$B166,'C-Existing'!E$12:E$458)</f>
        <v>0</v>
      </c>
      <c r="F166" s="37">
        <f>SUMIF('C-Existing'!$B$12:$B$458,$B166,'C-Existing'!F$12:F$458)</f>
        <v>0</v>
      </c>
      <c r="G166" s="37">
        <f>SUMIF('C-Existing'!$B$12:$B$458,$B166,'C-Existing'!G$12:G$458)</f>
        <v>0</v>
      </c>
      <c r="H166" s="37">
        <f>SUMIF('C-Existing'!$B$12:$B$458,$B166,'C-Existing'!H$12:H$458)</f>
        <v>0</v>
      </c>
      <c r="I166" s="37">
        <f>SUMIF('C-Existing'!$B$12:$B$458,$B166,'C-Existing'!I$12:I$458)</f>
        <v>0</v>
      </c>
      <c r="J166" s="37">
        <f>SUMIF('C-Existing'!$B$12:$B$458,$B166,'C-Existing'!J$12:J$458)</f>
        <v>0</v>
      </c>
      <c r="K166" s="37">
        <f>SUMIF('C-Existing'!$B$12:$B$458,$B166,'C-Existing'!K$12:K$458)</f>
        <v>0</v>
      </c>
      <c r="L166" s="37">
        <f>SUMIF('C-Existing'!$B$12:$B$458,$B166,'C-Existing'!L$12:L$458)</f>
        <v>0</v>
      </c>
      <c r="M166" s="37">
        <f>SUMIF('C-Existing'!$B$12:$B$458,$B166,'C-Existing'!M$12:M$458)</f>
        <v>0</v>
      </c>
      <c r="N166" s="37">
        <f>SUMIF('C-Existing'!$B$12:$B$458,$B166,'C-Existing'!N$12:N$458)</f>
        <v>0</v>
      </c>
      <c r="O166" s="37">
        <f>SUMIF('C-Existing'!$B$12:$B$458,$B166,'C-Existing'!O$12:O$458)</f>
        <v>0</v>
      </c>
      <c r="P166" s="37">
        <f>SUMIF('C-Existing'!$B$12:$B$458,$B166,'C-Existing'!P$12:P$458)</f>
        <v>0</v>
      </c>
      <c r="Q166" s="37">
        <f>SUMIF('C-Existing'!$B$12:$B$458,$B166,'C-Existing'!Q$12:Q$458)</f>
        <v>0</v>
      </c>
      <c r="R166" s="37">
        <f>SUMIF('C-Existing'!$B$12:$B$458,$B166,'C-Existing'!R$12:R$458)</f>
        <v>0</v>
      </c>
      <c r="S166" s="37">
        <f>SUMIF('C-Existing'!$B$12:$B$458,$B166,'C-Existing'!S$12:S$458)</f>
        <v>0</v>
      </c>
      <c r="T166" s="37">
        <f>SUMIF('C-Existing'!$B$12:$B$458,$B166,'C-Existing'!T$12:T$458)</f>
        <v>0</v>
      </c>
      <c r="U166" s="37">
        <f>SUMIF('C-Existing'!$B$12:$B$458,$B166,'C-Existing'!U$12:U$458)</f>
        <v>1</v>
      </c>
      <c r="V166" s="37">
        <f>SUMIF('C-Existing'!$B$12:$B$458,$B166,'C-Existing'!V$12:V$458)</f>
        <v>0</v>
      </c>
      <c r="W166" s="37">
        <f>SUMIF('C-Existing'!$B$12:$B$458,$B166,'C-Existing'!W$12:W$458)</f>
        <v>0</v>
      </c>
      <c r="X166" s="37" t="e">
        <f>SUMIF('C-Existing'!$B$12:$B$458,$B166,'C-Existing'!X$12:X$458)</f>
        <v>#N/A</v>
      </c>
      <c r="Y166" s="37">
        <f>SUMIF('C-Existing'!$B$12:$B$458,$B166,'C-Existing'!Y$12:Y$458)</f>
        <v>0</v>
      </c>
      <c r="Z166" s="37">
        <f>SUMIF('C-Existing'!$B$12:$B$458,$B166,'C-Existing'!Z$12:Z$458)</f>
        <v>0</v>
      </c>
      <c r="AA166" s="37">
        <f>SUMIF('C-Existing'!$B$12:$B$458,$B166,'C-Existing'!AA$12:AA$458)</f>
        <v>0</v>
      </c>
      <c r="AB166" s="37">
        <f>SUMIF('C-Existing'!$B$12:$B$458,$B166,'C-Existing'!AB$12:AB$458)</f>
        <v>0</v>
      </c>
      <c r="AC166" s="37">
        <f>SUMIF('C-Existing'!$B$12:$B$458,$B166,'C-Existing'!AC$12:AC$458)</f>
        <v>0</v>
      </c>
      <c r="AD166" s="37">
        <f>SUMIF('C-Existing'!$B$12:$B$458,$B166,'C-Existing'!AD$12:AD$458)</f>
        <v>0</v>
      </c>
      <c r="AE166" s="56">
        <f>SUMIF('C-Existing'!$B$12:$B$458,$B166,'C-Existing'!AE$12:AE$458)</f>
        <v>9.6699999999999994E-2</v>
      </c>
      <c r="AF166" s="37">
        <f>SUMIF('C-Existing'!$B$12:$B$458,$B166,'C-Existing'!AF$12:AF$458)</f>
        <v>0</v>
      </c>
      <c r="AG166" s="37">
        <f>SUMIF('C-Existing'!$B$12:$B$458,$B166,'C-Existing'!AG$12:AG$458)</f>
        <v>0</v>
      </c>
      <c r="AH166" s="102">
        <f>SUMIF('C-Existing'!$B$12:$B$458,$B166,'C-Existing'!AH$12:AH$458)</f>
        <v>0</v>
      </c>
      <c r="AI166" s="37">
        <f>SUMIF('C-Existing'!$B$12:$B$458,$B166,'C-Existing'!AI$12:AI$458)</f>
        <v>0</v>
      </c>
      <c r="AJ166" s="37">
        <f>SUMIF('C-Existing'!$B$12:$B$458,$B166,'C-Existing'!AJ$12:AJ$458)</f>
        <v>0</v>
      </c>
      <c r="AK166" s="37">
        <f>SUMIF('C-Existing'!$B$12:$B$458,$B166,'C-Existing'!AK$12:AK$458)</f>
        <v>0</v>
      </c>
      <c r="AL166" s="37">
        <f>SUMIF('C-Existing'!$B$12:$B$458,$B166,'C-Existing'!AL$12:AL$458)</f>
        <v>0</v>
      </c>
      <c r="AM166" s="37">
        <f>SUMIF('C-Existing'!$B$12:$B$458,$B166,'C-Existing'!AM$12:AM$458)</f>
        <v>0</v>
      </c>
      <c r="AN166" s="37">
        <f>SUMIF('C-Existing'!$B$12:$B$458,$B166,'C-Existing'!AN$12:AN$458)</f>
        <v>0</v>
      </c>
      <c r="AR166" s="37"/>
    </row>
    <row r="167" spans="1:44" x14ac:dyDescent="0.2">
      <c r="A167" s="1">
        <f t="shared" si="8"/>
        <v>3</v>
      </c>
      <c r="B167" s="101">
        <f t="shared" si="9"/>
        <v>49399</v>
      </c>
      <c r="C167" s="37">
        <f>SUMIF('C-Existing'!$B$12:$B$458,$B167,'C-Existing'!C$12:C$458)</f>
        <v>0</v>
      </c>
      <c r="D167" s="37">
        <f>SUMIF('C-Existing'!$B$12:$B$458,$B167,'C-Existing'!D$12:D$458)</f>
        <v>56138240.700000025</v>
      </c>
      <c r="E167" s="37">
        <f>SUMIF('C-Existing'!$B$12:$B$458,$B167,'C-Existing'!E$12:E$458)</f>
        <v>0</v>
      </c>
      <c r="F167" s="37">
        <f>SUMIF('C-Existing'!$B$12:$B$458,$B167,'C-Existing'!F$12:F$458)</f>
        <v>0</v>
      </c>
      <c r="G167" s="37">
        <f>SUMIF('C-Existing'!$B$12:$B$458,$B167,'C-Existing'!G$12:G$458)</f>
        <v>0</v>
      </c>
      <c r="H167" s="37">
        <f>SUMIF('C-Existing'!$B$12:$B$458,$B167,'C-Existing'!H$12:H$458)</f>
        <v>0</v>
      </c>
      <c r="I167" s="37">
        <f>SUMIF('C-Existing'!$B$12:$B$458,$B167,'C-Existing'!I$12:I$458)</f>
        <v>0</v>
      </c>
      <c r="J167" s="37">
        <f>SUMIF('C-Existing'!$B$12:$B$458,$B167,'C-Existing'!J$12:J$458)</f>
        <v>0</v>
      </c>
      <c r="K167" s="37">
        <f>SUMIF('C-Existing'!$B$12:$B$458,$B167,'C-Existing'!K$12:K$458)</f>
        <v>0</v>
      </c>
      <c r="L167" s="37">
        <f>SUMIF('C-Existing'!$B$12:$B$458,$B167,'C-Existing'!L$12:L$458)</f>
        <v>0</v>
      </c>
      <c r="M167" s="37">
        <f>SUMIF('C-Existing'!$B$12:$B$458,$B167,'C-Existing'!M$12:M$458)</f>
        <v>0</v>
      </c>
      <c r="N167" s="37">
        <f>SUMIF('C-Existing'!$B$12:$B$458,$B167,'C-Existing'!N$12:N$458)</f>
        <v>0</v>
      </c>
      <c r="O167" s="37">
        <f>SUMIF('C-Existing'!$B$12:$B$458,$B167,'C-Existing'!O$12:O$458)</f>
        <v>0</v>
      </c>
      <c r="P167" s="37">
        <f>SUMIF('C-Existing'!$B$12:$B$458,$B167,'C-Existing'!P$12:P$458)</f>
        <v>0</v>
      </c>
      <c r="Q167" s="37">
        <f>SUMIF('C-Existing'!$B$12:$B$458,$B167,'C-Existing'!Q$12:Q$458)</f>
        <v>0</v>
      </c>
      <c r="R167" s="37">
        <f>SUMIF('C-Existing'!$B$12:$B$458,$B167,'C-Existing'!R$12:R$458)</f>
        <v>0</v>
      </c>
      <c r="S167" s="37">
        <f>SUMIF('C-Existing'!$B$12:$B$458,$B167,'C-Existing'!S$12:S$458)</f>
        <v>0</v>
      </c>
      <c r="T167" s="37">
        <f>SUMIF('C-Existing'!$B$12:$B$458,$B167,'C-Existing'!T$12:T$458)</f>
        <v>0</v>
      </c>
      <c r="U167" s="37">
        <f>SUMIF('C-Existing'!$B$12:$B$458,$B167,'C-Existing'!U$12:U$458)</f>
        <v>1</v>
      </c>
      <c r="V167" s="37">
        <f>SUMIF('C-Existing'!$B$12:$B$458,$B167,'C-Existing'!V$12:V$458)</f>
        <v>0</v>
      </c>
      <c r="W167" s="37">
        <f>SUMIF('C-Existing'!$B$12:$B$458,$B167,'C-Existing'!W$12:W$458)</f>
        <v>0</v>
      </c>
      <c r="X167" s="37" t="e">
        <f>SUMIF('C-Existing'!$B$12:$B$458,$B167,'C-Existing'!X$12:X$458)</f>
        <v>#N/A</v>
      </c>
      <c r="Y167" s="37">
        <f>SUMIF('C-Existing'!$B$12:$B$458,$B167,'C-Existing'!Y$12:Y$458)</f>
        <v>0</v>
      </c>
      <c r="Z167" s="37">
        <f>SUMIF('C-Existing'!$B$12:$B$458,$B167,'C-Existing'!Z$12:Z$458)</f>
        <v>0</v>
      </c>
      <c r="AA167" s="37">
        <f>SUMIF('C-Existing'!$B$12:$B$458,$B167,'C-Existing'!AA$12:AA$458)</f>
        <v>0</v>
      </c>
      <c r="AB167" s="37">
        <f>SUMIF('C-Existing'!$B$12:$B$458,$B167,'C-Existing'!AB$12:AB$458)</f>
        <v>0</v>
      </c>
      <c r="AC167" s="37">
        <f>SUMIF('C-Existing'!$B$12:$B$458,$B167,'C-Existing'!AC$12:AC$458)</f>
        <v>0</v>
      </c>
      <c r="AD167" s="37">
        <f>SUMIF('C-Existing'!$B$12:$B$458,$B167,'C-Existing'!AD$12:AD$458)</f>
        <v>0</v>
      </c>
      <c r="AE167" s="56">
        <f>SUMIF('C-Existing'!$B$12:$B$458,$B167,'C-Existing'!AE$12:AE$458)</f>
        <v>9.6699999999999994E-2</v>
      </c>
      <c r="AF167" s="37">
        <f>SUMIF('C-Existing'!$B$12:$B$458,$B167,'C-Existing'!AF$12:AF$458)</f>
        <v>0</v>
      </c>
      <c r="AG167" s="37">
        <f>SUMIF('C-Existing'!$B$12:$B$458,$B167,'C-Existing'!AG$12:AG$458)</f>
        <v>0</v>
      </c>
      <c r="AH167" s="102">
        <f>SUMIF('C-Existing'!$B$12:$B$458,$B167,'C-Existing'!AH$12:AH$458)</f>
        <v>0</v>
      </c>
      <c r="AI167" s="37">
        <f>SUMIF('C-Existing'!$B$12:$B$458,$B167,'C-Existing'!AI$12:AI$458)</f>
        <v>0</v>
      </c>
      <c r="AJ167" s="37">
        <f>SUMIF('C-Existing'!$B$12:$B$458,$B167,'C-Existing'!AJ$12:AJ$458)</f>
        <v>0</v>
      </c>
      <c r="AK167" s="37">
        <f>SUMIF('C-Existing'!$B$12:$B$458,$B167,'C-Existing'!AK$12:AK$458)</f>
        <v>0</v>
      </c>
      <c r="AL167" s="37">
        <f>SUMIF('C-Existing'!$B$12:$B$458,$B167,'C-Existing'!AL$12:AL$458)</f>
        <v>0</v>
      </c>
      <c r="AM167" s="37">
        <f>SUMIF('C-Existing'!$B$12:$B$458,$B167,'C-Existing'!AM$12:AM$458)</f>
        <v>0</v>
      </c>
      <c r="AN167" s="37">
        <f>SUMIF('C-Existing'!$B$12:$B$458,$B167,'C-Existing'!AN$12:AN$458)</f>
        <v>0</v>
      </c>
      <c r="AR167" s="37"/>
    </row>
    <row r="168" spans="1:44" x14ac:dyDescent="0.2">
      <c r="A168" s="1">
        <f t="shared" si="8"/>
        <v>4</v>
      </c>
      <c r="B168" s="101">
        <f t="shared" si="9"/>
        <v>49429</v>
      </c>
      <c r="C168" s="37">
        <f>SUMIF('C-Existing'!$B$12:$B$458,$B168,'C-Existing'!C$12:C$458)</f>
        <v>0</v>
      </c>
      <c r="D168" s="37">
        <f>SUMIF('C-Existing'!$B$12:$B$458,$B168,'C-Existing'!D$12:D$458)</f>
        <v>56138240.700000025</v>
      </c>
      <c r="E168" s="37">
        <f>SUMIF('C-Existing'!$B$12:$B$458,$B168,'C-Existing'!E$12:E$458)</f>
        <v>0</v>
      </c>
      <c r="F168" s="37">
        <f>SUMIF('C-Existing'!$B$12:$B$458,$B168,'C-Existing'!F$12:F$458)</f>
        <v>0</v>
      </c>
      <c r="G168" s="37">
        <f>SUMIF('C-Existing'!$B$12:$B$458,$B168,'C-Existing'!G$12:G$458)</f>
        <v>0</v>
      </c>
      <c r="H168" s="37">
        <f>SUMIF('C-Existing'!$B$12:$B$458,$B168,'C-Existing'!H$12:H$458)</f>
        <v>0</v>
      </c>
      <c r="I168" s="37">
        <f>SUMIF('C-Existing'!$B$12:$B$458,$B168,'C-Existing'!I$12:I$458)</f>
        <v>0</v>
      </c>
      <c r="J168" s="37">
        <f>SUMIF('C-Existing'!$B$12:$B$458,$B168,'C-Existing'!J$12:J$458)</f>
        <v>0</v>
      </c>
      <c r="K168" s="37">
        <f>SUMIF('C-Existing'!$B$12:$B$458,$B168,'C-Existing'!K$12:K$458)</f>
        <v>0</v>
      </c>
      <c r="L168" s="37">
        <f>SUMIF('C-Existing'!$B$12:$B$458,$B168,'C-Existing'!L$12:L$458)</f>
        <v>0</v>
      </c>
      <c r="M168" s="37">
        <f>SUMIF('C-Existing'!$B$12:$B$458,$B168,'C-Existing'!M$12:M$458)</f>
        <v>0</v>
      </c>
      <c r="N168" s="37">
        <f>SUMIF('C-Existing'!$B$12:$B$458,$B168,'C-Existing'!N$12:N$458)</f>
        <v>0</v>
      </c>
      <c r="O168" s="37">
        <f>SUMIF('C-Existing'!$B$12:$B$458,$B168,'C-Existing'!O$12:O$458)</f>
        <v>0</v>
      </c>
      <c r="P168" s="37">
        <f>SUMIF('C-Existing'!$B$12:$B$458,$B168,'C-Existing'!P$12:P$458)</f>
        <v>0</v>
      </c>
      <c r="Q168" s="37">
        <f>SUMIF('C-Existing'!$B$12:$B$458,$B168,'C-Existing'!Q$12:Q$458)</f>
        <v>0</v>
      </c>
      <c r="R168" s="37">
        <f>SUMIF('C-Existing'!$B$12:$B$458,$B168,'C-Existing'!R$12:R$458)</f>
        <v>0</v>
      </c>
      <c r="S168" s="37">
        <f>SUMIF('C-Existing'!$B$12:$B$458,$B168,'C-Existing'!S$12:S$458)</f>
        <v>0</v>
      </c>
      <c r="T168" s="37">
        <f>SUMIF('C-Existing'!$B$12:$B$458,$B168,'C-Existing'!T$12:T$458)</f>
        <v>0</v>
      </c>
      <c r="U168" s="37">
        <f>SUMIF('C-Existing'!$B$12:$B$458,$B168,'C-Existing'!U$12:U$458)</f>
        <v>1</v>
      </c>
      <c r="V168" s="37">
        <f>SUMIF('C-Existing'!$B$12:$B$458,$B168,'C-Existing'!V$12:V$458)</f>
        <v>0</v>
      </c>
      <c r="W168" s="37">
        <f>SUMIF('C-Existing'!$B$12:$B$458,$B168,'C-Existing'!W$12:W$458)</f>
        <v>0</v>
      </c>
      <c r="X168" s="37" t="e">
        <f>SUMIF('C-Existing'!$B$12:$B$458,$B168,'C-Existing'!X$12:X$458)</f>
        <v>#N/A</v>
      </c>
      <c r="Y168" s="37">
        <f>SUMIF('C-Existing'!$B$12:$B$458,$B168,'C-Existing'!Y$12:Y$458)</f>
        <v>0</v>
      </c>
      <c r="Z168" s="37">
        <f>SUMIF('C-Existing'!$B$12:$B$458,$B168,'C-Existing'!Z$12:Z$458)</f>
        <v>0</v>
      </c>
      <c r="AA168" s="37">
        <f>SUMIF('C-Existing'!$B$12:$B$458,$B168,'C-Existing'!AA$12:AA$458)</f>
        <v>0</v>
      </c>
      <c r="AB168" s="37">
        <f>SUMIF('C-Existing'!$B$12:$B$458,$B168,'C-Existing'!AB$12:AB$458)</f>
        <v>0</v>
      </c>
      <c r="AC168" s="37">
        <f>SUMIF('C-Existing'!$B$12:$B$458,$B168,'C-Existing'!AC$12:AC$458)</f>
        <v>0</v>
      </c>
      <c r="AD168" s="37">
        <f>SUMIF('C-Existing'!$B$12:$B$458,$B168,'C-Existing'!AD$12:AD$458)</f>
        <v>0</v>
      </c>
      <c r="AE168" s="56">
        <f>SUMIF('C-Existing'!$B$12:$B$458,$B168,'C-Existing'!AE$12:AE$458)</f>
        <v>9.6699999999999994E-2</v>
      </c>
      <c r="AF168" s="37">
        <f>SUMIF('C-Existing'!$B$12:$B$458,$B168,'C-Existing'!AF$12:AF$458)</f>
        <v>0</v>
      </c>
      <c r="AG168" s="37">
        <f>SUMIF('C-Existing'!$B$12:$B$458,$B168,'C-Existing'!AG$12:AG$458)</f>
        <v>0</v>
      </c>
      <c r="AH168" s="102">
        <f>SUMIF('C-Existing'!$B$12:$B$458,$B168,'C-Existing'!AH$12:AH$458)</f>
        <v>0</v>
      </c>
      <c r="AI168" s="37">
        <f>SUMIF('C-Existing'!$B$12:$B$458,$B168,'C-Existing'!AI$12:AI$458)</f>
        <v>0</v>
      </c>
      <c r="AJ168" s="37">
        <f>SUMIF('C-Existing'!$B$12:$B$458,$B168,'C-Existing'!AJ$12:AJ$458)</f>
        <v>0</v>
      </c>
      <c r="AK168" s="37">
        <f>SUMIF('C-Existing'!$B$12:$B$458,$B168,'C-Existing'!AK$12:AK$458)</f>
        <v>0</v>
      </c>
      <c r="AL168" s="37">
        <f>SUMIF('C-Existing'!$B$12:$B$458,$B168,'C-Existing'!AL$12:AL$458)</f>
        <v>0</v>
      </c>
      <c r="AM168" s="37">
        <f>SUMIF('C-Existing'!$B$12:$B$458,$B168,'C-Existing'!AM$12:AM$458)</f>
        <v>0</v>
      </c>
      <c r="AN168" s="37">
        <f>SUMIF('C-Existing'!$B$12:$B$458,$B168,'C-Existing'!AN$12:AN$458)</f>
        <v>0</v>
      </c>
      <c r="AR168" s="37"/>
    </row>
    <row r="169" spans="1:44" x14ac:dyDescent="0.2">
      <c r="A169" s="1">
        <f t="shared" si="8"/>
        <v>5</v>
      </c>
      <c r="B169" s="101">
        <f t="shared" si="9"/>
        <v>49460</v>
      </c>
      <c r="C169" s="37">
        <f>SUMIF('C-Existing'!$B$12:$B$458,$B169,'C-Existing'!C$12:C$458)</f>
        <v>0</v>
      </c>
      <c r="D169" s="37">
        <f>SUMIF('C-Existing'!$B$12:$B$458,$B169,'C-Existing'!D$12:D$458)</f>
        <v>56138240.700000025</v>
      </c>
      <c r="E169" s="37">
        <f>SUMIF('C-Existing'!$B$12:$B$458,$B169,'C-Existing'!E$12:E$458)</f>
        <v>0</v>
      </c>
      <c r="F169" s="37">
        <f>SUMIF('C-Existing'!$B$12:$B$458,$B169,'C-Existing'!F$12:F$458)</f>
        <v>0</v>
      </c>
      <c r="G169" s="37">
        <f>SUMIF('C-Existing'!$B$12:$B$458,$B169,'C-Existing'!G$12:G$458)</f>
        <v>0</v>
      </c>
      <c r="H169" s="37">
        <f>SUMIF('C-Existing'!$B$12:$B$458,$B169,'C-Existing'!H$12:H$458)</f>
        <v>0</v>
      </c>
      <c r="I169" s="37">
        <f>SUMIF('C-Existing'!$B$12:$B$458,$B169,'C-Existing'!I$12:I$458)</f>
        <v>0</v>
      </c>
      <c r="J169" s="37">
        <f>SUMIF('C-Existing'!$B$12:$B$458,$B169,'C-Existing'!J$12:J$458)</f>
        <v>0</v>
      </c>
      <c r="K169" s="37">
        <f>SUMIF('C-Existing'!$B$12:$B$458,$B169,'C-Existing'!K$12:K$458)</f>
        <v>0</v>
      </c>
      <c r="L169" s="37">
        <f>SUMIF('C-Existing'!$B$12:$B$458,$B169,'C-Existing'!L$12:L$458)</f>
        <v>0</v>
      </c>
      <c r="M169" s="37">
        <f>SUMIF('C-Existing'!$B$12:$B$458,$B169,'C-Existing'!M$12:M$458)</f>
        <v>0</v>
      </c>
      <c r="N169" s="37">
        <f>SUMIF('C-Existing'!$B$12:$B$458,$B169,'C-Existing'!N$12:N$458)</f>
        <v>0</v>
      </c>
      <c r="O169" s="37">
        <f>SUMIF('C-Existing'!$B$12:$B$458,$B169,'C-Existing'!O$12:O$458)</f>
        <v>0</v>
      </c>
      <c r="P169" s="37">
        <f>SUMIF('C-Existing'!$B$12:$B$458,$B169,'C-Existing'!P$12:P$458)</f>
        <v>0</v>
      </c>
      <c r="Q169" s="37">
        <f>SUMIF('C-Existing'!$B$12:$B$458,$B169,'C-Existing'!Q$12:Q$458)</f>
        <v>0</v>
      </c>
      <c r="R169" s="37">
        <f>SUMIF('C-Existing'!$B$12:$B$458,$B169,'C-Existing'!R$12:R$458)</f>
        <v>0</v>
      </c>
      <c r="S169" s="37">
        <f>SUMIF('C-Existing'!$B$12:$B$458,$B169,'C-Existing'!S$12:S$458)</f>
        <v>0</v>
      </c>
      <c r="T169" s="37">
        <f>SUMIF('C-Existing'!$B$12:$B$458,$B169,'C-Existing'!T$12:T$458)</f>
        <v>0</v>
      </c>
      <c r="U169" s="37">
        <f>SUMIF('C-Existing'!$B$12:$B$458,$B169,'C-Existing'!U$12:U$458)</f>
        <v>1</v>
      </c>
      <c r="V169" s="37">
        <f>SUMIF('C-Existing'!$B$12:$B$458,$B169,'C-Existing'!V$12:V$458)</f>
        <v>0</v>
      </c>
      <c r="W169" s="37">
        <f>SUMIF('C-Existing'!$B$12:$B$458,$B169,'C-Existing'!W$12:W$458)</f>
        <v>0</v>
      </c>
      <c r="X169" s="37" t="e">
        <f>SUMIF('C-Existing'!$B$12:$B$458,$B169,'C-Existing'!X$12:X$458)</f>
        <v>#N/A</v>
      </c>
      <c r="Y169" s="37">
        <f>SUMIF('C-Existing'!$B$12:$B$458,$B169,'C-Existing'!Y$12:Y$458)</f>
        <v>0</v>
      </c>
      <c r="Z169" s="37">
        <f>SUMIF('C-Existing'!$B$12:$B$458,$B169,'C-Existing'!Z$12:Z$458)</f>
        <v>0</v>
      </c>
      <c r="AA169" s="37">
        <f>SUMIF('C-Existing'!$B$12:$B$458,$B169,'C-Existing'!AA$12:AA$458)</f>
        <v>0</v>
      </c>
      <c r="AB169" s="37">
        <f>SUMIF('C-Existing'!$B$12:$B$458,$B169,'C-Existing'!AB$12:AB$458)</f>
        <v>0</v>
      </c>
      <c r="AC169" s="37">
        <f>SUMIF('C-Existing'!$B$12:$B$458,$B169,'C-Existing'!AC$12:AC$458)</f>
        <v>0</v>
      </c>
      <c r="AD169" s="37">
        <f>SUMIF('C-Existing'!$B$12:$B$458,$B169,'C-Existing'!AD$12:AD$458)</f>
        <v>0</v>
      </c>
      <c r="AE169" s="56">
        <f>SUMIF('C-Existing'!$B$12:$B$458,$B169,'C-Existing'!AE$12:AE$458)</f>
        <v>9.6699999999999994E-2</v>
      </c>
      <c r="AF169" s="37">
        <f>SUMIF('C-Existing'!$B$12:$B$458,$B169,'C-Existing'!AF$12:AF$458)</f>
        <v>0</v>
      </c>
      <c r="AG169" s="37">
        <f>SUMIF('C-Existing'!$B$12:$B$458,$B169,'C-Existing'!AG$12:AG$458)</f>
        <v>0</v>
      </c>
      <c r="AH169" s="102">
        <f>SUMIF('C-Existing'!$B$12:$B$458,$B169,'C-Existing'!AH$12:AH$458)</f>
        <v>0</v>
      </c>
      <c r="AI169" s="37">
        <f>SUMIF('C-Existing'!$B$12:$B$458,$B169,'C-Existing'!AI$12:AI$458)</f>
        <v>0</v>
      </c>
      <c r="AJ169" s="37">
        <f>SUMIF('C-Existing'!$B$12:$B$458,$B169,'C-Existing'!AJ$12:AJ$458)</f>
        <v>0</v>
      </c>
      <c r="AK169" s="37">
        <f>SUMIF('C-Existing'!$B$12:$B$458,$B169,'C-Existing'!AK$12:AK$458)</f>
        <v>0</v>
      </c>
      <c r="AL169" s="37">
        <f>SUMIF('C-Existing'!$B$12:$B$458,$B169,'C-Existing'!AL$12:AL$458)</f>
        <v>0</v>
      </c>
      <c r="AM169" s="37">
        <f>SUMIF('C-Existing'!$B$12:$B$458,$B169,'C-Existing'!AM$12:AM$458)</f>
        <v>0</v>
      </c>
      <c r="AN169" s="37">
        <f>SUMIF('C-Existing'!$B$12:$B$458,$B169,'C-Existing'!AN$12:AN$458)</f>
        <v>0</v>
      </c>
      <c r="AR169" s="37"/>
    </row>
    <row r="170" spans="1:44" x14ac:dyDescent="0.2">
      <c r="A170" s="1">
        <f t="shared" si="8"/>
        <v>6</v>
      </c>
      <c r="B170" s="101">
        <f t="shared" si="9"/>
        <v>49490</v>
      </c>
      <c r="C170" s="37">
        <f>SUMIF('C-Existing'!$B$12:$B$458,$B170,'C-Existing'!C$12:C$458)</f>
        <v>0</v>
      </c>
      <c r="D170" s="37">
        <f>SUMIF('C-Existing'!$B$12:$B$458,$B170,'C-Existing'!D$12:D$458)</f>
        <v>56138240.700000025</v>
      </c>
      <c r="E170" s="37">
        <f>SUMIF('C-Existing'!$B$12:$B$458,$B170,'C-Existing'!E$12:E$458)</f>
        <v>0</v>
      </c>
      <c r="F170" s="37">
        <f>SUMIF('C-Existing'!$B$12:$B$458,$B170,'C-Existing'!F$12:F$458)</f>
        <v>0</v>
      </c>
      <c r="G170" s="37">
        <f>SUMIF('C-Existing'!$B$12:$B$458,$B170,'C-Existing'!G$12:G$458)</f>
        <v>0</v>
      </c>
      <c r="H170" s="37">
        <f>SUMIF('C-Existing'!$B$12:$B$458,$B170,'C-Existing'!H$12:H$458)</f>
        <v>0</v>
      </c>
      <c r="I170" s="37">
        <f>SUMIF('C-Existing'!$B$12:$B$458,$B170,'C-Existing'!I$12:I$458)</f>
        <v>0</v>
      </c>
      <c r="J170" s="37">
        <f>SUMIF('C-Existing'!$B$12:$B$458,$B170,'C-Existing'!J$12:J$458)</f>
        <v>0</v>
      </c>
      <c r="K170" s="37">
        <f>SUMIF('C-Existing'!$B$12:$B$458,$B170,'C-Existing'!K$12:K$458)</f>
        <v>0</v>
      </c>
      <c r="L170" s="37">
        <f>SUMIF('C-Existing'!$B$12:$B$458,$B170,'C-Existing'!L$12:L$458)</f>
        <v>0</v>
      </c>
      <c r="M170" s="37">
        <f>SUMIF('C-Existing'!$B$12:$B$458,$B170,'C-Existing'!M$12:M$458)</f>
        <v>0</v>
      </c>
      <c r="N170" s="37">
        <f>SUMIF('C-Existing'!$B$12:$B$458,$B170,'C-Existing'!N$12:N$458)</f>
        <v>0</v>
      </c>
      <c r="O170" s="37">
        <f>SUMIF('C-Existing'!$B$12:$B$458,$B170,'C-Existing'!O$12:O$458)</f>
        <v>0</v>
      </c>
      <c r="P170" s="37">
        <f>SUMIF('C-Existing'!$B$12:$B$458,$B170,'C-Existing'!P$12:P$458)</f>
        <v>0</v>
      </c>
      <c r="Q170" s="37">
        <f>SUMIF('C-Existing'!$B$12:$B$458,$B170,'C-Existing'!Q$12:Q$458)</f>
        <v>0</v>
      </c>
      <c r="R170" s="37">
        <f>SUMIF('C-Existing'!$B$12:$B$458,$B170,'C-Existing'!R$12:R$458)</f>
        <v>0</v>
      </c>
      <c r="S170" s="37">
        <f>SUMIF('C-Existing'!$B$12:$B$458,$B170,'C-Existing'!S$12:S$458)</f>
        <v>0</v>
      </c>
      <c r="T170" s="37">
        <f>SUMIF('C-Existing'!$B$12:$B$458,$B170,'C-Existing'!T$12:T$458)</f>
        <v>0</v>
      </c>
      <c r="U170" s="37">
        <f>SUMIF('C-Existing'!$B$12:$B$458,$B170,'C-Existing'!U$12:U$458)</f>
        <v>1</v>
      </c>
      <c r="V170" s="37">
        <f>SUMIF('C-Existing'!$B$12:$B$458,$B170,'C-Existing'!V$12:V$458)</f>
        <v>0</v>
      </c>
      <c r="W170" s="37">
        <f>SUMIF('C-Existing'!$B$12:$B$458,$B170,'C-Existing'!W$12:W$458)</f>
        <v>0</v>
      </c>
      <c r="X170" s="37" t="e">
        <f>SUMIF('C-Existing'!$B$12:$B$458,$B170,'C-Existing'!X$12:X$458)</f>
        <v>#N/A</v>
      </c>
      <c r="Y170" s="37">
        <f>SUMIF('C-Existing'!$B$12:$B$458,$B170,'C-Existing'!Y$12:Y$458)</f>
        <v>0</v>
      </c>
      <c r="Z170" s="37">
        <f>SUMIF('C-Existing'!$B$12:$B$458,$B170,'C-Existing'!Z$12:Z$458)</f>
        <v>0</v>
      </c>
      <c r="AA170" s="37">
        <f>SUMIF('C-Existing'!$B$12:$B$458,$B170,'C-Existing'!AA$12:AA$458)</f>
        <v>0</v>
      </c>
      <c r="AB170" s="37">
        <f>SUMIF('C-Existing'!$B$12:$B$458,$B170,'C-Existing'!AB$12:AB$458)</f>
        <v>0</v>
      </c>
      <c r="AC170" s="37">
        <f>SUMIF('C-Existing'!$B$12:$B$458,$B170,'C-Existing'!AC$12:AC$458)</f>
        <v>0</v>
      </c>
      <c r="AD170" s="37">
        <f>SUMIF('C-Existing'!$B$12:$B$458,$B170,'C-Existing'!AD$12:AD$458)</f>
        <v>0</v>
      </c>
      <c r="AE170" s="56">
        <f>SUMIF('C-Existing'!$B$12:$B$458,$B170,'C-Existing'!AE$12:AE$458)</f>
        <v>9.6699999999999994E-2</v>
      </c>
      <c r="AF170" s="37">
        <f>SUMIF('C-Existing'!$B$12:$B$458,$B170,'C-Existing'!AF$12:AF$458)</f>
        <v>0</v>
      </c>
      <c r="AG170" s="37">
        <f>SUMIF('C-Existing'!$B$12:$B$458,$B170,'C-Existing'!AG$12:AG$458)</f>
        <v>0</v>
      </c>
      <c r="AH170" s="102">
        <f>SUMIF('C-Existing'!$B$12:$B$458,$B170,'C-Existing'!AH$12:AH$458)</f>
        <v>0</v>
      </c>
      <c r="AI170" s="37">
        <f>SUMIF('C-Existing'!$B$12:$B$458,$B170,'C-Existing'!AI$12:AI$458)</f>
        <v>0</v>
      </c>
      <c r="AJ170" s="37">
        <f>SUMIF('C-Existing'!$B$12:$B$458,$B170,'C-Existing'!AJ$12:AJ$458)</f>
        <v>0</v>
      </c>
      <c r="AK170" s="37">
        <f>SUMIF('C-Existing'!$B$12:$B$458,$B170,'C-Existing'!AK$12:AK$458)</f>
        <v>0</v>
      </c>
      <c r="AL170" s="37">
        <f>SUMIF('C-Existing'!$B$12:$B$458,$B170,'C-Existing'!AL$12:AL$458)</f>
        <v>0</v>
      </c>
      <c r="AM170" s="37">
        <f>SUMIF('C-Existing'!$B$12:$B$458,$B170,'C-Existing'!AM$12:AM$458)</f>
        <v>0</v>
      </c>
      <c r="AN170" s="37">
        <f>SUMIF('C-Existing'!$B$12:$B$458,$B170,'C-Existing'!AN$12:AN$458)</f>
        <v>0</v>
      </c>
      <c r="AR170" s="37"/>
    </row>
    <row r="171" spans="1:44" x14ac:dyDescent="0.2">
      <c r="A171" s="1">
        <f t="shared" si="8"/>
        <v>7</v>
      </c>
      <c r="B171" s="101">
        <f t="shared" si="9"/>
        <v>49521</v>
      </c>
      <c r="C171" s="37">
        <f>SUMIF('C-Existing'!$B$12:$B$458,$B171,'C-Existing'!C$12:C$458)</f>
        <v>0</v>
      </c>
      <c r="D171" s="37">
        <f>SUMIF('C-Existing'!$B$12:$B$458,$B171,'C-Existing'!D$12:D$458)</f>
        <v>56138240.700000025</v>
      </c>
      <c r="E171" s="37">
        <f>SUMIF('C-Existing'!$B$12:$B$458,$B171,'C-Existing'!E$12:E$458)</f>
        <v>0</v>
      </c>
      <c r="F171" s="37">
        <f>SUMIF('C-Existing'!$B$12:$B$458,$B171,'C-Existing'!F$12:F$458)</f>
        <v>0</v>
      </c>
      <c r="G171" s="37">
        <f>SUMIF('C-Existing'!$B$12:$B$458,$B171,'C-Existing'!G$12:G$458)</f>
        <v>0</v>
      </c>
      <c r="H171" s="37">
        <f>SUMIF('C-Existing'!$B$12:$B$458,$B171,'C-Existing'!H$12:H$458)</f>
        <v>0</v>
      </c>
      <c r="I171" s="37">
        <f>SUMIF('C-Existing'!$B$12:$B$458,$B171,'C-Existing'!I$12:I$458)</f>
        <v>0</v>
      </c>
      <c r="J171" s="37">
        <f>SUMIF('C-Existing'!$B$12:$B$458,$B171,'C-Existing'!J$12:J$458)</f>
        <v>0</v>
      </c>
      <c r="K171" s="37">
        <f>SUMIF('C-Existing'!$B$12:$B$458,$B171,'C-Existing'!K$12:K$458)</f>
        <v>0</v>
      </c>
      <c r="L171" s="37">
        <f>SUMIF('C-Existing'!$B$12:$B$458,$B171,'C-Existing'!L$12:L$458)</f>
        <v>0</v>
      </c>
      <c r="M171" s="37">
        <f>SUMIF('C-Existing'!$B$12:$B$458,$B171,'C-Existing'!M$12:M$458)</f>
        <v>0</v>
      </c>
      <c r="N171" s="37">
        <f>SUMIF('C-Existing'!$B$12:$B$458,$B171,'C-Existing'!N$12:N$458)</f>
        <v>0</v>
      </c>
      <c r="O171" s="37">
        <f>SUMIF('C-Existing'!$B$12:$B$458,$B171,'C-Existing'!O$12:O$458)</f>
        <v>0</v>
      </c>
      <c r="P171" s="37">
        <f>SUMIF('C-Existing'!$B$12:$B$458,$B171,'C-Existing'!P$12:P$458)</f>
        <v>0</v>
      </c>
      <c r="Q171" s="37">
        <f>SUMIF('C-Existing'!$B$12:$B$458,$B171,'C-Existing'!Q$12:Q$458)</f>
        <v>0</v>
      </c>
      <c r="R171" s="37">
        <f>SUMIF('C-Existing'!$B$12:$B$458,$B171,'C-Existing'!R$12:R$458)</f>
        <v>0</v>
      </c>
      <c r="S171" s="37">
        <f>SUMIF('C-Existing'!$B$12:$B$458,$B171,'C-Existing'!S$12:S$458)</f>
        <v>0</v>
      </c>
      <c r="T171" s="37">
        <f>SUMIF('C-Existing'!$B$12:$B$458,$B171,'C-Existing'!T$12:T$458)</f>
        <v>0</v>
      </c>
      <c r="U171" s="37">
        <f>SUMIF('C-Existing'!$B$12:$B$458,$B171,'C-Existing'!U$12:U$458)</f>
        <v>1</v>
      </c>
      <c r="V171" s="37">
        <f>SUMIF('C-Existing'!$B$12:$B$458,$B171,'C-Existing'!V$12:V$458)</f>
        <v>0</v>
      </c>
      <c r="W171" s="37">
        <f>SUMIF('C-Existing'!$B$12:$B$458,$B171,'C-Existing'!W$12:W$458)</f>
        <v>0</v>
      </c>
      <c r="X171" s="37" t="e">
        <f>SUMIF('C-Existing'!$B$12:$B$458,$B171,'C-Existing'!X$12:X$458)</f>
        <v>#N/A</v>
      </c>
      <c r="Y171" s="37">
        <f>SUMIF('C-Existing'!$B$12:$B$458,$B171,'C-Existing'!Y$12:Y$458)</f>
        <v>0</v>
      </c>
      <c r="Z171" s="37">
        <f>SUMIF('C-Existing'!$B$12:$B$458,$B171,'C-Existing'!Z$12:Z$458)</f>
        <v>0</v>
      </c>
      <c r="AA171" s="37">
        <f>SUMIF('C-Existing'!$B$12:$B$458,$B171,'C-Existing'!AA$12:AA$458)</f>
        <v>0</v>
      </c>
      <c r="AB171" s="37">
        <f>SUMIF('C-Existing'!$B$12:$B$458,$B171,'C-Existing'!AB$12:AB$458)</f>
        <v>0</v>
      </c>
      <c r="AC171" s="37">
        <f>SUMIF('C-Existing'!$B$12:$B$458,$B171,'C-Existing'!AC$12:AC$458)</f>
        <v>0</v>
      </c>
      <c r="AD171" s="37">
        <f>SUMIF('C-Existing'!$B$12:$B$458,$B171,'C-Existing'!AD$12:AD$458)</f>
        <v>0</v>
      </c>
      <c r="AE171" s="56">
        <f>SUMIF('C-Existing'!$B$12:$B$458,$B171,'C-Existing'!AE$12:AE$458)</f>
        <v>9.6699999999999994E-2</v>
      </c>
      <c r="AF171" s="37">
        <f>SUMIF('C-Existing'!$B$12:$B$458,$B171,'C-Existing'!AF$12:AF$458)</f>
        <v>0</v>
      </c>
      <c r="AG171" s="37">
        <f>SUMIF('C-Existing'!$B$12:$B$458,$B171,'C-Existing'!AG$12:AG$458)</f>
        <v>0</v>
      </c>
      <c r="AH171" s="102">
        <f>SUMIF('C-Existing'!$B$12:$B$458,$B171,'C-Existing'!AH$12:AH$458)</f>
        <v>0</v>
      </c>
      <c r="AI171" s="37">
        <f>SUMIF('C-Existing'!$B$12:$B$458,$B171,'C-Existing'!AI$12:AI$458)</f>
        <v>0</v>
      </c>
      <c r="AJ171" s="37">
        <f>SUMIF('C-Existing'!$B$12:$B$458,$B171,'C-Existing'!AJ$12:AJ$458)</f>
        <v>0</v>
      </c>
      <c r="AK171" s="37">
        <f>SUMIF('C-Existing'!$B$12:$B$458,$B171,'C-Existing'!AK$12:AK$458)</f>
        <v>0</v>
      </c>
      <c r="AL171" s="37">
        <f>SUMIF('C-Existing'!$B$12:$B$458,$B171,'C-Existing'!AL$12:AL$458)</f>
        <v>0</v>
      </c>
      <c r="AM171" s="37">
        <f>SUMIF('C-Existing'!$B$12:$B$458,$B171,'C-Existing'!AM$12:AM$458)</f>
        <v>0</v>
      </c>
      <c r="AN171" s="37">
        <f>SUMIF('C-Existing'!$B$12:$B$458,$B171,'C-Existing'!AN$12:AN$458)</f>
        <v>0</v>
      </c>
      <c r="AR171" s="37"/>
    </row>
    <row r="172" spans="1:44" x14ac:dyDescent="0.2">
      <c r="A172" s="1">
        <f t="shared" si="8"/>
        <v>8</v>
      </c>
      <c r="B172" s="101">
        <f t="shared" si="9"/>
        <v>49552</v>
      </c>
      <c r="C172" s="37">
        <f>SUMIF('C-Existing'!$B$12:$B$458,$B172,'C-Existing'!C$12:C$458)</f>
        <v>0</v>
      </c>
      <c r="D172" s="37">
        <f>SUMIF('C-Existing'!$B$12:$B$458,$B172,'C-Existing'!D$12:D$458)</f>
        <v>56138240.700000025</v>
      </c>
      <c r="E172" s="37">
        <f>SUMIF('C-Existing'!$B$12:$B$458,$B172,'C-Existing'!E$12:E$458)</f>
        <v>0</v>
      </c>
      <c r="F172" s="37">
        <f>SUMIF('C-Existing'!$B$12:$B$458,$B172,'C-Existing'!F$12:F$458)</f>
        <v>0</v>
      </c>
      <c r="G172" s="37">
        <f>SUMIF('C-Existing'!$B$12:$B$458,$B172,'C-Existing'!G$12:G$458)</f>
        <v>0</v>
      </c>
      <c r="H172" s="37">
        <f>SUMIF('C-Existing'!$B$12:$B$458,$B172,'C-Existing'!H$12:H$458)</f>
        <v>0</v>
      </c>
      <c r="I172" s="37">
        <f>SUMIF('C-Existing'!$B$12:$B$458,$B172,'C-Existing'!I$12:I$458)</f>
        <v>0</v>
      </c>
      <c r="J172" s="37">
        <f>SUMIF('C-Existing'!$B$12:$B$458,$B172,'C-Existing'!J$12:J$458)</f>
        <v>0</v>
      </c>
      <c r="K172" s="37">
        <f>SUMIF('C-Existing'!$B$12:$B$458,$B172,'C-Existing'!K$12:K$458)</f>
        <v>0</v>
      </c>
      <c r="L172" s="37">
        <f>SUMIF('C-Existing'!$B$12:$B$458,$B172,'C-Existing'!L$12:L$458)</f>
        <v>0</v>
      </c>
      <c r="M172" s="37">
        <f>SUMIF('C-Existing'!$B$12:$B$458,$B172,'C-Existing'!M$12:M$458)</f>
        <v>0</v>
      </c>
      <c r="N172" s="37">
        <f>SUMIF('C-Existing'!$B$12:$B$458,$B172,'C-Existing'!N$12:N$458)</f>
        <v>0</v>
      </c>
      <c r="O172" s="37">
        <f>SUMIF('C-Existing'!$B$12:$B$458,$B172,'C-Existing'!O$12:O$458)</f>
        <v>0</v>
      </c>
      <c r="P172" s="37">
        <f>SUMIF('C-Existing'!$B$12:$B$458,$B172,'C-Existing'!P$12:P$458)</f>
        <v>0</v>
      </c>
      <c r="Q172" s="37">
        <f>SUMIF('C-Existing'!$B$12:$B$458,$B172,'C-Existing'!Q$12:Q$458)</f>
        <v>0</v>
      </c>
      <c r="R172" s="37">
        <f>SUMIF('C-Existing'!$B$12:$B$458,$B172,'C-Existing'!R$12:R$458)</f>
        <v>0</v>
      </c>
      <c r="S172" s="37">
        <f>SUMIF('C-Existing'!$B$12:$B$458,$B172,'C-Existing'!S$12:S$458)</f>
        <v>0</v>
      </c>
      <c r="T172" s="37">
        <f>SUMIF('C-Existing'!$B$12:$B$458,$B172,'C-Existing'!T$12:T$458)</f>
        <v>0</v>
      </c>
      <c r="U172" s="37">
        <f>SUMIF('C-Existing'!$B$12:$B$458,$B172,'C-Existing'!U$12:U$458)</f>
        <v>1</v>
      </c>
      <c r="V172" s="37">
        <f>SUMIF('C-Existing'!$B$12:$B$458,$B172,'C-Existing'!V$12:V$458)</f>
        <v>0</v>
      </c>
      <c r="W172" s="37">
        <f>SUMIF('C-Existing'!$B$12:$B$458,$B172,'C-Existing'!W$12:W$458)</f>
        <v>0</v>
      </c>
      <c r="X172" s="37" t="e">
        <f>SUMIF('C-Existing'!$B$12:$B$458,$B172,'C-Existing'!X$12:X$458)</f>
        <v>#N/A</v>
      </c>
      <c r="Y172" s="37">
        <f>SUMIF('C-Existing'!$B$12:$B$458,$B172,'C-Existing'!Y$12:Y$458)</f>
        <v>0</v>
      </c>
      <c r="Z172" s="37">
        <f>SUMIF('C-Existing'!$B$12:$B$458,$B172,'C-Existing'!Z$12:Z$458)</f>
        <v>0</v>
      </c>
      <c r="AA172" s="37">
        <f>SUMIF('C-Existing'!$B$12:$B$458,$B172,'C-Existing'!AA$12:AA$458)</f>
        <v>0</v>
      </c>
      <c r="AB172" s="37">
        <f>SUMIF('C-Existing'!$B$12:$B$458,$B172,'C-Existing'!AB$12:AB$458)</f>
        <v>0</v>
      </c>
      <c r="AC172" s="37">
        <f>SUMIF('C-Existing'!$B$12:$B$458,$B172,'C-Existing'!AC$12:AC$458)</f>
        <v>0</v>
      </c>
      <c r="AD172" s="37">
        <f>SUMIF('C-Existing'!$B$12:$B$458,$B172,'C-Existing'!AD$12:AD$458)</f>
        <v>0</v>
      </c>
      <c r="AE172" s="56">
        <f>SUMIF('C-Existing'!$B$12:$B$458,$B172,'C-Existing'!AE$12:AE$458)</f>
        <v>9.6699999999999994E-2</v>
      </c>
      <c r="AF172" s="37">
        <f>SUMIF('C-Existing'!$B$12:$B$458,$B172,'C-Existing'!AF$12:AF$458)</f>
        <v>0</v>
      </c>
      <c r="AG172" s="37">
        <f>SUMIF('C-Existing'!$B$12:$B$458,$B172,'C-Existing'!AG$12:AG$458)</f>
        <v>0</v>
      </c>
      <c r="AH172" s="102">
        <f>SUMIF('C-Existing'!$B$12:$B$458,$B172,'C-Existing'!AH$12:AH$458)</f>
        <v>0</v>
      </c>
      <c r="AI172" s="37">
        <f>SUMIF('C-Existing'!$B$12:$B$458,$B172,'C-Existing'!AI$12:AI$458)</f>
        <v>0</v>
      </c>
      <c r="AJ172" s="37">
        <f>SUMIF('C-Existing'!$B$12:$B$458,$B172,'C-Existing'!AJ$12:AJ$458)</f>
        <v>0</v>
      </c>
      <c r="AK172" s="37">
        <f>SUMIF('C-Existing'!$B$12:$B$458,$B172,'C-Existing'!AK$12:AK$458)</f>
        <v>0</v>
      </c>
      <c r="AL172" s="37">
        <f>SUMIF('C-Existing'!$B$12:$B$458,$B172,'C-Existing'!AL$12:AL$458)</f>
        <v>0</v>
      </c>
      <c r="AM172" s="37">
        <f>SUMIF('C-Existing'!$B$12:$B$458,$B172,'C-Existing'!AM$12:AM$458)</f>
        <v>0</v>
      </c>
      <c r="AN172" s="37">
        <f>SUMIF('C-Existing'!$B$12:$B$458,$B172,'C-Existing'!AN$12:AN$458)</f>
        <v>0</v>
      </c>
      <c r="AR172" s="37"/>
    </row>
    <row r="173" spans="1:44" x14ac:dyDescent="0.2">
      <c r="A173" s="1">
        <f t="shared" si="8"/>
        <v>9</v>
      </c>
      <c r="B173" s="101">
        <f t="shared" ref="B173:B187" si="10">EOMONTH(B172,1)</f>
        <v>49582</v>
      </c>
      <c r="C173" s="37">
        <f>SUMIF('C-Existing'!$B$12:$B$458,$B173,'C-Existing'!C$12:C$458)</f>
        <v>0</v>
      </c>
      <c r="D173" s="37">
        <f>SUMIF('C-Existing'!$B$12:$B$458,$B173,'C-Existing'!D$12:D$458)</f>
        <v>56138240.700000025</v>
      </c>
      <c r="E173" s="37">
        <f>SUMIF('C-Existing'!$B$12:$B$458,$B173,'C-Existing'!E$12:E$458)</f>
        <v>0</v>
      </c>
      <c r="F173" s="37">
        <f>SUMIF('C-Existing'!$B$12:$B$458,$B173,'C-Existing'!F$12:F$458)</f>
        <v>0</v>
      </c>
      <c r="G173" s="37">
        <f>SUMIF('C-Existing'!$B$12:$B$458,$B173,'C-Existing'!G$12:G$458)</f>
        <v>0</v>
      </c>
      <c r="H173" s="37">
        <f>SUMIF('C-Existing'!$B$12:$B$458,$B173,'C-Existing'!H$12:H$458)</f>
        <v>0</v>
      </c>
      <c r="I173" s="37">
        <f>SUMIF('C-Existing'!$B$12:$B$458,$B173,'C-Existing'!I$12:I$458)</f>
        <v>0</v>
      </c>
      <c r="J173" s="37">
        <f>SUMIF('C-Existing'!$B$12:$B$458,$B173,'C-Existing'!J$12:J$458)</f>
        <v>0</v>
      </c>
      <c r="K173" s="37">
        <f>SUMIF('C-Existing'!$B$12:$B$458,$B173,'C-Existing'!K$12:K$458)</f>
        <v>0</v>
      </c>
      <c r="L173" s="37">
        <f>SUMIF('C-Existing'!$B$12:$B$458,$B173,'C-Existing'!L$12:L$458)</f>
        <v>0</v>
      </c>
      <c r="M173" s="37">
        <f>SUMIF('C-Existing'!$B$12:$B$458,$B173,'C-Existing'!M$12:M$458)</f>
        <v>0</v>
      </c>
      <c r="N173" s="37">
        <f>SUMIF('C-Existing'!$B$12:$B$458,$B173,'C-Existing'!N$12:N$458)</f>
        <v>0</v>
      </c>
      <c r="O173" s="37">
        <f>SUMIF('C-Existing'!$B$12:$B$458,$B173,'C-Existing'!O$12:O$458)</f>
        <v>0</v>
      </c>
      <c r="P173" s="37">
        <f>SUMIF('C-Existing'!$B$12:$B$458,$B173,'C-Existing'!P$12:P$458)</f>
        <v>0</v>
      </c>
      <c r="Q173" s="37">
        <f>SUMIF('C-Existing'!$B$12:$B$458,$B173,'C-Existing'!Q$12:Q$458)</f>
        <v>0</v>
      </c>
      <c r="R173" s="37">
        <f>SUMIF('C-Existing'!$B$12:$B$458,$B173,'C-Existing'!R$12:R$458)</f>
        <v>0</v>
      </c>
      <c r="S173" s="37">
        <f>SUMIF('C-Existing'!$B$12:$B$458,$B173,'C-Existing'!S$12:S$458)</f>
        <v>0</v>
      </c>
      <c r="T173" s="37">
        <f>SUMIF('C-Existing'!$B$12:$B$458,$B173,'C-Existing'!T$12:T$458)</f>
        <v>0</v>
      </c>
      <c r="U173" s="37">
        <f>SUMIF('C-Existing'!$B$12:$B$458,$B173,'C-Existing'!U$12:U$458)</f>
        <v>1</v>
      </c>
      <c r="V173" s="37">
        <f>SUMIF('C-Existing'!$B$12:$B$458,$B173,'C-Existing'!V$12:V$458)</f>
        <v>0</v>
      </c>
      <c r="W173" s="37">
        <f>SUMIF('C-Existing'!$B$12:$B$458,$B173,'C-Existing'!W$12:W$458)</f>
        <v>0</v>
      </c>
      <c r="X173" s="37" t="e">
        <f>SUMIF('C-Existing'!$B$12:$B$458,$B173,'C-Existing'!X$12:X$458)</f>
        <v>#N/A</v>
      </c>
      <c r="Y173" s="37">
        <f>SUMIF('C-Existing'!$B$12:$B$458,$B173,'C-Existing'!Y$12:Y$458)</f>
        <v>0</v>
      </c>
      <c r="Z173" s="37">
        <f>SUMIF('C-Existing'!$B$12:$B$458,$B173,'C-Existing'!Z$12:Z$458)</f>
        <v>0</v>
      </c>
      <c r="AA173" s="37">
        <f>SUMIF('C-Existing'!$B$12:$B$458,$B173,'C-Existing'!AA$12:AA$458)</f>
        <v>0</v>
      </c>
      <c r="AB173" s="37">
        <f>SUMIF('C-Existing'!$B$12:$B$458,$B173,'C-Existing'!AB$12:AB$458)</f>
        <v>0</v>
      </c>
      <c r="AC173" s="37">
        <f>SUMIF('C-Existing'!$B$12:$B$458,$B173,'C-Existing'!AC$12:AC$458)</f>
        <v>0</v>
      </c>
      <c r="AD173" s="37">
        <f>SUMIF('C-Existing'!$B$12:$B$458,$B173,'C-Existing'!AD$12:AD$458)</f>
        <v>0</v>
      </c>
      <c r="AE173" s="56">
        <f>SUMIF('C-Existing'!$B$12:$B$458,$B173,'C-Existing'!AE$12:AE$458)</f>
        <v>9.6699999999999994E-2</v>
      </c>
      <c r="AF173" s="37">
        <f>SUMIF('C-Existing'!$B$12:$B$458,$B173,'C-Existing'!AF$12:AF$458)</f>
        <v>0</v>
      </c>
      <c r="AG173" s="37">
        <f>SUMIF('C-Existing'!$B$12:$B$458,$B173,'C-Existing'!AG$12:AG$458)</f>
        <v>0</v>
      </c>
      <c r="AH173" s="102">
        <f>SUMIF('C-Existing'!$B$12:$B$458,$B173,'C-Existing'!AH$12:AH$458)</f>
        <v>0</v>
      </c>
      <c r="AI173" s="37">
        <f>SUMIF('C-Existing'!$B$12:$B$458,$B173,'C-Existing'!AI$12:AI$458)</f>
        <v>0</v>
      </c>
      <c r="AJ173" s="37">
        <f>SUMIF('C-Existing'!$B$12:$B$458,$B173,'C-Existing'!AJ$12:AJ$458)</f>
        <v>0</v>
      </c>
      <c r="AK173" s="37">
        <f>SUMIF('C-Existing'!$B$12:$B$458,$B173,'C-Existing'!AK$12:AK$458)</f>
        <v>0</v>
      </c>
      <c r="AL173" s="37">
        <f>SUMIF('C-Existing'!$B$12:$B$458,$B173,'C-Existing'!AL$12:AL$458)</f>
        <v>0</v>
      </c>
      <c r="AM173" s="37">
        <f>SUMIF('C-Existing'!$B$12:$B$458,$B173,'C-Existing'!AM$12:AM$458)</f>
        <v>0</v>
      </c>
      <c r="AN173" s="37">
        <f>SUMIF('C-Existing'!$B$12:$B$458,$B173,'C-Existing'!AN$12:AN$458)</f>
        <v>0</v>
      </c>
      <c r="AR173" s="37"/>
    </row>
    <row r="174" spans="1:44" x14ac:dyDescent="0.2">
      <c r="A174" s="1">
        <f t="shared" si="8"/>
        <v>10</v>
      </c>
      <c r="B174" s="101">
        <f t="shared" si="10"/>
        <v>49613</v>
      </c>
      <c r="C174" s="37">
        <f>SUMIF('C-Existing'!$B$12:$B$458,$B174,'C-Existing'!C$12:C$458)</f>
        <v>0</v>
      </c>
      <c r="D174" s="37">
        <f>SUMIF('C-Existing'!$B$12:$B$458,$B174,'C-Existing'!D$12:D$458)</f>
        <v>56138240.700000025</v>
      </c>
      <c r="E174" s="37">
        <f>SUMIF('C-Existing'!$B$12:$B$458,$B174,'C-Existing'!E$12:E$458)</f>
        <v>0</v>
      </c>
      <c r="F174" s="37">
        <f>SUMIF('C-Existing'!$B$12:$B$458,$B174,'C-Existing'!F$12:F$458)</f>
        <v>0</v>
      </c>
      <c r="G174" s="37">
        <f>SUMIF('C-Existing'!$B$12:$B$458,$B174,'C-Existing'!G$12:G$458)</f>
        <v>0</v>
      </c>
      <c r="H174" s="37">
        <f>SUMIF('C-Existing'!$B$12:$B$458,$B174,'C-Existing'!H$12:H$458)</f>
        <v>0</v>
      </c>
      <c r="I174" s="37">
        <f>SUMIF('C-Existing'!$B$12:$B$458,$B174,'C-Existing'!I$12:I$458)</f>
        <v>0</v>
      </c>
      <c r="J174" s="37">
        <f>SUMIF('C-Existing'!$B$12:$B$458,$B174,'C-Existing'!J$12:J$458)</f>
        <v>0</v>
      </c>
      <c r="K174" s="37">
        <f>SUMIF('C-Existing'!$B$12:$B$458,$B174,'C-Existing'!K$12:K$458)</f>
        <v>0</v>
      </c>
      <c r="L174" s="37">
        <f>SUMIF('C-Existing'!$B$12:$B$458,$B174,'C-Existing'!L$12:L$458)</f>
        <v>0</v>
      </c>
      <c r="M174" s="37">
        <f>SUMIF('C-Existing'!$B$12:$B$458,$B174,'C-Existing'!M$12:M$458)</f>
        <v>0</v>
      </c>
      <c r="N174" s="37">
        <f>SUMIF('C-Existing'!$B$12:$B$458,$B174,'C-Existing'!N$12:N$458)</f>
        <v>0</v>
      </c>
      <c r="O174" s="37">
        <f>SUMIF('C-Existing'!$B$12:$B$458,$B174,'C-Existing'!O$12:O$458)</f>
        <v>0</v>
      </c>
      <c r="P174" s="37">
        <f>SUMIF('C-Existing'!$B$12:$B$458,$B174,'C-Existing'!P$12:P$458)</f>
        <v>0</v>
      </c>
      <c r="Q174" s="37">
        <f>SUMIF('C-Existing'!$B$12:$B$458,$B174,'C-Existing'!Q$12:Q$458)</f>
        <v>0</v>
      </c>
      <c r="R174" s="37">
        <f>SUMIF('C-Existing'!$B$12:$B$458,$B174,'C-Existing'!R$12:R$458)</f>
        <v>0</v>
      </c>
      <c r="S174" s="37">
        <f>SUMIF('C-Existing'!$B$12:$B$458,$B174,'C-Existing'!S$12:S$458)</f>
        <v>0</v>
      </c>
      <c r="T174" s="37">
        <f>SUMIF('C-Existing'!$B$12:$B$458,$B174,'C-Existing'!T$12:T$458)</f>
        <v>0</v>
      </c>
      <c r="U174" s="37">
        <f>SUMIF('C-Existing'!$B$12:$B$458,$B174,'C-Existing'!U$12:U$458)</f>
        <v>1</v>
      </c>
      <c r="V174" s="37">
        <f>SUMIF('C-Existing'!$B$12:$B$458,$B174,'C-Existing'!V$12:V$458)</f>
        <v>0</v>
      </c>
      <c r="W174" s="37">
        <f>SUMIF('C-Existing'!$B$12:$B$458,$B174,'C-Existing'!W$12:W$458)</f>
        <v>0</v>
      </c>
      <c r="X174" s="37" t="e">
        <f>SUMIF('C-Existing'!$B$12:$B$458,$B174,'C-Existing'!X$12:X$458)</f>
        <v>#N/A</v>
      </c>
      <c r="Y174" s="37">
        <f>SUMIF('C-Existing'!$B$12:$B$458,$B174,'C-Existing'!Y$12:Y$458)</f>
        <v>0</v>
      </c>
      <c r="Z174" s="37">
        <f>SUMIF('C-Existing'!$B$12:$B$458,$B174,'C-Existing'!Z$12:Z$458)</f>
        <v>0</v>
      </c>
      <c r="AA174" s="37">
        <f>SUMIF('C-Existing'!$B$12:$B$458,$B174,'C-Existing'!AA$12:AA$458)</f>
        <v>0</v>
      </c>
      <c r="AB174" s="37">
        <f>SUMIF('C-Existing'!$B$12:$B$458,$B174,'C-Existing'!AB$12:AB$458)</f>
        <v>0</v>
      </c>
      <c r="AC174" s="37">
        <f>SUMIF('C-Existing'!$B$12:$B$458,$B174,'C-Existing'!AC$12:AC$458)</f>
        <v>0</v>
      </c>
      <c r="AD174" s="37">
        <f>SUMIF('C-Existing'!$B$12:$B$458,$B174,'C-Existing'!AD$12:AD$458)</f>
        <v>0</v>
      </c>
      <c r="AE174" s="56">
        <f>SUMIF('C-Existing'!$B$12:$B$458,$B174,'C-Existing'!AE$12:AE$458)</f>
        <v>9.6699999999999994E-2</v>
      </c>
      <c r="AF174" s="37">
        <f>SUMIF('C-Existing'!$B$12:$B$458,$B174,'C-Existing'!AF$12:AF$458)</f>
        <v>0</v>
      </c>
      <c r="AG174" s="37">
        <f>SUMIF('C-Existing'!$B$12:$B$458,$B174,'C-Existing'!AG$12:AG$458)</f>
        <v>0</v>
      </c>
      <c r="AH174" s="102">
        <f>SUMIF('C-Existing'!$B$12:$B$458,$B174,'C-Existing'!AH$12:AH$458)</f>
        <v>0</v>
      </c>
      <c r="AI174" s="37">
        <f>SUMIF('C-Existing'!$B$12:$B$458,$B174,'C-Existing'!AI$12:AI$458)</f>
        <v>0</v>
      </c>
      <c r="AJ174" s="37">
        <f>SUMIF('C-Existing'!$B$12:$B$458,$B174,'C-Existing'!AJ$12:AJ$458)</f>
        <v>0</v>
      </c>
      <c r="AK174" s="37">
        <f>SUMIF('C-Existing'!$B$12:$B$458,$B174,'C-Existing'!AK$12:AK$458)</f>
        <v>0</v>
      </c>
      <c r="AL174" s="37">
        <f>SUMIF('C-Existing'!$B$12:$B$458,$B174,'C-Existing'!AL$12:AL$458)</f>
        <v>0</v>
      </c>
      <c r="AM174" s="37">
        <f>SUMIF('C-Existing'!$B$12:$B$458,$B174,'C-Existing'!AM$12:AM$458)</f>
        <v>0</v>
      </c>
      <c r="AN174" s="37">
        <f>SUMIF('C-Existing'!$B$12:$B$458,$B174,'C-Existing'!AN$12:AN$458)</f>
        <v>0</v>
      </c>
      <c r="AR174" s="37"/>
    </row>
    <row r="175" spans="1:44" x14ac:dyDescent="0.2">
      <c r="A175" s="1">
        <f t="shared" si="8"/>
        <v>11</v>
      </c>
      <c r="B175" s="101">
        <f t="shared" si="10"/>
        <v>49643</v>
      </c>
      <c r="C175" s="37">
        <f>SUMIF('C-Existing'!$B$12:$B$458,$B175,'C-Existing'!C$12:C$458)</f>
        <v>0</v>
      </c>
      <c r="D175" s="37">
        <f>SUMIF('C-Existing'!$B$12:$B$458,$B175,'C-Existing'!D$12:D$458)</f>
        <v>56138240.700000025</v>
      </c>
      <c r="E175" s="37">
        <f>SUMIF('C-Existing'!$B$12:$B$458,$B175,'C-Existing'!E$12:E$458)</f>
        <v>0</v>
      </c>
      <c r="F175" s="37">
        <f>SUMIF('C-Existing'!$B$12:$B$458,$B175,'C-Existing'!F$12:F$458)</f>
        <v>0</v>
      </c>
      <c r="G175" s="37">
        <f>SUMIF('C-Existing'!$B$12:$B$458,$B175,'C-Existing'!G$12:G$458)</f>
        <v>0</v>
      </c>
      <c r="H175" s="37">
        <f>SUMIF('C-Existing'!$B$12:$B$458,$B175,'C-Existing'!H$12:H$458)</f>
        <v>0</v>
      </c>
      <c r="I175" s="37">
        <f>SUMIF('C-Existing'!$B$12:$B$458,$B175,'C-Existing'!I$12:I$458)</f>
        <v>0</v>
      </c>
      <c r="J175" s="37">
        <f>SUMIF('C-Existing'!$B$12:$B$458,$B175,'C-Existing'!J$12:J$458)</f>
        <v>0</v>
      </c>
      <c r="K175" s="37">
        <f>SUMIF('C-Existing'!$B$12:$B$458,$B175,'C-Existing'!K$12:K$458)</f>
        <v>0</v>
      </c>
      <c r="L175" s="37">
        <f>SUMIF('C-Existing'!$B$12:$B$458,$B175,'C-Existing'!L$12:L$458)</f>
        <v>0</v>
      </c>
      <c r="M175" s="37">
        <f>SUMIF('C-Existing'!$B$12:$B$458,$B175,'C-Existing'!M$12:M$458)</f>
        <v>0</v>
      </c>
      <c r="N175" s="37">
        <f>SUMIF('C-Existing'!$B$12:$B$458,$B175,'C-Existing'!N$12:N$458)</f>
        <v>0</v>
      </c>
      <c r="O175" s="37">
        <f>SUMIF('C-Existing'!$B$12:$B$458,$B175,'C-Existing'!O$12:O$458)</f>
        <v>0</v>
      </c>
      <c r="P175" s="37">
        <f>SUMIF('C-Existing'!$B$12:$B$458,$B175,'C-Existing'!P$12:P$458)</f>
        <v>0</v>
      </c>
      <c r="Q175" s="37">
        <f>SUMIF('C-Existing'!$B$12:$B$458,$B175,'C-Existing'!Q$12:Q$458)</f>
        <v>0</v>
      </c>
      <c r="R175" s="37">
        <f>SUMIF('C-Existing'!$B$12:$B$458,$B175,'C-Existing'!R$12:R$458)</f>
        <v>0</v>
      </c>
      <c r="S175" s="37">
        <f>SUMIF('C-Existing'!$B$12:$B$458,$B175,'C-Existing'!S$12:S$458)</f>
        <v>0</v>
      </c>
      <c r="T175" s="37">
        <f>SUMIF('C-Existing'!$B$12:$B$458,$B175,'C-Existing'!T$12:T$458)</f>
        <v>0</v>
      </c>
      <c r="U175" s="37">
        <f>SUMIF('C-Existing'!$B$12:$B$458,$B175,'C-Existing'!U$12:U$458)</f>
        <v>1</v>
      </c>
      <c r="V175" s="37">
        <f>SUMIF('C-Existing'!$B$12:$B$458,$B175,'C-Existing'!V$12:V$458)</f>
        <v>0</v>
      </c>
      <c r="W175" s="37">
        <f>SUMIF('C-Existing'!$B$12:$B$458,$B175,'C-Existing'!W$12:W$458)</f>
        <v>0</v>
      </c>
      <c r="X175" s="37" t="e">
        <f>SUMIF('C-Existing'!$B$12:$B$458,$B175,'C-Existing'!X$12:X$458)</f>
        <v>#N/A</v>
      </c>
      <c r="Y175" s="37">
        <f>SUMIF('C-Existing'!$B$12:$B$458,$B175,'C-Existing'!Y$12:Y$458)</f>
        <v>0</v>
      </c>
      <c r="Z175" s="37">
        <f>SUMIF('C-Existing'!$B$12:$B$458,$B175,'C-Existing'!Z$12:Z$458)</f>
        <v>0</v>
      </c>
      <c r="AA175" s="37">
        <f>SUMIF('C-Existing'!$B$12:$B$458,$B175,'C-Existing'!AA$12:AA$458)</f>
        <v>0</v>
      </c>
      <c r="AB175" s="37">
        <f>SUMIF('C-Existing'!$B$12:$B$458,$B175,'C-Existing'!AB$12:AB$458)</f>
        <v>0</v>
      </c>
      <c r="AC175" s="37">
        <f>SUMIF('C-Existing'!$B$12:$B$458,$B175,'C-Existing'!AC$12:AC$458)</f>
        <v>0</v>
      </c>
      <c r="AD175" s="37">
        <f>SUMIF('C-Existing'!$B$12:$B$458,$B175,'C-Existing'!AD$12:AD$458)</f>
        <v>0</v>
      </c>
      <c r="AE175" s="56">
        <f>SUMIF('C-Existing'!$B$12:$B$458,$B175,'C-Existing'!AE$12:AE$458)</f>
        <v>9.6699999999999994E-2</v>
      </c>
      <c r="AF175" s="37">
        <f>SUMIF('C-Existing'!$B$12:$B$458,$B175,'C-Existing'!AF$12:AF$458)</f>
        <v>0</v>
      </c>
      <c r="AG175" s="37">
        <f>SUMIF('C-Existing'!$B$12:$B$458,$B175,'C-Existing'!AG$12:AG$458)</f>
        <v>0</v>
      </c>
      <c r="AH175" s="102">
        <f>SUMIF('C-Existing'!$B$12:$B$458,$B175,'C-Existing'!AH$12:AH$458)</f>
        <v>0</v>
      </c>
      <c r="AI175" s="37">
        <f>SUMIF('C-Existing'!$B$12:$B$458,$B175,'C-Existing'!AI$12:AI$458)</f>
        <v>0</v>
      </c>
      <c r="AJ175" s="37">
        <f>SUMIF('C-Existing'!$B$12:$B$458,$B175,'C-Existing'!AJ$12:AJ$458)</f>
        <v>0</v>
      </c>
      <c r="AK175" s="37">
        <f>SUMIF('C-Existing'!$B$12:$B$458,$B175,'C-Existing'!AK$12:AK$458)</f>
        <v>0</v>
      </c>
      <c r="AL175" s="37">
        <f>SUMIF('C-Existing'!$B$12:$B$458,$B175,'C-Existing'!AL$12:AL$458)</f>
        <v>0</v>
      </c>
      <c r="AM175" s="37">
        <f>SUMIF('C-Existing'!$B$12:$B$458,$B175,'C-Existing'!AM$12:AM$458)</f>
        <v>0</v>
      </c>
      <c r="AN175" s="37">
        <f>SUMIF('C-Existing'!$B$12:$B$458,$B175,'C-Existing'!AN$12:AN$458)</f>
        <v>0</v>
      </c>
      <c r="AR175" s="37"/>
    </row>
    <row r="176" spans="1:44" x14ac:dyDescent="0.2">
      <c r="A176" s="1">
        <f t="shared" si="8"/>
        <v>12</v>
      </c>
      <c r="B176" s="101">
        <f t="shared" si="10"/>
        <v>49674</v>
      </c>
      <c r="C176" s="37">
        <f>SUMIF('C-Existing'!$B$12:$B$458,$B176,'C-Existing'!C$12:C$458)</f>
        <v>0</v>
      </c>
      <c r="D176" s="37">
        <f>SUMIF('C-Existing'!$B$12:$B$458,$B176,'C-Existing'!D$12:D$458)</f>
        <v>56138240.700000025</v>
      </c>
      <c r="E176" s="37">
        <f>SUMIF('C-Existing'!$B$12:$B$458,$B176,'C-Existing'!E$12:E$458)</f>
        <v>0</v>
      </c>
      <c r="F176" s="37">
        <f>SUMIF('C-Existing'!$B$12:$B$458,$B176,'C-Existing'!F$12:F$458)</f>
        <v>0</v>
      </c>
      <c r="G176" s="37">
        <f>SUMIF('C-Existing'!$B$12:$B$458,$B176,'C-Existing'!G$12:G$458)</f>
        <v>0</v>
      </c>
      <c r="H176" s="37">
        <f>SUMIF('C-Existing'!$B$12:$B$458,$B176,'C-Existing'!H$12:H$458)</f>
        <v>0</v>
      </c>
      <c r="I176" s="37">
        <f>SUMIF('C-Existing'!$B$12:$B$458,$B176,'C-Existing'!I$12:I$458)</f>
        <v>0</v>
      </c>
      <c r="J176" s="37">
        <f>SUMIF('C-Existing'!$B$12:$B$458,$B176,'C-Existing'!J$12:J$458)</f>
        <v>0</v>
      </c>
      <c r="K176" s="37">
        <f>SUMIF('C-Existing'!$B$12:$B$458,$B176,'C-Existing'!K$12:K$458)</f>
        <v>0</v>
      </c>
      <c r="L176" s="37">
        <f>SUMIF('C-Existing'!$B$12:$B$458,$B176,'C-Existing'!L$12:L$458)</f>
        <v>0</v>
      </c>
      <c r="M176" s="37">
        <f>SUMIF('C-Existing'!$B$12:$B$458,$B176,'C-Existing'!M$12:M$458)</f>
        <v>0</v>
      </c>
      <c r="N176" s="37">
        <f>SUMIF('C-Existing'!$B$12:$B$458,$B176,'C-Existing'!N$12:N$458)</f>
        <v>0</v>
      </c>
      <c r="O176" s="37">
        <f>SUMIF('C-Existing'!$B$12:$B$458,$B176,'C-Existing'!O$12:O$458)</f>
        <v>0</v>
      </c>
      <c r="P176" s="37">
        <f>SUMIF('C-Existing'!$B$12:$B$458,$B176,'C-Existing'!P$12:P$458)</f>
        <v>0</v>
      </c>
      <c r="Q176" s="37">
        <f>SUMIF('C-Existing'!$B$12:$B$458,$B176,'C-Existing'!Q$12:Q$458)</f>
        <v>0</v>
      </c>
      <c r="R176" s="37">
        <f>SUMIF('C-Existing'!$B$12:$B$458,$B176,'C-Existing'!R$12:R$458)</f>
        <v>0</v>
      </c>
      <c r="S176" s="37">
        <f>SUMIF('C-Existing'!$B$12:$B$458,$B176,'C-Existing'!S$12:S$458)</f>
        <v>0</v>
      </c>
      <c r="T176" s="37">
        <f>SUMIF('C-Existing'!$B$12:$B$458,$B176,'C-Existing'!T$12:T$458)</f>
        <v>0</v>
      </c>
      <c r="U176" s="37">
        <f>SUMIF('C-Existing'!$B$12:$B$458,$B176,'C-Existing'!U$12:U$458)</f>
        <v>1</v>
      </c>
      <c r="V176" s="37">
        <f>SUMIF('C-Existing'!$B$12:$B$458,$B176,'C-Existing'!V$12:V$458)</f>
        <v>0</v>
      </c>
      <c r="W176" s="37">
        <f>SUMIF('C-Existing'!$B$12:$B$458,$B176,'C-Existing'!W$12:W$458)</f>
        <v>0</v>
      </c>
      <c r="X176" s="37" t="e">
        <f>SUMIF('C-Existing'!$B$12:$B$458,$B176,'C-Existing'!X$12:X$458)</f>
        <v>#N/A</v>
      </c>
      <c r="Y176" s="37">
        <f>SUMIF('C-Existing'!$B$12:$B$458,$B176,'C-Existing'!Y$12:Y$458)</f>
        <v>0</v>
      </c>
      <c r="Z176" s="37">
        <f>SUMIF('C-Existing'!$B$12:$B$458,$B176,'C-Existing'!Z$12:Z$458)</f>
        <v>0</v>
      </c>
      <c r="AA176" s="37">
        <f>SUMIF('C-Existing'!$B$12:$B$458,$B176,'C-Existing'!AA$12:AA$458)</f>
        <v>0</v>
      </c>
      <c r="AB176" s="37">
        <f>SUMIF('C-Existing'!$B$12:$B$458,$B176,'C-Existing'!AB$12:AB$458)</f>
        <v>0</v>
      </c>
      <c r="AC176" s="37">
        <f>SUMIF('C-Existing'!$B$12:$B$458,$B176,'C-Existing'!AC$12:AC$458)</f>
        <v>0</v>
      </c>
      <c r="AD176" s="37">
        <f>SUMIF('C-Existing'!$B$12:$B$458,$B176,'C-Existing'!AD$12:AD$458)</f>
        <v>0</v>
      </c>
      <c r="AE176" s="56">
        <f>SUMIF('C-Existing'!$B$12:$B$458,$B176,'C-Existing'!AE$12:AE$458)</f>
        <v>9.6699999999999994E-2</v>
      </c>
      <c r="AF176" s="37">
        <f>SUMIF('C-Existing'!$B$12:$B$458,$B176,'C-Existing'!AF$12:AF$458)</f>
        <v>0</v>
      </c>
      <c r="AG176" s="37">
        <f>SUMIF('C-Existing'!$B$12:$B$458,$B176,'C-Existing'!AG$12:AG$458)</f>
        <v>0</v>
      </c>
      <c r="AH176" s="102">
        <f>SUMIF('C-Existing'!$B$12:$B$458,$B176,'C-Existing'!AH$12:AH$458)</f>
        <v>0</v>
      </c>
      <c r="AI176" s="37">
        <f>SUMIF('C-Existing'!$B$12:$B$458,$B176,'C-Existing'!AI$12:AI$458)</f>
        <v>0</v>
      </c>
      <c r="AJ176" s="37">
        <f>SUMIF('C-Existing'!$B$12:$B$458,$B176,'C-Existing'!AJ$12:AJ$458)</f>
        <v>0</v>
      </c>
      <c r="AK176" s="37">
        <f>SUMIF('C-Existing'!$B$12:$B$458,$B176,'C-Existing'!AK$12:AK$458)</f>
        <v>0</v>
      </c>
      <c r="AL176" s="37">
        <f>SUMIF('C-Existing'!$B$12:$B$458,$B176,'C-Existing'!AL$12:AL$458)</f>
        <v>0</v>
      </c>
      <c r="AM176" s="37">
        <f>SUMIF('C-Existing'!$B$12:$B$458,$B176,'C-Existing'!AM$12:AM$458)</f>
        <v>0</v>
      </c>
      <c r="AN176" s="37">
        <f>SUMIF('C-Existing'!$B$12:$B$458,$B176,'C-Existing'!AN$12:AN$458)</f>
        <v>0</v>
      </c>
      <c r="AR176" s="37"/>
    </row>
    <row r="177" spans="1:44" x14ac:dyDescent="0.2">
      <c r="A177" s="1">
        <f t="shared" si="8"/>
        <v>1</v>
      </c>
      <c r="B177" s="101">
        <f t="shared" si="10"/>
        <v>49705</v>
      </c>
      <c r="C177" s="37">
        <f>SUMIF('C-Existing'!$B$12:$B$458,$B177,'C-Existing'!C$12:C$458)</f>
        <v>0</v>
      </c>
      <c r="D177" s="37">
        <f>SUMIF('C-Existing'!$B$12:$B$458,$B177,'C-Existing'!D$12:D$458)</f>
        <v>56138240.700000025</v>
      </c>
      <c r="E177" s="37">
        <f>SUMIF('C-Existing'!$B$12:$B$458,$B177,'C-Existing'!E$12:E$458)</f>
        <v>0</v>
      </c>
      <c r="F177" s="37">
        <f>SUMIF('C-Existing'!$B$12:$B$458,$B177,'C-Existing'!F$12:F$458)</f>
        <v>0</v>
      </c>
      <c r="G177" s="37">
        <f>SUMIF('C-Existing'!$B$12:$B$458,$B177,'C-Existing'!G$12:G$458)</f>
        <v>0</v>
      </c>
      <c r="H177" s="37">
        <f>SUMIF('C-Existing'!$B$12:$B$458,$B177,'C-Existing'!H$12:H$458)</f>
        <v>0</v>
      </c>
      <c r="I177" s="37">
        <f>SUMIF('C-Existing'!$B$12:$B$458,$B177,'C-Existing'!I$12:I$458)</f>
        <v>0</v>
      </c>
      <c r="J177" s="37">
        <f>SUMIF('C-Existing'!$B$12:$B$458,$B177,'C-Existing'!J$12:J$458)</f>
        <v>0</v>
      </c>
      <c r="K177" s="37">
        <f>SUMIF('C-Existing'!$B$12:$B$458,$B177,'C-Existing'!K$12:K$458)</f>
        <v>0</v>
      </c>
      <c r="L177" s="37">
        <f>SUMIF('C-Existing'!$B$12:$B$458,$B177,'C-Existing'!L$12:L$458)</f>
        <v>0</v>
      </c>
      <c r="M177" s="37">
        <f>SUMIF('C-Existing'!$B$12:$B$458,$B177,'C-Existing'!M$12:M$458)</f>
        <v>0</v>
      </c>
      <c r="N177" s="37">
        <f>SUMIF('C-Existing'!$B$12:$B$458,$B177,'C-Existing'!N$12:N$458)</f>
        <v>0</v>
      </c>
      <c r="O177" s="37">
        <f>SUMIF('C-Existing'!$B$12:$B$458,$B177,'C-Existing'!O$12:O$458)</f>
        <v>0</v>
      </c>
      <c r="P177" s="37">
        <f>SUMIF('C-Existing'!$B$12:$B$458,$B177,'C-Existing'!P$12:P$458)</f>
        <v>0</v>
      </c>
      <c r="Q177" s="37">
        <f>SUMIF('C-Existing'!$B$12:$B$458,$B177,'C-Existing'!Q$12:Q$458)</f>
        <v>0</v>
      </c>
      <c r="R177" s="37">
        <f>SUMIF('C-Existing'!$B$12:$B$458,$B177,'C-Existing'!R$12:R$458)</f>
        <v>0</v>
      </c>
      <c r="S177" s="37">
        <f>SUMIF('C-Existing'!$B$12:$B$458,$B177,'C-Existing'!S$12:S$458)</f>
        <v>0</v>
      </c>
      <c r="T177" s="37">
        <f>SUMIF('C-Existing'!$B$12:$B$458,$B177,'C-Existing'!T$12:T$458)</f>
        <v>0</v>
      </c>
      <c r="U177" s="37">
        <f>SUMIF('C-Existing'!$B$12:$B$458,$B177,'C-Existing'!U$12:U$458)</f>
        <v>1</v>
      </c>
      <c r="V177" s="37">
        <f>SUMIF('C-Existing'!$B$12:$B$458,$B177,'C-Existing'!V$12:V$458)</f>
        <v>0</v>
      </c>
      <c r="W177" s="37">
        <f>SUMIF('C-Existing'!$B$12:$B$458,$B177,'C-Existing'!W$12:W$458)</f>
        <v>0</v>
      </c>
      <c r="X177" s="37" t="e">
        <f>SUMIF('C-Existing'!$B$12:$B$458,$B177,'C-Existing'!X$12:X$458)</f>
        <v>#N/A</v>
      </c>
      <c r="Y177" s="37">
        <f>SUMIF('C-Existing'!$B$12:$B$458,$B177,'C-Existing'!Y$12:Y$458)</f>
        <v>0</v>
      </c>
      <c r="Z177" s="37">
        <f>SUMIF('C-Existing'!$B$12:$B$458,$B177,'C-Existing'!Z$12:Z$458)</f>
        <v>0</v>
      </c>
      <c r="AA177" s="37">
        <f>SUMIF('C-Existing'!$B$12:$B$458,$B177,'C-Existing'!AA$12:AA$458)</f>
        <v>0</v>
      </c>
      <c r="AB177" s="37">
        <f>SUMIF('C-Existing'!$B$12:$B$458,$B177,'C-Existing'!AB$12:AB$458)</f>
        <v>0</v>
      </c>
      <c r="AC177" s="37">
        <f>SUMIF('C-Existing'!$B$12:$B$458,$B177,'C-Existing'!AC$12:AC$458)</f>
        <v>0</v>
      </c>
      <c r="AD177" s="37">
        <f>SUMIF('C-Existing'!$B$12:$B$458,$B177,'C-Existing'!AD$12:AD$458)</f>
        <v>0</v>
      </c>
      <c r="AE177" s="56">
        <f>SUMIF('C-Existing'!$B$12:$B$458,$B177,'C-Existing'!AE$12:AE$458)</f>
        <v>9.6699999999999994E-2</v>
      </c>
      <c r="AF177" s="37">
        <f>SUMIF('C-Existing'!$B$12:$B$458,$B177,'C-Existing'!AF$12:AF$458)</f>
        <v>0</v>
      </c>
      <c r="AG177" s="37">
        <f>SUMIF('C-Existing'!$B$12:$B$458,$B177,'C-Existing'!AG$12:AG$458)</f>
        <v>0</v>
      </c>
      <c r="AH177" s="102">
        <f>SUMIF('C-Existing'!$B$12:$B$458,$B177,'C-Existing'!AH$12:AH$458)</f>
        <v>0</v>
      </c>
      <c r="AI177" s="37">
        <f>SUMIF('C-Existing'!$B$12:$B$458,$B177,'C-Existing'!AI$12:AI$458)</f>
        <v>0</v>
      </c>
      <c r="AJ177" s="37">
        <f>SUMIF('C-Existing'!$B$12:$B$458,$B177,'C-Existing'!AJ$12:AJ$458)</f>
        <v>0</v>
      </c>
      <c r="AK177" s="37">
        <f>SUMIF('C-Existing'!$B$12:$B$458,$B177,'C-Existing'!AK$12:AK$458)</f>
        <v>0</v>
      </c>
      <c r="AL177" s="37">
        <f>SUMIF('C-Existing'!$B$12:$B$458,$B177,'C-Existing'!AL$12:AL$458)</f>
        <v>0</v>
      </c>
      <c r="AM177" s="37">
        <f>SUMIF('C-Existing'!$B$12:$B$458,$B177,'C-Existing'!AM$12:AM$458)</f>
        <v>0</v>
      </c>
      <c r="AN177" s="37">
        <f>SUMIF('C-Existing'!$B$12:$B$458,$B177,'C-Existing'!AN$12:AN$458)</f>
        <v>0</v>
      </c>
      <c r="AR177" s="37"/>
    </row>
    <row r="178" spans="1:44" x14ac:dyDescent="0.2">
      <c r="A178" s="1">
        <f t="shared" si="8"/>
        <v>2</v>
      </c>
      <c r="B178" s="101">
        <f t="shared" si="10"/>
        <v>49734</v>
      </c>
      <c r="C178" s="37">
        <f>SUMIF('C-Existing'!$B$12:$B$458,$B178,'C-Existing'!C$12:C$458)</f>
        <v>0</v>
      </c>
      <c r="D178" s="37">
        <f>SUMIF('C-Existing'!$B$12:$B$458,$B178,'C-Existing'!D$12:D$458)</f>
        <v>56138240.700000025</v>
      </c>
      <c r="E178" s="37">
        <f>SUMIF('C-Existing'!$B$12:$B$458,$B178,'C-Existing'!E$12:E$458)</f>
        <v>0</v>
      </c>
      <c r="F178" s="37">
        <f>SUMIF('C-Existing'!$B$12:$B$458,$B178,'C-Existing'!F$12:F$458)</f>
        <v>0</v>
      </c>
      <c r="G178" s="37">
        <f>SUMIF('C-Existing'!$B$12:$B$458,$B178,'C-Existing'!G$12:G$458)</f>
        <v>0</v>
      </c>
      <c r="H178" s="37">
        <f>SUMIF('C-Existing'!$B$12:$B$458,$B178,'C-Existing'!H$12:H$458)</f>
        <v>0</v>
      </c>
      <c r="I178" s="37">
        <f>SUMIF('C-Existing'!$B$12:$B$458,$B178,'C-Existing'!I$12:I$458)</f>
        <v>0</v>
      </c>
      <c r="J178" s="37">
        <f>SUMIF('C-Existing'!$B$12:$B$458,$B178,'C-Existing'!J$12:J$458)</f>
        <v>0</v>
      </c>
      <c r="K178" s="37">
        <f>SUMIF('C-Existing'!$B$12:$B$458,$B178,'C-Existing'!K$12:K$458)</f>
        <v>0</v>
      </c>
      <c r="L178" s="37">
        <f>SUMIF('C-Existing'!$B$12:$B$458,$B178,'C-Existing'!L$12:L$458)</f>
        <v>0</v>
      </c>
      <c r="M178" s="37">
        <f>SUMIF('C-Existing'!$B$12:$B$458,$B178,'C-Existing'!M$12:M$458)</f>
        <v>0</v>
      </c>
      <c r="N178" s="37">
        <f>SUMIF('C-Existing'!$B$12:$B$458,$B178,'C-Existing'!N$12:N$458)</f>
        <v>0</v>
      </c>
      <c r="O178" s="37">
        <f>SUMIF('C-Existing'!$B$12:$B$458,$B178,'C-Existing'!O$12:O$458)</f>
        <v>0</v>
      </c>
      <c r="P178" s="37">
        <f>SUMIF('C-Existing'!$B$12:$B$458,$B178,'C-Existing'!P$12:P$458)</f>
        <v>0</v>
      </c>
      <c r="Q178" s="37">
        <f>SUMIF('C-Existing'!$B$12:$B$458,$B178,'C-Existing'!Q$12:Q$458)</f>
        <v>0</v>
      </c>
      <c r="R178" s="37">
        <f>SUMIF('C-Existing'!$B$12:$B$458,$B178,'C-Existing'!R$12:R$458)</f>
        <v>0</v>
      </c>
      <c r="S178" s="37">
        <f>SUMIF('C-Existing'!$B$12:$B$458,$B178,'C-Existing'!S$12:S$458)</f>
        <v>0</v>
      </c>
      <c r="T178" s="37">
        <f>SUMIF('C-Existing'!$B$12:$B$458,$B178,'C-Existing'!T$12:T$458)</f>
        <v>0</v>
      </c>
      <c r="U178" s="37">
        <f>SUMIF('C-Existing'!$B$12:$B$458,$B178,'C-Existing'!U$12:U$458)</f>
        <v>1</v>
      </c>
      <c r="V178" s="37">
        <f>SUMIF('C-Existing'!$B$12:$B$458,$B178,'C-Existing'!V$12:V$458)</f>
        <v>0</v>
      </c>
      <c r="W178" s="37">
        <f>SUMIF('C-Existing'!$B$12:$B$458,$B178,'C-Existing'!W$12:W$458)</f>
        <v>0</v>
      </c>
      <c r="X178" s="37" t="e">
        <f>SUMIF('C-Existing'!$B$12:$B$458,$B178,'C-Existing'!X$12:X$458)</f>
        <v>#N/A</v>
      </c>
      <c r="Y178" s="37">
        <f>SUMIF('C-Existing'!$B$12:$B$458,$B178,'C-Existing'!Y$12:Y$458)</f>
        <v>0</v>
      </c>
      <c r="Z178" s="37">
        <f>SUMIF('C-Existing'!$B$12:$B$458,$B178,'C-Existing'!Z$12:Z$458)</f>
        <v>0</v>
      </c>
      <c r="AA178" s="37">
        <f>SUMIF('C-Existing'!$B$12:$B$458,$B178,'C-Existing'!AA$12:AA$458)</f>
        <v>0</v>
      </c>
      <c r="AB178" s="37">
        <f>SUMIF('C-Existing'!$B$12:$B$458,$B178,'C-Existing'!AB$12:AB$458)</f>
        <v>0</v>
      </c>
      <c r="AC178" s="37">
        <f>SUMIF('C-Existing'!$B$12:$B$458,$B178,'C-Existing'!AC$12:AC$458)</f>
        <v>0</v>
      </c>
      <c r="AD178" s="37">
        <f>SUMIF('C-Existing'!$B$12:$B$458,$B178,'C-Existing'!AD$12:AD$458)</f>
        <v>0</v>
      </c>
      <c r="AE178" s="56">
        <f>SUMIF('C-Existing'!$B$12:$B$458,$B178,'C-Existing'!AE$12:AE$458)</f>
        <v>9.6699999999999994E-2</v>
      </c>
      <c r="AF178" s="37">
        <f>SUMIF('C-Existing'!$B$12:$B$458,$B178,'C-Existing'!AF$12:AF$458)</f>
        <v>0</v>
      </c>
      <c r="AG178" s="37">
        <f>SUMIF('C-Existing'!$B$12:$B$458,$B178,'C-Existing'!AG$12:AG$458)</f>
        <v>0</v>
      </c>
      <c r="AH178" s="102">
        <f>SUMIF('C-Existing'!$B$12:$B$458,$B178,'C-Existing'!AH$12:AH$458)</f>
        <v>0</v>
      </c>
      <c r="AI178" s="37">
        <f>SUMIF('C-Existing'!$B$12:$B$458,$B178,'C-Existing'!AI$12:AI$458)</f>
        <v>0</v>
      </c>
      <c r="AJ178" s="37">
        <f>SUMIF('C-Existing'!$B$12:$B$458,$B178,'C-Existing'!AJ$12:AJ$458)</f>
        <v>0</v>
      </c>
      <c r="AK178" s="37">
        <f>SUMIF('C-Existing'!$B$12:$B$458,$B178,'C-Existing'!AK$12:AK$458)</f>
        <v>0</v>
      </c>
      <c r="AL178" s="37">
        <f>SUMIF('C-Existing'!$B$12:$B$458,$B178,'C-Existing'!AL$12:AL$458)</f>
        <v>0</v>
      </c>
      <c r="AM178" s="37">
        <f>SUMIF('C-Existing'!$B$12:$B$458,$B178,'C-Existing'!AM$12:AM$458)</f>
        <v>0</v>
      </c>
      <c r="AN178" s="37">
        <f>SUMIF('C-Existing'!$B$12:$B$458,$B178,'C-Existing'!AN$12:AN$458)</f>
        <v>0</v>
      </c>
      <c r="AR178" s="37"/>
    </row>
    <row r="179" spans="1:44" x14ac:dyDescent="0.2">
      <c r="A179" s="1">
        <f t="shared" si="8"/>
        <v>3</v>
      </c>
      <c r="B179" s="101">
        <f t="shared" si="10"/>
        <v>49765</v>
      </c>
      <c r="C179" s="37">
        <f>SUMIF('C-Existing'!$B$12:$B$458,$B179,'C-Existing'!C$12:C$458)</f>
        <v>0</v>
      </c>
      <c r="D179" s="37">
        <f>SUMIF('C-Existing'!$B$12:$B$458,$B179,'C-Existing'!D$12:D$458)</f>
        <v>56138240.700000025</v>
      </c>
      <c r="E179" s="37">
        <f>SUMIF('C-Existing'!$B$12:$B$458,$B179,'C-Existing'!E$12:E$458)</f>
        <v>0</v>
      </c>
      <c r="F179" s="37">
        <f>SUMIF('C-Existing'!$B$12:$B$458,$B179,'C-Existing'!F$12:F$458)</f>
        <v>0</v>
      </c>
      <c r="G179" s="37">
        <f>SUMIF('C-Existing'!$B$12:$B$458,$B179,'C-Existing'!G$12:G$458)</f>
        <v>0</v>
      </c>
      <c r="H179" s="37">
        <f>SUMIF('C-Existing'!$B$12:$B$458,$B179,'C-Existing'!H$12:H$458)</f>
        <v>0</v>
      </c>
      <c r="I179" s="37">
        <f>SUMIF('C-Existing'!$B$12:$B$458,$B179,'C-Existing'!I$12:I$458)</f>
        <v>0</v>
      </c>
      <c r="J179" s="37">
        <f>SUMIF('C-Existing'!$B$12:$B$458,$B179,'C-Existing'!J$12:J$458)</f>
        <v>0</v>
      </c>
      <c r="K179" s="37">
        <f>SUMIF('C-Existing'!$B$12:$B$458,$B179,'C-Existing'!K$12:K$458)</f>
        <v>0</v>
      </c>
      <c r="L179" s="37">
        <f>SUMIF('C-Existing'!$B$12:$B$458,$B179,'C-Existing'!L$12:L$458)</f>
        <v>0</v>
      </c>
      <c r="M179" s="37">
        <f>SUMIF('C-Existing'!$B$12:$B$458,$B179,'C-Existing'!M$12:M$458)</f>
        <v>0</v>
      </c>
      <c r="N179" s="37">
        <f>SUMIF('C-Existing'!$B$12:$B$458,$B179,'C-Existing'!N$12:N$458)</f>
        <v>0</v>
      </c>
      <c r="O179" s="37">
        <f>SUMIF('C-Existing'!$B$12:$B$458,$B179,'C-Existing'!O$12:O$458)</f>
        <v>0</v>
      </c>
      <c r="P179" s="37">
        <f>SUMIF('C-Existing'!$B$12:$B$458,$B179,'C-Existing'!P$12:P$458)</f>
        <v>0</v>
      </c>
      <c r="Q179" s="37">
        <f>SUMIF('C-Existing'!$B$12:$B$458,$B179,'C-Existing'!Q$12:Q$458)</f>
        <v>0</v>
      </c>
      <c r="R179" s="37">
        <f>SUMIF('C-Existing'!$B$12:$B$458,$B179,'C-Existing'!R$12:R$458)</f>
        <v>0</v>
      </c>
      <c r="S179" s="37">
        <f>SUMIF('C-Existing'!$B$12:$B$458,$B179,'C-Existing'!S$12:S$458)</f>
        <v>0</v>
      </c>
      <c r="T179" s="37">
        <f>SUMIF('C-Existing'!$B$12:$B$458,$B179,'C-Existing'!T$12:T$458)</f>
        <v>0</v>
      </c>
      <c r="U179" s="37">
        <f>SUMIF('C-Existing'!$B$12:$B$458,$B179,'C-Existing'!U$12:U$458)</f>
        <v>1</v>
      </c>
      <c r="V179" s="37">
        <f>SUMIF('C-Existing'!$B$12:$B$458,$B179,'C-Existing'!V$12:V$458)</f>
        <v>0</v>
      </c>
      <c r="W179" s="37">
        <f>SUMIF('C-Existing'!$B$12:$B$458,$B179,'C-Existing'!W$12:W$458)</f>
        <v>0</v>
      </c>
      <c r="X179" s="37" t="e">
        <f>SUMIF('C-Existing'!$B$12:$B$458,$B179,'C-Existing'!X$12:X$458)</f>
        <v>#N/A</v>
      </c>
      <c r="Y179" s="37">
        <f>SUMIF('C-Existing'!$B$12:$B$458,$B179,'C-Existing'!Y$12:Y$458)</f>
        <v>0</v>
      </c>
      <c r="Z179" s="37">
        <f>SUMIF('C-Existing'!$B$12:$B$458,$B179,'C-Existing'!Z$12:Z$458)</f>
        <v>0</v>
      </c>
      <c r="AA179" s="37">
        <f>SUMIF('C-Existing'!$B$12:$B$458,$B179,'C-Existing'!AA$12:AA$458)</f>
        <v>0</v>
      </c>
      <c r="AB179" s="37">
        <f>SUMIF('C-Existing'!$B$12:$B$458,$B179,'C-Existing'!AB$12:AB$458)</f>
        <v>0</v>
      </c>
      <c r="AC179" s="37">
        <f>SUMIF('C-Existing'!$B$12:$B$458,$B179,'C-Existing'!AC$12:AC$458)</f>
        <v>0</v>
      </c>
      <c r="AD179" s="37">
        <f>SUMIF('C-Existing'!$B$12:$B$458,$B179,'C-Existing'!AD$12:AD$458)</f>
        <v>0</v>
      </c>
      <c r="AE179" s="56">
        <f>SUMIF('C-Existing'!$B$12:$B$458,$B179,'C-Existing'!AE$12:AE$458)</f>
        <v>9.6699999999999994E-2</v>
      </c>
      <c r="AF179" s="37">
        <f>SUMIF('C-Existing'!$B$12:$B$458,$B179,'C-Existing'!AF$12:AF$458)</f>
        <v>0</v>
      </c>
      <c r="AG179" s="37">
        <f>SUMIF('C-Existing'!$B$12:$B$458,$B179,'C-Existing'!AG$12:AG$458)</f>
        <v>0</v>
      </c>
      <c r="AH179" s="102">
        <f>SUMIF('C-Existing'!$B$12:$B$458,$B179,'C-Existing'!AH$12:AH$458)</f>
        <v>0</v>
      </c>
      <c r="AI179" s="37">
        <f>SUMIF('C-Existing'!$B$12:$B$458,$B179,'C-Existing'!AI$12:AI$458)</f>
        <v>0</v>
      </c>
      <c r="AJ179" s="37">
        <f>SUMIF('C-Existing'!$B$12:$B$458,$B179,'C-Existing'!AJ$12:AJ$458)</f>
        <v>0</v>
      </c>
      <c r="AK179" s="37">
        <f>SUMIF('C-Existing'!$B$12:$B$458,$B179,'C-Existing'!AK$12:AK$458)</f>
        <v>0</v>
      </c>
      <c r="AL179" s="37">
        <f>SUMIF('C-Existing'!$B$12:$B$458,$B179,'C-Existing'!AL$12:AL$458)</f>
        <v>0</v>
      </c>
      <c r="AM179" s="37">
        <f>SUMIF('C-Existing'!$B$12:$B$458,$B179,'C-Existing'!AM$12:AM$458)</f>
        <v>0</v>
      </c>
      <c r="AN179" s="37">
        <f>SUMIF('C-Existing'!$B$12:$B$458,$B179,'C-Existing'!AN$12:AN$458)</f>
        <v>0</v>
      </c>
      <c r="AR179" s="37"/>
    </row>
    <row r="180" spans="1:44" x14ac:dyDescent="0.2">
      <c r="A180" s="1">
        <f t="shared" si="8"/>
        <v>4</v>
      </c>
      <c r="B180" s="101">
        <f t="shared" si="10"/>
        <v>49795</v>
      </c>
      <c r="C180" s="37">
        <f>SUMIF('C-Existing'!$B$12:$B$458,$B180,'C-Existing'!C$12:C$458)</f>
        <v>0</v>
      </c>
      <c r="D180" s="37">
        <f>SUMIF('C-Existing'!$B$12:$B$458,$B180,'C-Existing'!D$12:D$458)</f>
        <v>56138240.700000025</v>
      </c>
      <c r="E180" s="37">
        <f>SUMIF('C-Existing'!$B$12:$B$458,$B180,'C-Existing'!E$12:E$458)</f>
        <v>0</v>
      </c>
      <c r="F180" s="37">
        <f>SUMIF('C-Existing'!$B$12:$B$458,$B180,'C-Existing'!F$12:F$458)</f>
        <v>0</v>
      </c>
      <c r="G180" s="37">
        <f>SUMIF('C-Existing'!$B$12:$B$458,$B180,'C-Existing'!G$12:G$458)</f>
        <v>0</v>
      </c>
      <c r="H180" s="37">
        <f>SUMIF('C-Existing'!$B$12:$B$458,$B180,'C-Existing'!H$12:H$458)</f>
        <v>0</v>
      </c>
      <c r="I180" s="37">
        <f>SUMIF('C-Existing'!$B$12:$B$458,$B180,'C-Existing'!I$12:I$458)</f>
        <v>0</v>
      </c>
      <c r="J180" s="37">
        <f>SUMIF('C-Existing'!$B$12:$B$458,$B180,'C-Existing'!J$12:J$458)</f>
        <v>0</v>
      </c>
      <c r="K180" s="37">
        <f>SUMIF('C-Existing'!$B$12:$B$458,$B180,'C-Existing'!K$12:K$458)</f>
        <v>0</v>
      </c>
      <c r="L180" s="37">
        <f>SUMIF('C-Existing'!$B$12:$B$458,$B180,'C-Existing'!L$12:L$458)</f>
        <v>0</v>
      </c>
      <c r="M180" s="37">
        <f>SUMIF('C-Existing'!$B$12:$B$458,$B180,'C-Existing'!M$12:M$458)</f>
        <v>0</v>
      </c>
      <c r="N180" s="37">
        <f>SUMIF('C-Existing'!$B$12:$B$458,$B180,'C-Existing'!N$12:N$458)</f>
        <v>0</v>
      </c>
      <c r="O180" s="37">
        <f>SUMIF('C-Existing'!$B$12:$B$458,$B180,'C-Existing'!O$12:O$458)</f>
        <v>0</v>
      </c>
      <c r="P180" s="37">
        <f>SUMIF('C-Existing'!$B$12:$B$458,$B180,'C-Existing'!P$12:P$458)</f>
        <v>0</v>
      </c>
      <c r="Q180" s="37">
        <f>SUMIF('C-Existing'!$B$12:$B$458,$B180,'C-Existing'!Q$12:Q$458)</f>
        <v>0</v>
      </c>
      <c r="R180" s="37">
        <f>SUMIF('C-Existing'!$B$12:$B$458,$B180,'C-Existing'!R$12:R$458)</f>
        <v>0</v>
      </c>
      <c r="S180" s="37">
        <f>SUMIF('C-Existing'!$B$12:$B$458,$B180,'C-Existing'!S$12:S$458)</f>
        <v>0</v>
      </c>
      <c r="T180" s="37">
        <f>SUMIF('C-Existing'!$B$12:$B$458,$B180,'C-Existing'!T$12:T$458)</f>
        <v>0</v>
      </c>
      <c r="U180" s="37">
        <f>SUMIF('C-Existing'!$B$12:$B$458,$B180,'C-Existing'!U$12:U$458)</f>
        <v>1</v>
      </c>
      <c r="V180" s="37">
        <f>SUMIF('C-Existing'!$B$12:$B$458,$B180,'C-Existing'!V$12:V$458)</f>
        <v>0</v>
      </c>
      <c r="W180" s="37">
        <f>SUMIF('C-Existing'!$B$12:$B$458,$B180,'C-Existing'!W$12:W$458)</f>
        <v>0</v>
      </c>
      <c r="X180" s="37" t="e">
        <f>SUMIF('C-Existing'!$B$12:$B$458,$B180,'C-Existing'!X$12:X$458)</f>
        <v>#N/A</v>
      </c>
      <c r="Y180" s="37">
        <f>SUMIF('C-Existing'!$B$12:$B$458,$B180,'C-Existing'!Y$12:Y$458)</f>
        <v>0</v>
      </c>
      <c r="Z180" s="37">
        <f>SUMIF('C-Existing'!$B$12:$B$458,$B180,'C-Existing'!Z$12:Z$458)</f>
        <v>0</v>
      </c>
      <c r="AA180" s="37">
        <f>SUMIF('C-Existing'!$B$12:$B$458,$B180,'C-Existing'!AA$12:AA$458)</f>
        <v>0</v>
      </c>
      <c r="AB180" s="37">
        <f>SUMIF('C-Existing'!$B$12:$B$458,$B180,'C-Existing'!AB$12:AB$458)</f>
        <v>0</v>
      </c>
      <c r="AC180" s="37">
        <f>SUMIF('C-Existing'!$B$12:$B$458,$B180,'C-Existing'!AC$12:AC$458)</f>
        <v>0</v>
      </c>
      <c r="AD180" s="37">
        <f>SUMIF('C-Existing'!$B$12:$B$458,$B180,'C-Existing'!AD$12:AD$458)</f>
        <v>0</v>
      </c>
      <c r="AE180" s="56">
        <f>SUMIF('C-Existing'!$B$12:$B$458,$B180,'C-Existing'!AE$12:AE$458)</f>
        <v>9.6699999999999994E-2</v>
      </c>
      <c r="AF180" s="37">
        <f>SUMIF('C-Existing'!$B$12:$B$458,$B180,'C-Existing'!AF$12:AF$458)</f>
        <v>0</v>
      </c>
      <c r="AG180" s="37">
        <f>SUMIF('C-Existing'!$B$12:$B$458,$B180,'C-Existing'!AG$12:AG$458)</f>
        <v>0</v>
      </c>
      <c r="AH180" s="102">
        <f>SUMIF('C-Existing'!$B$12:$B$458,$B180,'C-Existing'!AH$12:AH$458)</f>
        <v>0</v>
      </c>
      <c r="AI180" s="37">
        <f>SUMIF('C-Existing'!$B$12:$B$458,$B180,'C-Existing'!AI$12:AI$458)</f>
        <v>0</v>
      </c>
      <c r="AJ180" s="37">
        <f>SUMIF('C-Existing'!$B$12:$B$458,$B180,'C-Existing'!AJ$12:AJ$458)</f>
        <v>0</v>
      </c>
      <c r="AK180" s="37">
        <f>SUMIF('C-Existing'!$B$12:$B$458,$B180,'C-Existing'!AK$12:AK$458)</f>
        <v>0</v>
      </c>
      <c r="AL180" s="37">
        <f>SUMIF('C-Existing'!$B$12:$B$458,$B180,'C-Existing'!AL$12:AL$458)</f>
        <v>0</v>
      </c>
      <c r="AM180" s="37">
        <f>SUMIF('C-Existing'!$B$12:$B$458,$B180,'C-Existing'!AM$12:AM$458)</f>
        <v>0</v>
      </c>
      <c r="AN180" s="37">
        <f>SUMIF('C-Existing'!$B$12:$B$458,$B180,'C-Existing'!AN$12:AN$458)</f>
        <v>0</v>
      </c>
      <c r="AR180" s="37"/>
    </row>
    <row r="181" spans="1:44" x14ac:dyDescent="0.2">
      <c r="A181" s="1">
        <f t="shared" si="8"/>
        <v>5</v>
      </c>
      <c r="B181" s="101">
        <f t="shared" si="10"/>
        <v>49826</v>
      </c>
      <c r="C181" s="37">
        <f>SUMIF('C-Existing'!$B$12:$B$458,$B181,'C-Existing'!C$12:C$458)</f>
        <v>0</v>
      </c>
      <c r="D181" s="37">
        <f>SUMIF('C-Existing'!$B$12:$B$458,$B181,'C-Existing'!D$12:D$458)</f>
        <v>56138240.700000025</v>
      </c>
      <c r="E181" s="37">
        <f>SUMIF('C-Existing'!$B$12:$B$458,$B181,'C-Existing'!E$12:E$458)</f>
        <v>0</v>
      </c>
      <c r="F181" s="37">
        <f>SUMIF('C-Existing'!$B$12:$B$458,$B181,'C-Existing'!F$12:F$458)</f>
        <v>0</v>
      </c>
      <c r="G181" s="37">
        <f>SUMIF('C-Existing'!$B$12:$B$458,$B181,'C-Existing'!G$12:G$458)</f>
        <v>0</v>
      </c>
      <c r="H181" s="37">
        <f>SUMIF('C-Existing'!$B$12:$B$458,$B181,'C-Existing'!H$12:H$458)</f>
        <v>0</v>
      </c>
      <c r="I181" s="37">
        <f>SUMIF('C-Existing'!$B$12:$B$458,$B181,'C-Existing'!I$12:I$458)</f>
        <v>0</v>
      </c>
      <c r="J181" s="37">
        <f>SUMIF('C-Existing'!$B$12:$B$458,$B181,'C-Existing'!J$12:J$458)</f>
        <v>0</v>
      </c>
      <c r="K181" s="37">
        <f>SUMIF('C-Existing'!$B$12:$B$458,$B181,'C-Existing'!K$12:K$458)</f>
        <v>0</v>
      </c>
      <c r="L181" s="37">
        <f>SUMIF('C-Existing'!$B$12:$B$458,$B181,'C-Existing'!L$12:L$458)</f>
        <v>0</v>
      </c>
      <c r="M181" s="37">
        <f>SUMIF('C-Existing'!$B$12:$B$458,$B181,'C-Existing'!M$12:M$458)</f>
        <v>0</v>
      </c>
      <c r="N181" s="37">
        <f>SUMIF('C-Existing'!$B$12:$B$458,$B181,'C-Existing'!N$12:N$458)</f>
        <v>0</v>
      </c>
      <c r="O181" s="37">
        <f>SUMIF('C-Existing'!$B$12:$B$458,$B181,'C-Existing'!O$12:O$458)</f>
        <v>0</v>
      </c>
      <c r="P181" s="37">
        <f>SUMIF('C-Existing'!$B$12:$B$458,$B181,'C-Existing'!P$12:P$458)</f>
        <v>0</v>
      </c>
      <c r="Q181" s="37">
        <f>SUMIF('C-Existing'!$B$12:$B$458,$B181,'C-Existing'!Q$12:Q$458)</f>
        <v>0</v>
      </c>
      <c r="R181" s="37">
        <f>SUMIF('C-Existing'!$B$12:$B$458,$B181,'C-Existing'!R$12:R$458)</f>
        <v>0</v>
      </c>
      <c r="S181" s="37">
        <f>SUMIF('C-Existing'!$B$12:$B$458,$B181,'C-Existing'!S$12:S$458)</f>
        <v>0</v>
      </c>
      <c r="T181" s="37">
        <f>SUMIF('C-Existing'!$B$12:$B$458,$B181,'C-Existing'!T$12:T$458)</f>
        <v>0</v>
      </c>
      <c r="U181" s="37">
        <f>SUMIF('C-Existing'!$B$12:$B$458,$B181,'C-Existing'!U$12:U$458)</f>
        <v>1</v>
      </c>
      <c r="V181" s="37">
        <f>SUMIF('C-Existing'!$B$12:$B$458,$B181,'C-Existing'!V$12:V$458)</f>
        <v>0</v>
      </c>
      <c r="W181" s="37">
        <f>SUMIF('C-Existing'!$B$12:$B$458,$B181,'C-Existing'!W$12:W$458)</f>
        <v>0</v>
      </c>
      <c r="X181" s="37" t="e">
        <f>SUMIF('C-Existing'!$B$12:$B$458,$B181,'C-Existing'!X$12:X$458)</f>
        <v>#N/A</v>
      </c>
      <c r="Y181" s="37">
        <f>SUMIF('C-Existing'!$B$12:$B$458,$B181,'C-Existing'!Y$12:Y$458)</f>
        <v>0</v>
      </c>
      <c r="Z181" s="37">
        <f>SUMIF('C-Existing'!$B$12:$B$458,$B181,'C-Existing'!Z$12:Z$458)</f>
        <v>0</v>
      </c>
      <c r="AA181" s="37">
        <f>SUMIF('C-Existing'!$B$12:$B$458,$B181,'C-Existing'!AA$12:AA$458)</f>
        <v>0</v>
      </c>
      <c r="AB181" s="37">
        <f>SUMIF('C-Existing'!$B$12:$B$458,$B181,'C-Existing'!AB$12:AB$458)</f>
        <v>0</v>
      </c>
      <c r="AC181" s="37">
        <f>SUMIF('C-Existing'!$B$12:$B$458,$B181,'C-Existing'!AC$12:AC$458)</f>
        <v>0</v>
      </c>
      <c r="AD181" s="37">
        <f>SUMIF('C-Existing'!$B$12:$B$458,$B181,'C-Existing'!AD$12:AD$458)</f>
        <v>0</v>
      </c>
      <c r="AE181" s="56">
        <f>SUMIF('C-Existing'!$B$12:$B$458,$B181,'C-Existing'!AE$12:AE$458)</f>
        <v>9.6699999999999994E-2</v>
      </c>
      <c r="AF181" s="37">
        <f>SUMIF('C-Existing'!$B$12:$B$458,$B181,'C-Existing'!AF$12:AF$458)</f>
        <v>0</v>
      </c>
      <c r="AG181" s="37">
        <f>SUMIF('C-Existing'!$B$12:$B$458,$B181,'C-Existing'!AG$12:AG$458)</f>
        <v>0</v>
      </c>
      <c r="AH181" s="102">
        <f>SUMIF('C-Existing'!$B$12:$B$458,$B181,'C-Existing'!AH$12:AH$458)</f>
        <v>0</v>
      </c>
      <c r="AI181" s="37">
        <f>SUMIF('C-Existing'!$B$12:$B$458,$B181,'C-Existing'!AI$12:AI$458)</f>
        <v>0</v>
      </c>
      <c r="AJ181" s="37">
        <f>SUMIF('C-Existing'!$B$12:$B$458,$B181,'C-Existing'!AJ$12:AJ$458)</f>
        <v>0</v>
      </c>
      <c r="AK181" s="37">
        <f>SUMIF('C-Existing'!$B$12:$B$458,$B181,'C-Existing'!AK$12:AK$458)</f>
        <v>0</v>
      </c>
      <c r="AL181" s="37">
        <f>SUMIF('C-Existing'!$B$12:$B$458,$B181,'C-Existing'!AL$12:AL$458)</f>
        <v>0</v>
      </c>
      <c r="AM181" s="37">
        <f>SUMIF('C-Existing'!$B$12:$B$458,$B181,'C-Existing'!AM$12:AM$458)</f>
        <v>0</v>
      </c>
      <c r="AN181" s="37">
        <f>SUMIF('C-Existing'!$B$12:$B$458,$B181,'C-Existing'!AN$12:AN$458)</f>
        <v>0</v>
      </c>
      <c r="AR181" s="37"/>
    </row>
    <row r="182" spans="1:44" x14ac:dyDescent="0.2">
      <c r="A182" s="1">
        <f t="shared" si="8"/>
        <v>6</v>
      </c>
      <c r="B182" s="101">
        <f t="shared" si="10"/>
        <v>49856</v>
      </c>
      <c r="C182" s="37">
        <f>SUMIF('C-Existing'!$B$12:$B$458,$B182,'C-Existing'!C$12:C$458)</f>
        <v>0</v>
      </c>
      <c r="D182" s="37">
        <f>SUMIF('C-Existing'!$B$12:$B$458,$B182,'C-Existing'!D$12:D$458)</f>
        <v>56138240.700000025</v>
      </c>
      <c r="E182" s="37">
        <f>SUMIF('C-Existing'!$B$12:$B$458,$B182,'C-Existing'!E$12:E$458)</f>
        <v>0</v>
      </c>
      <c r="F182" s="37">
        <f>SUMIF('C-Existing'!$B$12:$B$458,$B182,'C-Existing'!F$12:F$458)</f>
        <v>0</v>
      </c>
      <c r="G182" s="37">
        <f>SUMIF('C-Existing'!$B$12:$B$458,$B182,'C-Existing'!G$12:G$458)</f>
        <v>0</v>
      </c>
      <c r="H182" s="37">
        <f>SUMIF('C-Existing'!$B$12:$B$458,$B182,'C-Existing'!H$12:H$458)</f>
        <v>0</v>
      </c>
      <c r="I182" s="37">
        <f>SUMIF('C-Existing'!$B$12:$B$458,$B182,'C-Existing'!I$12:I$458)</f>
        <v>0</v>
      </c>
      <c r="J182" s="37">
        <f>SUMIF('C-Existing'!$B$12:$B$458,$B182,'C-Existing'!J$12:J$458)</f>
        <v>0</v>
      </c>
      <c r="K182" s="37">
        <f>SUMIF('C-Existing'!$B$12:$B$458,$B182,'C-Existing'!K$12:K$458)</f>
        <v>0</v>
      </c>
      <c r="L182" s="37">
        <f>SUMIF('C-Existing'!$B$12:$B$458,$B182,'C-Existing'!L$12:L$458)</f>
        <v>0</v>
      </c>
      <c r="M182" s="37">
        <f>SUMIF('C-Existing'!$B$12:$B$458,$B182,'C-Existing'!M$12:M$458)</f>
        <v>0</v>
      </c>
      <c r="N182" s="37">
        <f>SUMIF('C-Existing'!$B$12:$B$458,$B182,'C-Existing'!N$12:N$458)</f>
        <v>0</v>
      </c>
      <c r="O182" s="37">
        <f>SUMIF('C-Existing'!$B$12:$B$458,$B182,'C-Existing'!O$12:O$458)</f>
        <v>0</v>
      </c>
      <c r="P182" s="37">
        <f>SUMIF('C-Existing'!$B$12:$B$458,$B182,'C-Existing'!P$12:P$458)</f>
        <v>0</v>
      </c>
      <c r="Q182" s="37">
        <f>SUMIF('C-Existing'!$B$12:$B$458,$B182,'C-Existing'!Q$12:Q$458)</f>
        <v>0</v>
      </c>
      <c r="R182" s="37">
        <f>SUMIF('C-Existing'!$B$12:$B$458,$B182,'C-Existing'!R$12:R$458)</f>
        <v>0</v>
      </c>
      <c r="S182" s="37">
        <f>SUMIF('C-Existing'!$B$12:$B$458,$B182,'C-Existing'!S$12:S$458)</f>
        <v>0</v>
      </c>
      <c r="T182" s="37">
        <f>SUMIF('C-Existing'!$B$12:$B$458,$B182,'C-Existing'!T$12:T$458)</f>
        <v>0</v>
      </c>
      <c r="U182" s="37">
        <f>SUMIF('C-Existing'!$B$12:$B$458,$B182,'C-Existing'!U$12:U$458)</f>
        <v>1</v>
      </c>
      <c r="V182" s="37">
        <f>SUMIF('C-Existing'!$B$12:$B$458,$B182,'C-Existing'!V$12:V$458)</f>
        <v>0</v>
      </c>
      <c r="W182" s="37">
        <f>SUMIF('C-Existing'!$B$12:$B$458,$B182,'C-Existing'!W$12:W$458)</f>
        <v>0</v>
      </c>
      <c r="X182" s="37" t="e">
        <f>SUMIF('C-Existing'!$B$12:$B$458,$B182,'C-Existing'!X$12:X$458)</f>
        <v>#N/A</v>
      </c>
      <c r="Y182" s="37">
        <f>SUMIF('C-Existing'!$B$12:$B$458,$B182,'C-Existing'!Y$12:Y$458)</f>
        <v>0</v>
      </c>
      <c r="Z182" s="37">
        <f>SUMIF('C-Existing'!$B$12:$B$458,$B182,'C-Existing'!Z$12:Z$458)</f>
        <v>0</v>
      </c>
      <c r="AA182" s="37">
        <f>SUMIF('C-Existing'!$B$12:$B$458,$B182,'C-Existing'!AA$12:AA$458)</f>
        <v>0</v>
      </c>
      <c r="AB182" s="37">
        <f>SUMIF('C-Existing'!$B$12:$B$458,$B182,'C-Existing'!AB$12:AB$458)</f>
        <v>0</v>
      </c>
      <c r="AC182" s="37">
        <f>SUMIF('C-Existing'!$B$12:$B$458,$B182,'C-Existing'!AC$12:AC$458)</f>
        <v>0</v>
      </c>
      <c r="AD182" s="37">
        <f>SUMIF('C-Existing'!$B$12:$B$458,$B182,'C-Existing'!AD$12:AD$458)</f>
        <v>0</v>
      </c>
      <c r="AE182" s="56">
        <f>SUMIF('C-Existing'!$B$12:$B$458,$B182,'C-Existing'!AE$12:AE$458)</f>
        <v>9.6699999999999994E-2</v>
      </c>
      <c r="AF182" s="37">
        <f>SUMIF('C-Existing'!$B$12:$B$458,$B182,'C-Existing'!AF$12:AF$458)</f>
        <v>0</v>
      </c>
      <c r="AG182" s="37">
        <f>SUMIF('C-Existing'!$B$12:$B$458,$B182,'C-Existing'!AG$12:AG$458)</f>
        <v>0</v>
      </c>
      <c r="AH182" s="102">
        <f>SUMIF('C-Existing'!$B$12:$B$458,$B182,'C-Existing'!AH$12:AH$458)</f>
        <v>0</v>
      </c>
      <c r="AI182" s="37">
        <f>SUMIF('C-Existing'!$B$12:$B$458,$B182,'C-Existing'!AI$12:AI$458)</f>
        <v>0</v>
      </c>
      <c r="AJ182" s="37">
        <f>SUMIF('C-Existing'!$B$12:$B$458,$B182,'C-Existing'!AJ$12:AJ$458)</f>
        <v>0</v>
      </c>
      <c r="AK182" s="37">
        <f>SUMIF('C-Existing'!$B$12:$B$458,$B182,'C-Existing'!AK$12:AK$458)</f>
        <v>0</v>
      </c>
      <c r="AL182" s="37">
        <f>SUMIF('C-Existing'!$B$12:$B$458,$B182,'C-Existing'!AL$12:AL$458)</f>
        <v>0</v>
      </c>
      <c r="AM182" s="37">
        <f>SUMIF('C-Existing'!$B$12:$B$458,$B182,'C-Existing'!AM$12:AM$458)</f>
        <v>0</v>
      </c>
      <c r="AN182" s="37">
        <f>SUMIF('C-Existing'!$B$12:$B$458,$B182,'C-Existing'!AN$12:AN$458)</f>
        <v>0</v>
      </c>
      <c r="AR182" s="37"/>
    </row>
    <row r="183" spans="1:44" x14ac:dyDescent="0.2">
      <c r="A183" s="1">
        <f t="shared" si="8"/>
        <v>7</v>
      </c>
      <c r="B183" s="101">
        <f t="shared" si="10"/>
        <v>49887</v>
      </c>
      <c r="C183" s="37">
        <f>SUMIF('C-Existing'!$B$12:$B$458,$B183,'C-Existing'!C$12:C$458)</f>
        <v>0</v>
      </c>
      <c r="D183" s="37">
        <f>SUMIF('C-Existing'!$B$12:$B$458,$B183,'C-Existing'!D$12:D$458)</f>
        <v>56138240.700000025</v>
      </c>
      <c r="E183" s="37">
        <f>SUMIF('C-Existing'!$B$12:$B$458,$B183,'C-Existing'!E$12:E$458)</f>
        <v>0</v>
      </c>
      <c r="F183" s="37">
        <f>SUMIF('C-Existing'!$B$12:$B$458,$B183,'C-Existing'!F$12:F$458)</f>
        <v>0</v>
      </c>
      <c r="G183" s="37">
        <f>SUMIF('C-Existing'!$B$12:$B$458,$B183,'C-Existing'!G$12:G$458)</f>
        <v>0</v>
      </c>
      <c r="H183" s="37">
        <f>SUMIF('C-Existing'!$B$12:$B$458,$B183,'C-Existing'!H$12:H$458)</f>
        <v>0</v>
      </c>
      <c r="I183" s="37">
        <f>SUMIF('C-Existing'!$B$12:$B$458,$B183,'C-Existing'!I$12:I$458)</f>
        <v>0</v>
      </c>
      <c r="J183" s="37">
        <f>SUMIF('C-Existing'!$B$12:$B$458,$B183,'C-Existing'!J$12:J$458)</f>
        <v>0</v>
      </c>
      <c r="K183" s="37">
        <f>SUMIF('C-Existing'!$B$12:$B$458,$B183,'C-Existing'!K$12:K$458)</f>
        <v>0</v>
      </c>
      <c r="L183" s="37">
        <f>SUMIF('C-Existing'!$B$12:$B$458,$B183,'C-Existing'!L$12:L$458)</f>
        <v>0</v>
      </c>
      <c r="M183" s="37">
        <f>SUMIF('C-Existing'!$B$12:$B$458,$B183,'C-Existing'!M$12:M$458)</f>
        <v>0</v>
      </c>
      <c r="N183" s="37">
        <f>SUMIF('C-Existing'!$B$12:$B$458,$B183,'C-Existing'!N$12:N$458)</f>
        <v>0</v>
      </c>
      <c r="O183" s="37">
        <f>SUMIF('C-Existing'!$B$12:$B$458,$B183,'C-Existing'!O$12:O$458)</f>
        <v>0</v>
      </c>
      <c r="P183" s="37">
        <f>SUMIF('C-Existing'!$B$12:$B$458,$B183,'C-Existing'!P$12:P$458)</f>
        <v>0</v>
      </c>
      <c r="Q183" s="37">
        <f>SUMIF('C-Existing'!$B$12:$B$458,$B183,'C-Existing'!Q$12:Q$458)</f>
        <v>0</v>
      </c>
      <c r="R183" s="37">
        <f>SUMIF('C-Existing'!$B$12:$B$458,$B183,'C-Existing'!R$12:R$458)</f>
        <v>0</v>
      </c>
      <c r="S183" s="37">
        <f>SUMIF('C-Existing'!$B$12:$B$458,$B183,'C-Existing'!S$12:S$458)</f>
        <v>0</v>
      </c>
      <c r="T183" s="37">
        <f>SUMIF('C-Existing'!$B$12:$B$458,$B183,'C-Existing'!T$12:T$458)</f>
        <v>0</v>
      </c>
      <c r="U183" s="37">
        <f>SUMIF('C-Existing'!$B$12:$B$458,$B183,'C-Existing'!U$12:U$458)</f>
        <v>1</v>
      </c>
      <c r="V183" s="37">
        <f>SUMIF('C-Existing'!$B$12:$B$458,$B183,'C-Existing'!V$12:V$458)</f>
        <v>0</v>
      </c>
      <c r="W183" s="37">
        <f>SUMIF('C-Existing'!$B$12:$B$458,$B183,'C-Existing'!W$12:W$458)</f>
        <v>0</v>
      </c>
      <c r="X183" s="37" t="e">
        <f>SUMIF('C-Existing'!$B$12:$B$458,$B183,'C-Existing'!X$12:X$458)</f>
        <v>#N/A</v>
      </c>
      <c r="Y183" s="37">
        <f>SUMIF('C-Existing'!$B$12:$B$458,$B183,'C-Existing'!Y$12:Y$458)</f>
        <v>0</v>
      </c>
      <c r="Z183" s="37">
        <f>SUMIF('C-Existing'!$B$12:$B$458,$B183,'C-Existing'!Z$12:Z$458)</f>
        <v>0</v>
      </c>
      <c r="AA183" s="37">
        <f>SUMIF('C-Existing'!$B$12:$B$458,$B183,'C-Existing'!AA$12:AA$458)</f>
        <v>0</v>
      </c>
      <c r="AB183" s="37">
        <f>SUMIF('C-Existing'!$B$12:$B$458,$B183,'C-Existing'!AB$12:AB$458)</f>
        <v>0</v>
      </c>
      <c r="AC183" s="37">
        <f>SUMIF('C-Existing'!$B$12:$B$458,$B183,'C-Existing'!AC$12:AC$458)</f>
        <v>0</v>
      </c>
      <c r="AD183" s="37">
        <f>SUMIF('C-Existing'!$B$12:$B$458,$B183,'C-Existing'!AD$12:AD$458)</f>
        <v>0</v>
      </c>
      <c r="AE183" s="56">
        <f>SUMIF('C-Existing'!$B$12:$B$458,$B183,'C-Existing'!AE$12:AE$458)</f>
        <v>9.6699999999999994E-2</v>
      </c>
      <c r="AF183" s="37">
        <f>SUMIF('C-Existing'!$B$12:$B$458,$B183,'C-Existing'!AF$12:AF$458)</f>
        <v>0</v>
      </c>
      <c r="AG183" s="37">
        <f>SUMIF('C-Existing'!$B$12:$B$458,$B183,'C-Existing'!AG$12:AG$458)</f>
        <v>0</v>
      </c>
      <c r="AH183" s="102">
        <f>SUMIF('C-Existing'!$B$12:$B$458,$B183,'C-Existing'!AH$12:AH$458)</f>
        <v>0</v>
      </c>
      <c r="AI183" s="37">
        <f>SUMIF('C-Existing'!$B$12:$B$458,$B183,'C-Existing'!AI$12:AI$458)</f>
        <v>0</v>
      </c>
      <c r="AJ183" s="37">
        <f>SUMIF('C-Existing'!$B$12:$B$458,$B183,'C-Existing'!AJ$12:AJ$458)</f>
        <v>0</v>
      </c>
      <c r="AK183" s="37">
        <f>SUMIF('C-Existing'!$B$12:$B$458,$B183,'C-Existing'!AK$12:AK$458)</f>
        <v>0</v>
      </c>
      <c r="AL183" s="37">
        <f>SUMIF('C-Existing'!$B$12:$B$458,$B183,'C-Existing'!AL$12:AL$458)</f>
        <v>0</v>
      </c>
      <c r="AM183" s="37">
        <f>SUMIF('C-Existing'!$B$12:$B$458,$B183,'C-Existing'!AM$12:AM$458)</f>
        <v>0</v>
      </c>
      <c r="AN183" s="37">
        <f>SUMIF('C-Existing'!$B$12:$B$458,$B183,'C-Existing'!AN$12:AN$458)</f>
        <v>0</v>
      </c>
      <c r="AR183" s="37"/>
    </row>
    <row r="184" spans="1:44" x14ac:dyDescent="0.2">
      <c r="A184" s="1">
        <f t="shared" si="8"/>
        <v>8</v>
      </c>
      <c r="B184" s="101">
        <f t="shared" si="10"/>
        <v>49918</v>
      </c>
      <c r="C184" s="37">
        <f>SUMIF('C-Existing'!$B$12:$B$458,$B184,'C-Existing'!C$12:C$458)</f>
        <v>0</v>
      </c>
      <c r="D184" s="37">
        <f>SUMIF('C-Existing'!$B$12:$B$458,$B184,'C-Existing'!D$12:D$458)</f>
        <v>56138240.700000025</v>
      </c>
      <c r="E184" s="37">
        <f>SUMIF('C-Existing'!$B$12:$B$458,$B184,'C-Existing'!E$12:E$458)</f>
        <v>0</v>
      </c>
      <c r="F184" s="37">
        <f>SUMIF('C-Existing'!$B$12:$B$458,$B184,'C-Existing'!F$12:F$458)</f>
        <v>0</v>
      </c>
      <c r="G184" s="37">
        <f>SUMIF('C-Existing'!$B$12:$B$458,$B184,'C-Existing'!G$12:G$458)</f>
        <v>0</v>
      </c>
      <c r="H184" s="37">
        <f>SUMIF('C-Existing'!$B$12:$B$458,$B184,'C-Existing'!H$12:H$458)</f>
        <v>0</v>
      </c>
      <c r="I184" s="37">
        <f>SUMIF('C-Existing'!$B$12:$B$458,$B184,'C-Existing'!I$12:I$458)</f>
        <v>0</v>
      </c>
      <c r="J184" s="37">
        <f>SUMIF('C-Existing'!$B$12:$B$458,$B184,'C-Existing'!J$12:J$458)</f>
        <v>0</v>
      </c>
      <c r="K184" s="37">
        <f>SUMIF('C-Existing'!$B$12:$B$458,$B184,'C-Existing'!K$12:K$458)</f>
        <v>0</v>
      </c>
      <c r="L184" s="37">
        <f>SUMIF('C-Existing'!$B$12:$B$458,$B184,'C-Existing'!L$12:L$458)</f>
        <v>0</v>
      </c>
      <c r="M184" s="37">
        <f>SUMIF('C-Existing'!$B$12:$B$458,$B184,'C-Existing'!M$12:M$458)</f>
        <v>0</v>
      </c>
      <c r="N184" s="37">
        <f>SUMIF('C-Existing'!$B$12:$B$458,$B184,'C-Existing'!N$12:N$458)</f>
        <v>0</v>
      </c>
      <c r="O184" s="37">
        <f>SUMIF('C-Existing'!$B$12:$B$458,$B184,'C-Existing'!O$12:O$458)</f>
        <v>0</v>
      </c>
      <c r="P184" s="37">
        <f>SUMIF('C-Existing'!$B$12:$B$458,$B184,'C-Existing'!P$12:P$458)</f>
        <v>0</v>
      </c>
      <c r="Q184" s="37">
        <f>SUMIF('C-Existing'!$B$12:$B$458,$B184,'C-Existing'!Q$12:Q$458)</f>
        <v>0</v>
      </c>
      <c r="R184" s="37">
        <f>SUMIF('C-Existing'!$B$12:$B$458,$B184,'C-Existing'!R$12:R$458)</f>
        <v>0</v>
      </c>
      <c r="S184" s="37">
        <f>SUMIF('C-Existing'!$B$12:$B$458,$B184,'C-Existing'!S$12:S$458)</f>
        <v>0</v>
      </c>
      <c r="T184" s="37">
        <f>SUMIF('C-Existing'!$B$12:$B$458,$B184,'C-Existing'!T$12:T$458)</f>
        <v>0</v>
      </c>
      <c r="U184" s="37">
        <f>SUMIF('C-Existing'!$B$12:$B$458,$B184,'C-Existing'!U$12:U$458)</f>
        <v>1</v>
      </c>
      <c r="V184" s="37">
        <f>SUMIF('C-Existing'!$B$12:$B$458,$B184,'C-Existing'!V$12:V$458)</f>
        <v>0</v>
      </c>
      <c r="W184" s="37">
        <f>SUMIF('C-Existing'!$B$12:$B$458,$B184,'C-Existing'!W$12:W$458)</f>
        <v>0</v>
      </c>
      <c r="X184" s="37" t="e">
        <f>SUMIF('C-Existing'!$B$12:$B$458,$B184,'C-Existing'!X$12:X$458)</f>
        <v>#N/A</v>
      </c>
      <c r="Y184" s="37">
        <f>SUMIF('C-Existing'!$B$12:$B$458,$B184,'C-Existing'!Y$12:Y$458)</f>
        <v>0</v>
      </c>
      <c r="Z184" s="37">
        <f>SUMIF('C-Existing'!$B$12:$B$458,$B184,'C-Existing'!Z$12:Z$458)</f>
        <v>0</v>
      </c>
      <c r="AA184" s="37">
        <f>SUMIF('C-Existing'!$B$12:$B$458,$B184,'C-Existing'!AA$12:AA$458)</f>
        <v>0</v>
      </c>
      <c r="AB184" s="37">
        <f>SUMIF('C-Existing'!$B$12:$B$458,$B184,'C-Existing'!AB$12:AB$458)</f>
        <v>0</v>
      </c>
      <c r="AC184" s="37">
        <f>SUMIF('C-Existing'!$B$12:$B$458,$B184,'C-Existing'!AC$12:AC$458)</f>
        <v>0</v>
      </c>
      <c r="AD184" s="37">
        <f>SUMIF('C-Existing'!$B$12:$B$458,$B184,'C-Existing'!AD$12:AD$458)</f>
        <v>0</v>
      </c>
      <c r="AE184" s="56">
        <f>SUMIF('C-Existing'!$B$12:$B$458,$B184,'C-Existing'!AE$12:AE$458)</f>
        <v>9.6699999999999994E-2</v>
      </c>
      <c r="AF184" s="37">
        <f>SUMIF('C-Existing'!$B$12:$B$458,$B184,'C-Existing'!AF$12:AF$458)</f>
        <v>0</v>
      </c>
      <c r="AG184" s="37">
        <f>SUMIF('C-Existing'!$B$12:$B$458,$B184,'C-Existing'!AG$12:AG$458)</f>
        <v>0</v>
      </c>
      <c r="AH184" s="102">
        <f>SUMIF('C-Existing'!$B$12:$B$458,$B184,'C-Existing'!AH$12:AH$458)</f>
        <v>0</v>
      </c>
      <c r="AI184" s="37">
        <f>SUMIF('C-Existing'!$B$12:$B$458,$B184,'C-Existing'!AI$12:AI$458)</f>
        <v>0</v>
      </c>
      <c r="AJ184" s="37">
        <f>SUMIF('C-Existing'!$B$12:$B$458,$B184,'C-Existing'!AJ$12:AJ$458)</f>
        <v>0</v>
      </c>
      <c r="AK184" s="37">
        <f>SUMIF('C-Existing'!$B$12:$B$458,$B184,'C-Existing'!AK$12:AK$458)</f>
        <v>0</v>
      </c>
      <c r="AL184" s="37">
        <f>SUMIF('C-Existing'!$B$12:$B$458,$B184,'C-Existing'!AL$12:AL$458)</f>
        <v>0</v>
      </c>
      <c r="AM184" s="37">
        <f>SUMIF('C-Existing'!$B$12:$B$458,$B184,'C-Existing'!AM$12:AM$458)</f>
        <v>0</v>
      </c>
      <c r="AN184" s="37">
        <f>SUMIF('C-Existing'!$B$12:$B$458,$B184,'C-Existing'!AN$12:AN$458)</f>
        <v>0</v>
      </c>
      <c r="AR184" s="37"/>
    </row>
    <row r="185" spans="1:44" x14ac:dyDescent="0.2">
      <c r="A185" s="1">
        <f t="shared" si="8"/>
        <v>9</v>
      </c>
      <c r="B185" s="101">
        <f t="shared" si="10"/>
        <v>49948</v>
      </c>
      <c r="C185" s="37">
        <f>SUMIF('C-Existing'!$B$12:$B$458,$B185,'C-Existing'!C$12:C$458)</f>
        <v>0</v>
      </c>
      <c r="D185" s="37">
        <f>SUMIF('C-Existing'!$B$12:$B$458,$B185,'C-Existing'!D$12:D$458)</f>
        <v>56138240.700000025</v>
      </c>
      <c r="E185" s="37">
        <f>SUMIF('C-Existing'!$B$12:$B$458,$B185,'C-Existing'!E$12:E$458)</f>
        <v>0</v>
      </c>
      <c r="F185" s="37">
        <f>SUMIF('C-Existing'!$B$12:$B$458,$B185,'C-Existing'!F$12:F$458)</f>
        <v>0</v>
      </c>
      <c r="G185" s="37">
        <f>SUMIF('C-Existing'!$B$12:$B$458,$B185,'C-Existing'!G$12:G$458)</f>
        <v>0</v>
      </c>
      <c r="H185" s="37">
        <f>SUMIF('C-Existing'!$B$12:$B$458,$B185,'C-Existing'!H$12:H$458)</f>
        <v>0</v>
      </c>
      <c r="I185" s="37">
        <f>SUMIF('C-Existing'!$B$12:$B$458,$B185,'C-Existing'!I$12:I$458)</f>
        <v>0</v>
      </c>
      <c r="J185" s="37">
        <f>SUMIF('C-Existing'!$B$12:$B$458,$B185,'C-Existing'!J$12:J$458)</f>
        <v>0</v>
      </c>
      <c r="K185" s="37">
        <f>SUMIF('C-Existing'!$B$12:$B$458,$B185,'C-Existing'!K$12:K$458)</f>
        <v>0</v>
      </c>
      <c r="L185" s="37">
        <f>SUMIF('C-Existing'!$B$12:$B$458,$B185,'C-Existing'!L$12:L$458)</f>
        <v>0</v>
      </c>
      <c r="M185" s="37">
        <f>SUMIF('C-Existing'!$B$12:$B$458,$B185,'C-Existing'!M$12:M$458)</f>
        <v>0</v>
      </c>
      <c r="N185" s="37">
        <f>SUMIF('C-Existing'!$B$12:$B$458,$B185,'C-Existing'!N$12:N$458)</f>
        <v>0</v>
      </c>
      <c r="O185" s="37">
        <f>SUMIF('C-Existing'!$B$12:$B$458,$B185,'C-Existing'!O$12:O$458)</f>
        <v>0</v>
      </c>
      <c r="P185" s="37">
        <f>SUMIF('C-Existing'!$B$12:$B$458,$B185,'C-Existing'!P$12:P$458)</f>
        <v>0</v>
      </c>
      <c r="Q185" s="37">
        <f>SUMIF('C-Existing'!$B$12:$B$458,$B185,'C-Existing'!Q$12:Q$458)</f>
        <v>0</v>
      </c>
      <c r="R185" s="37">
        <f>SUMIF('C-Existing'!$B$12:$B$458,$B185,'C-Existing'!R$12:R$458)</f>
        <v>0</v>
      </c>
      <c r="S185" s="37">
        <f>SUMIF('C-Existing'!$B$12:$B$458,$B185,'C-Existing'!S$12:S$458)</f>
        <v>0</v>
      </c>
      <c r="T185" s="37">
        <f>SUMIF('C-Existing'!$B$12:$B$458,$B185,'C-Existing'!T$12:T$458)</f>
        <v>0</v>
      </c>
      <c r="U185" s="37">
        <f>SUMIF('C-Existing'!$B$12:$B$458,$B185,'C-Existing'!U$12:U$458)</f>
        <v>1</v>
      </c>
      <c r="V185" s="37">
        <f>SUMIF('C-Existing'!$B$12:$B$458,$B185,'C-Existing'!V$12:V$458)</f>
        <v>0</v>
      </c>
      <c r="W185" s="37">
        <f>SUMIF('C-Existing'!$B$12:$B$458,$B185,'C-Existing'!W$12:W$458)</f>
        <v>0</v>
      </c>
      <c r="X185" s="37" t="e">
        <f>SUMIF('C-Existing'!$B$12:$B$458,$B185,'C-Existing'!X$12:X$458)</f>
        <v>#N/A</v>
      </c>
      <c r="Y185" s="37">
        <f>SUMIF('C-Existing'!$B$12:$B$458,$B185,'C-Existing'!Y$12:Y$458)</f>
        <v>0</v>
      </c>
      <c r="Z185" s="37">
        <f>SUMIF('C-Existing'!$B$12:$B$458,$B185,'C-Existing'!Z$12:Z$458)</f>
        <v>0</v>
      </c>
      <c r="AA185" s="37">
        <f>SUMIF('C-Existing'!$B$12:$B$458,$B185,'C-Existing'!AA$12:AA$458)</f>
        <v>0</v>
      </c>
      <c r="AB185" s="37">
        <f>SUMIF('C-Existing'!$B$12:$B$458,$B185,'C-Existing'!AB$12:AB$458)</f>
        <v>0</v>
      </c>
      <c r="AC185" s="37">
        <f>SUMIF('C-Existing'!$B$12:$B$458,$B185,'C-Existing'!AC$12:AC$458)</f>
        <v>0</v>
      </c>
      <c r="AD185" s="37">
        <f>SUMIF('C-Existing'!$B$12:$B$458,$B185,'C-Existing'!AD$12:AD$458)</f>
        <v>0</v>
      </c>
      <c r="AE185" s="56">
        <f>SUMIF('C-Existing'!$B$12:$B$458,$B185,'C-Existing'!AE$12:AE$458)</f>
        <v>9.6699999999999994E-2</v>
      </c>
      <c r="AF185" s="37">
        <f>SUMIF('C-Existing'!$B$12:$B$458,$B185,'C-Existing'!AF$12:AF$458)</f>
        <v>0</v>
      </c>
      <c r="AG185" s="37">
        <f>SUMIF('C-Existing'!$B$12:$B$458,$B185,'C-Existing'!AG$12:AG$458)</f>
        <v>0</v>
      </c>
      <c r="AH185" s="102">
        <f>SUMIF('C-Existing'!$B$12:$B$458,$B185,'C-Existing'!AH$12:AH$458)</f>
        <v>0</v>
      </c>
      <c r="AI185" s="37">
        <f>SUMIF('C-Existing'!$B$12:$B$458,$B185,'C-Existing'!AI$12:AI$458)</f>
        <v>0</v>
      </c>
      <c r="AJ185" s="37">
        <f>SUMIF('C-Existing'!$B$12:$B$458,$B185,'C-Existing'!AJ$12:AJ$458)</f>
        <v>0</v>
      </c>
      <c r="AK185" s="37">
        <f>SUMIF('C-Existing'!$B$12:$B$458,$B185,'C-Existing'!AK$12:AK$458)</f>
        <v>0</v>
      </c>
      <c r="AL185" s="37">
        <f>SUMIF('C-Existing'!$B$12:$B$458,$B185,'C-Existing'!AL$12:AL$458)</f>
        <v>0</v>
      </c>
      <c r="AM185" s="37">
        <f>SUMIF('C-Existing'!$B$12:$B$458,$B185,'C-Existing'!AM$12:AM$458)</f>
        <v>0</v>
      </c>
      <c r="AN185" s="37">
        <f>SUMIF('C-Existing'!$B$12:$B$458,$B185,'C-Existing'!AN$12:AN$458)</f>
        <v>0</v>
      </c>
      <c r="AR185" s="37"/>
    </row>
    <row r="186" spans="1:44" x14ac:dyDescent="0.2">
      <c r="A186" s="1">
        <f t="shared" si="8"/>
        <v>10</v>
      </c>
      <c r="B186" s="101">
        <f t="shared" si="10"/>
        <v>49979</v>
      </c>
      <c r="C186" s="37">
        <f>SUMIF('C-Existing'!$B$12:$B$458,$B186,'C-Existing'!C$12:C$458)</f>
        <v>0</v>
      </c>
      <c r="D186" s="37">
        <f>SUMIF('C-Existing'!$B$12:$B$458,$B186,'C-Existing'!D$12:D$458)</f>
        <v>56138240.700000025</v>
      </c>
      <c r="E186" s="37">
        <f>SUMIF('C-Existing'!$B$12:$B$458,$B186,'C-Existing'!E$12:E$458)</f>
        <v>0</v>
      </c>
      <c r="F186" s="37">
        <f>SUMIF('C-Existing'!$B$12:$B$458,$B186,'C-Existing'!F$12:F$458)</f>
        <v>0</v>
      </c>
      <c r="G186" s="37">
        <f>SUMIF('C-Existing'!$B$12:$B$458,$B186,'C-Existing'!G$12:G$458)</f>
        <v>0</v>
      </c>
      <c r="H186" s="37">
        <f>SUMIF('C-Existing'!$B$12:$B$458,$B186,'C-Existing'!H$12:H$458)</f>
        <v>0</v>
      </c>
      <c r="I186" s="37">
        <f>SUMIF('C-Existing'!$B$12:$B$458,$B186,'C-Existing'!I$12:I$458)</f>
        <v>0</v>
      </c>
      <c r="J186" s="37">
        <f>SUMIF('C-Existing'!$B$12:$B$458,$B186,'C-Existing'!J$12:J$458)</f>
        <v>0</v>
      </c>
      <c r="K186" s="37">
        <f>SUMIF('C-Existing'!$B$12:$B$458,$B186,'C-Existing'!K$12:K$458)</f>
        <v>0</v>
      </c>
      <c r="L186" s="37">
        <f>SUMIF('C-Existing'!$B$12:$B$458,$B186,'C-Existing'!L$12:L$458)</f>
        <v>0</v>
      </c>
      <c r="M186" s="37">
        <f>SUMIF('C-Existing'!$B$12:$B$458,$B186,'C-Existing'!M$12:M$458)</f>
        <v>0</v>
      </c>
      <c r="N186" s="37">
        <f>SUMIF('C-Existing'!$B$12:$B$458,$B186,'C-Existing'!N$12:N$458)</f>
        <v>0</v>
      </c>
      <c r="O186" s="37">
        <f>SUMIF('C-Existing'!$B$12:$B$458,$B186,'C-Existing'!O$12:O$458)</f>
        <v>0</v>
      </c>
      <c r="P186" s="37">
        <f>SUMIF('C-Existing'!$B$12:$B$458,$B186,'C-Existing'!P$12:P$458)</f>
        <v>0</v>
      </c>
      <c r="Q186" s="37">
        <f>SUMIF('C-Existing'!$B$12:$B$458,$B186,'C-Existing'!Q$12:Q$458)</f>
        <v>0</v>
      </c>
      <c r="R186" s="37">
        <f>SUMIF('C-Existing'!$B$12:$B$458,$B186,'C-Existing'!R$12:R$458)</f>
        <v>0</v>
      </c>
      <c r="S186" s="37">
        <f>SUMIF('C-Existing'!$B$12:$B$458,$B186,'C-Existing'!S$12:S$458)</f>
        <v>0</v>
      </c>
      <c r="T186" s="37">
        <f>SUMIF('C-Existing'!$B$12:$B$458,$B186,'C-Existing'!T$12:T$458)</f>
        <v>0</v>
      </c>
      <c r="U186" s="37">
        <f>SUMIF('C-Existing'!$B$12:$B$458,$B186,'C-Existing'!U$12:U$458)</f>
        <v>1</v>
      </c>
      <c r="V186" s="37">
        <f>SUMIF('C-Existing'!$B$12:$B$458,$B186,'C-Existing'!V$12:V$458)</f>
        <v>0</v>
      </c>
      <c r="W186" s="37">
        <f>SUMIF('C-Existing'!$B$12:$B$458,$B186,'C-Existing'!W$12:W$458)</f>
        <v>0</v>
      </c>
      <c r="X186" s="37" t="e">
        <f>SUMIF('C-Existing'!$B$12:$B$458,$B186,'C-Existing'!X$12:X$458)</f>
        <v>#N/A</v>
      </c>
      <c r="Y186" s="37">
        <f>SUMIF('C-Existing'!$B$12:$B$458,$B186,'C-Existing'!Y$12:Y$458)</f>
        <v>0</v>
      </c>
      <c r="Z186" s="37">
        <f>SUMIF('C-Existing'!$B$12:$B$458,$B186,'C-Existing'!Z$12:Z$458)</f>
        <v>0</v>
      </c>
      <c r="AA186" s="37">
        <f>SUMIF('C-Existing'!$B$12:$B$458,$B186,'C-Existing'!AA$12:AA$458)</f>
        <v>0</v>
      </c>
      <c r="AB186" s="37">
        <f>SUMIF('C-Existing'!$B$12:$B$458,$B186,'C-Existing'!AB$12:AB$458)</f>
        <v>0</v>
      </c>
      <c r="AC186" s="37">
        <f>SUMIF('C-Existing'!$B$12:$B$458,$B186,'C-Existing'!AC$12:AC$458)</f>
        <v>0</v>
      </c>
      <c r="AD186" s="37">
        <f>SUMIF('C-Existing'!$B$12:$B$458,$B186,'C-Existing'!AD$12:AD$458)</f>
        <v>0</v>
      </c>
      <c r="AE186" s="56">
        <f>SUMIF('C-Existing'!$B$12:$B$458,$B186,'C-Existing'!AE$12:AE$458)</f>
        <v>9.6699999999999994E-2</v>
      </c>
      <c r="AF186" s="37">
        <f>SUMIF('C-Existing'!$B$12:$B$458,$B186,'C-Existing'!AF$12:AF$458)</f>
        <v>0</v>
      </c>
      <c r="AG186" s="37">
        <f>SUMIF('C-Existing'!$B$12:$B$458,$B186,'C-Existing'!AG$12:AG$458)</f>
        <v>0</v>
      </c>
      <c r="AH186" s="102">
        <f>SUMIF('C-Existing'!$B$12:$B$458,$B186,'C-Existing'!AH$12:AH$458)</f>
        <v>0</v>
      </c>
      <c r="AI186" s="37">
        <f>SUMIF('C-Existing'!$B$12:$B$458,$B186,'C-Existing'!AI$12:AI$458)</f>
        <v>0</v>
      </c>
      <c r="AJ186" s="37">
        <f>SUMIF('C-Existing'!$B$12:$B$458,$B186,'C-Existing'!AJ$12:AJ$458)</f>
        <v>0</v>
      </c>
      <c r="AK186" s="37">
        <f>SUMIF('C-Existing'!$B$12:$B$458,$B186,'C-Existing'!AK$12:AK$458)</f>
        <v>0</v>
      </c>
      <c r="AL186" s="37">
        <f>SUMIF('C-Existing'!$B$12:$B$458,$B186,'C-Existing'!AL$12:AL$458)</f>
        <v>0</v>
      </c>
      <c r="AM186" s="37">
        <f>SUMIF('C-Existing'!$B$12:$B$458,$B186,'C-Existing'!AM$12:AM$458)</f>
        <v>0</v>
      </c>
      <c r="AN186" s="37">
        <f>SUMIF('C-Existing'!$B$12:$B$458,$B186,'C-Existing'!AN$12:AN$458)</f>
        <v>0</v>
      </c>
      <c r="AR186" s="37"/>
    </row>
    <row r="187" spans="1:44" x14ac:dyDescent="0.2">
      <c r="A187" s="1">
        <f t="shared" si="8"/>
        <v>11</v>
      </c>
      <c r="B187" s="101">
        <f t="shared" si="10"/>
        <v>50009</v>
      </c>
      <c r="C187" s="37">
        <f>SUMIF('C-Existing'!$B$12:$B$458,$B187,'C-Existing'!C$12:C$458)</f>
        <v>0</v>
      </c>
      <c r="D187" s="37">
        <f>SUMIF('C-Existing'!$B$12:$B$458,$B187,'C-Existing'!D$12:D$458)</f>
        <v>56138240.700000025</v>
      </c>
      <c r="E187" s="37">
        <f>SUMIF('C-Existing'!$B$12:$B$458,$B187,'C-Existing'!E$12:E$458)</f>
        <v>0</v>
      </c>
      <c r="F187" s="37">
        <f>SUMIF('C-Existing'!$B$12:$B$458,$B187,'C-Existing'!F$12:F$458)</f>
        <v>0</v>
      </c>
      <c r="G187" s="37">
        <f>SUMIF('C-Existing'!$B$12:$B$458,$B187,'C-Existing'!G$12:G$458)</f>
        <v>0</v>
      </c>
      <c r="H187" s="37">
        <f>SUMIF('C-Existing'!$B$12:$B$458,$B187,'C-Existing'!H$12:H$458)</f>
        <v>0</v>
      </c>
      <c r="I187" s="37">
        <f>SUMIF('C-Existing'!$B$12:$B$458,$B187,'C-Existing'!I$12:I$458)</f>
        <v>0</v>
      </c>
      <c r="J187" s="37">
        <f>SUMIF('C-Existing'!$B$12:$B$458,$B187,'C-Existing'!J$12:J$458)</f>
        <v>0</v>
      </c>
      <c r="K187" s="37">
        <f>SUMIF('C-Existing'!$B$12:$B$458,$B187,'C-Existing'!K$12:K$458)</f>
        <v>0</v>
      </c>
      <c r="L187" s="37">
        <f>SUMIF('C-Existing'!$B$12:$B$458,$B187,'C-Existing'!L$12:L$458)</f>
        <v>0</v>
      </c>
      <c r="M187" s="37">
        <f>SUMIF('C-Existing'!$B$12:$B$458,$B187,'C-Existing'!M$12:M$458)</f>
        <v>0</v>
      </c>
      <c r="N187" s="37">
        <f>SUMIF('C-Existing'!$B$12:$B$458,$B187,'C-Existing'!N$12:N$458)</f>
        <v>0</v>
      </c>
      <c r="O187" s="37">
        <f>SUMIF('C-Existing'!$B$12:$B$458,$B187,'C-Existing'!O$12:O$458)</f>
        <v>0</v>
      </c>
      <c r="P187" s="37">
        <f>SUMIF('C-Existing'!$B$12:$B$458,$B187,'C-Existing'!P$12:P$458)</f>
        <v>0</v>
      </c>
      <c r="Q187" s="37">
        <f>SUMIF('C-Existing'!$B$12:$B$458,$B187,'C-Existing'!Q$12:Q$458)</f>
        <v>0</v>
      </c>
      <c r="R187" s="37">
        <f>SUMIF('C-Existing'!$B$12:$B$458,$B187,'C-Existing'!R$12:R$458)</f>
        <v>0</v>
      </c>
      <c r="S187" s="37">
        <f>SUMIF('C-Existing'!$B$12:$B$458,$B187,'C-Existing'!S$12:S$458)</f>
        <v>0</v>
      </c>
      <c r="T187" s="37">
        <f>SUMIF('C-Existing'!$B$12:$B$458,$B187,'C-Existing'!T$12:T$458)</f>
        <v>0</v>
      </c>
      <c r="U187" s="37">
        <f>SUMIF('C-Existing'!$B$12:$B$458,$B187,'C-Existing'!U$12:U$458)</f>
        <v>1</v>
      </c>
      <c r="V187" s="37">
        <f>SUMIF('C-Existing'!$B$12:$B$458,$B187,'C-Existing'!V$12:V$458)</f>
        <v>0</v>
      </c>
      <c r="W187" s="37">
        <f>SUMIF('C-Existing'!$B$12:$B$458,$B187,'C-Existing'!W$12:W$458)</f>
        <v>0</v>
      </c>
      <c r="X187" s="37" t="e">
        <f>SUMIF('C-Existing'!$B$12:$B$458,$B187,'C-Existing'!X$12:X$458)</f>
        <v>#N/A</v>
      </c>
      <c r="Y187" s="37">
        <f>SUMIF('C-Existing'!$B$12:$B$458,$B187,'C-Existing'!Y$12:Y$458)</f>
        <v>0</v>
      </c>
      <c r="Z187" s="37">
        <f>SUMIF('C-Existing'!$B$12:$B$458,$B187,'C-Existing'!Z$12:Z$458)</f>
        <v>0</v>
      </c>
      <c r="AA187" s="37">
        <f>SUMIF('C-Existing'!$B$12:$B$458,$B187,'C-Existing'!AA$12:AA$458)</f>
        <v>0</v>
      </c>
      <c r="AB187" s="37">
        <f>SUMIF('C-Existing'!$B$12:$B$458,$B187,'C-Existing'!AB$12:AB$458)</f>
        <v>0</v>
      </c>
      <c r="AC187" s="37">
        <f>SUMIF('C-Existing'!$B$12:$B$458,$B187,'C-Existing'!AC$12:AC$458)</f>
        <v>0</v>
      </c>
      <c r="AD187" s="37">
        <f>SUMIF('C-Existing'!$B$12:$B$458,$B187,'C-Existing'!AD$12:AD$458)</f>
        <v>0</v>
      </c>
      <c r="AE187" s="56">
        <f>SUMIF('C-Existing'!$B$12:$B$458,$B187,'C-Existing'!AE$12:AE$458)</f>
        <v>9.6699999999999994E-2</v>
      </c>
      <c r="AF187" s="37">
        <f>SUMIF('C-Existing'!$B$12:$B$458,$B187,'C-Existing'!AF$12:AF$458)</f>
        <v>0</v>
      </c>
      <c r="AG187" s="37">
        <f>SUMIF('C-Existing'!$B$12:$B$458,$B187,'C-Existing'!AG$12:AG$458)</f>
        <v>0</v>
      </c>
      <c r="AH187" s="102">
        <f>SUMIF('C-Existing'!$B$12:$B$458,$B187,'C-Existing'!AH$12:AH$458)</f>
        <v>0</v>
      </c>
      <c r="AI187" s="37">
        <f>SUMIF('C-Existing'!$B$12:$B$458,$B187,'C-Existing'!AI$12:AI$458)</f>
        <v>0</v>
      </c>
      <c r="AJ187" s="37">
        <f>SUMIF('C-Existing'!$B$12:$B$458,$B187,'C-Existing'!AJ$12:AJ$458)</f>
        <v>0</v>
      </c>
      <c r="AK187" s="37">
        <f>SUMIF('C-Existing'!$B$12:$B$458,$B187,'C-Existing'!AK$12:AK$458)</f>
        <v>0</v>
      </c>
      <c r="AL187" s="37">
        <f>SUMIF('C-Existing'!$B$12:$B$458,$B187,'C-Existing'!AL$12:AL$458)</f>
        <v>0</v>
      </c>
      <c r="AM187" s="37">
        <f>SUMIF('C-Existing'!$B$12:$B$458,$B187,'C-Existing'!AM$12:AM$458)</f>
        <v>0</v>
      </c>
      <c r="AN187" s="37">
        <f>SUMIF('C-Existing'!$B$12:$B$458,$B187,'C-Existing'!AN$12:AN$458)</f>
        <v>0</v>
      </c>
      <c r="AR187" s="37"/>
    </row>
    <row r="188" spans="1:44" x14ac:dyDescent="0.2">
      <c r="B188" s="10"/>
      <c r="X188" s="20"/>
      <c r="Y188" s="20"/>
      <c r="Z188" s="20"/>
      <c r="AA188" s="20"/>
      <c r="AH188" s="103"/>
    </row>
    <row r="189" spans="1:44" x14ac:dyDescent="0.2">
      <c r="B189" s="10"/>
      <c r="X189" s="20"/>
      <c r="Y189" s="20"/>
      <c r="Z189" s="20"/>
      <c r="AA189" s="20"/>
    </row>
    <row r="190" spans="1:44" x14ac:dyDescent="0.2">
      <c r="B190" s="10"/>
      <c r="X190" s="20"/>
      <c r="Y190" s="20"/>
      <c r="Z190" s="20"/>
      <c r="AA190" s="20"/>
    </row>
    <row r="191" spans="1:44" x14ac:dyDescent="0.2">
      <c r="B191" s="10"/>
      <c r="X191" s="20"/>
      <c r="Y191" s="20"/>
      <c r="Z191" s="20"/>
      <c r="AA191" s="20"/>
    </row>
    <row r="192" spans="1:44" x14ac:dyDescent="0.2">
      <c r="B192" s="10"/>
      <c r="X192" s="20"/>
      <c r="Y192" s="20"/>
      <c r="Z192" s="20"/>
      <c r="AA192" s="20"/>
    </row>
    <row r="193" spans="2:27" x14ac:dyDescent="0.2">
      <c r="B193" s="10"/>
      <c r="X193" s="20"/>
      <c r="Y193" s="20"/>
      <c r="Z193" s="20"/>
      <c r="AA193" s="20"/>
    </row>
    <row r="194" spans="2:27" x14ac:dyDescent="0.2">
      <c r="B194" s="10"/>
      <c r="X194" s="20"/>
      <c r="Y194" s="20"/>
      <c r="Z194" s="20"/>
      <c r="AA194" s="20"/>
    </row>
    <row r="195" spans="2:27" x14ac:dyDescent="0.2">
      <c r="B195" s="10"/>
      <c r="X195" s="20"/>
      <c r="Y195" s="20"/>
      <c r="Z195" s="20"/>
      <c r="AA195" s="20"/>
    </row>
    <row r="196" spans="2:27" x14ac:dyDescent="0.2">
      <c r="B196" s="10"/>
      <c r="X196" s="20"/>
      <c r="Y196" s="20"/>
      <c r="Z196" s="20"/>
      <c r="AA196" s="20"/>
    </row>
    <row r="197" spans="2:27" x14ac:dyDescent="0.2">
      <c r="B197" s="10"/>
      <c r="X197" s="20"/>
      <c r="Y197" s="20"/>
      <c r="Z197" s="20"/>
      <c r="AA197" s="20"/>
    </row>
    <row r="198" spans="2:27" x14ac:dyDescent="0.2">
      <c r="B198" s="10"/>
      <c r="X198" s="20"/>
      <c r="Y198" s="20"/>
      <c r="Z198" s="20"/>
      <c r="AA198" s="20"/>
    </row>
    <row r="199" spans="2:27" x14ac:dyDescent="0.2">
      <c r="B199" s="10"/>
      <c r="X199" s="20"/>
      <c r="Y199" s="20"/>
      <c r="Z199" s="20"/>
      <c r="AA199" s="20"/>
    </row>
    <row r="200" spans="2:27" x14ac:dyDescent="0.2">
      <c r="B200" s="10"/>
      <c r="X200" s="20"/>
      <c r="Y200" s="20"/>
      <c r="Z200" s="20"/>
      <c r="AA200" s="20"/>
    </row>
    <row r="201" spans="2:27" x14ac:dyDescent="0.2">
      <c r="B201" s="10"/>
      <c r="X201" s="20"/>
      <c r="Y201" s="20"/>
      <c r="Z201" s="20"/>
      <c r="AA201" s="20"/>
    </row>
    <row r="202" spans="2:27" x14ac:dyDescent="0.2">
      <c r="B202" s="10"/>
      <c r="X202" s="20"/>
      <c r="Y202" s="20"/>
      <c r="Z202" s="20"/>
      <c r="AA202" s="20"/>
    </row>
    <row r="203" spans="2:27" x14ac:dyDescent="0.2">
      <c r="B203" s="10"/>
      <c r="X203" s="20"/>
      <c r="Y203" s="20"/>
      <c r="Z203" s="20"/>
      <c r="AA203" s="20"/>
    </row>
    <row r="204" spans="2:27" x14ac:dyDescent="0.2">
      <c r="B204" s="10"/>
      <c r="X204" s="20"/>
      <c r="Y204" s="20"/>
      <c r="Z204" s="20"/>
      <c r="AA204" s="20"/>
    </row>
    <row r="205" spans="2:27" x14ac:dyDescent="0.2">
      <c r="B205" s="10"/>
      <c r="X205" s="20"/>
      <c r="Y205" s="20"/>
      <c r="Z205" s="20"/>
      <c r="AA205" s="20"/>
    </row>
    <row r="206" spans="2:27" x14ac:dyDescent="0.2">
      <c r="B206" s="10"/>
      <c r="X206" s="20"/>
      <c r="Y206" s="20"/>
      <c r="Z206" s="20"/>
      <c r="AA206" s="20"/>
    </row>
    <row r="207" spans="2:27" x14ac:dyDescent="0.2">
      <c r="B207" s="10"/>
      <c r="X207" s="20"/>
      <c r="Y207" s="20"/>
      <c r="Z207" s="20"/>
      <c r="AA207" s="20"/>
    </row>
    <row r="208" spans="2:27" x14ac:dyDescent="0.2">
      <c r="B208" s="10"/>
      <c r="X208" s="20"/>
      <c r="Y208" s="20"/>
      <c r="Z208" s="20"/>
      <c r="AA208" s="20"/>
    </row>
    <row r="209" spans="2:27" x14ac:dyDescent="0.2">
      <c r="B209" s="10"/>
      <c r="X209" s="20"/>
      <c r="Y209" s="20"/>
      <c r="Z209" s="20"/>
      <c r="AA209" s="20"/>
    </row>
    <row r="210" spans="2:27" x14ac:dyDescent="0.2">
      <c r="B210" s="10"/>
      <c r="X210" s="20"/>
      <c r="Y210" s="20"/>
      <c r="Z210" s="20"/>
      <c r="AA210" s="20"/>
    </row>
    <row r="211" spans="2:27" x14ac:dyDescent="0.2">
      <c r="B211" s="10"/>
      <c r="X211" s="20"/>
      <c r="Y211" s="20"/>
      <c r="Z211" s="20"/>
      <c r="AA211" s="20"/>
    </row>
    <row r="212" spans="2:27" x14ac:dyDescent="0.2">
      <c r="B212" s="10"/>
      <c r="X212" s="20"/>
      <c r="Y212" s="20"/>
      <c r="Z212" s="20"/>
      <c r="AA212" s="20"/>
    </row>
    <row r="213" spans="2:27" x14ac:dyDescent="0.2">
      <c r="B213" s="10"/>
      <c r="X213" s="20"/>
      <c r="Y213" s="20"/>
      <c r="Z213" s="20"/>
      <c r="AA213" s="20"/>
    </row>
    <row r="214" spans="2:27" x14ac:dyDescent="0.2">
      <c r="B214" s="10"/>
      <c r="X214" s="20"/>
      <c r="Y214" s="20"/>
      <c r="Z214" s="20"/>
      <c r="AA214" s="20"/>
    </row>
    <row r="215" spans="2:27" x14ac:dyDescent="0.2">
      <c r="B215" s="10"/>
      <c r="X215" s="20"/>
      <c r="Y215" s="20"/>
      <c r="Z215" s="20"/>
      <c r="AA215" s="20"/>
    </row>
    <row r="216" spans="2:27" x14ac:dyDescent="0.2">
      <c r="B216" s="10"/>
      <c r="X216" s="20"/>
      <c r="Y216" s="20"/>
      <c r="Z216" s="20"/>
      <c r="AA216" s="20"/>
    </row>
    <row r="217" spans="2:27" x14ac:dyDescent="0.2">
      <c r="B217" s="10"/>
      <c r="X217" s="20"/>
      <c r="Y217" s="20"/>
      <c r="Z217" s="20"/>
      <c r="AA217" s="20"/>
    </row>
    <row r="218" spans="2:27" x14ac:dyDescent="0.2">
      <c r="B218" s="10"/>
      <c r="X218" s="20"/>
      <c r="Y218" s="20"/>
      <c r="Z218" s="20"/>
      <c r="AA218" s="20"/>
    </row>
    <row r="219" spans="2:27" x14ac:dyDescent="0.2">
      <c r="B219" s="10"/>
      <c r="X219" s="20"/>
      <c r="Y219" s="20"/>
      <c r="Z219" s="20"/>
      <c r="AA219" s="20"/>
    </row>
    <row r="220" spans="2:27" x14ac:dyDescent="0.2">
      <c r="B220" s="10"/>
      <c r="X220" s="20"/>
      <c r="Y220" s="20"/>
      <c r="Z220" s="20"/>
      <c r="AA220" s="20"/>
    </row>
    <row r="221" spans="2:27" x14ac:dyDescent="0.2">
      <c r="B221" s="10"/>
      <c r="X221" s="20"/>
      <c r="Y221" s="20"/>
      <c r="Z221" s="20"/>
      <c r="AA221" s="20"/>
    </row>
    <row r="222" spans="2:27" x14ac:dyDescent="0.2">
      <c r="B222" s="10"/>
      <c r="X222" s="20"/>
      <c r="Y222" s="20"/>
      <c r="Z222" s="20"/>
      <c r="AA222" s="20"/>
    </row>
    <row r="223" spans="2:27" x14ac:dyDescent="0.2">
      <c r="B223" s="10"/>
      <c r="X223" s="20"/>
      <c r="Y223" s="20"/>
      <c r="Z223" s="20"/>
      <c r="AA223" s="20"/>
    </row>
  </sheetData>
  <mergeCells count="1">
    <mergeCell ref="O2:P2"/>
  </mergeCells>
  <phoneticPr fontId="2" type="noConversion"/>
  <pageMargins left="0.25" right="0.25" top="0.34" bottom="0.52" header="0.22" footer="0.3"/>
  <pageSetup orientation="portrait" r:id="rId1"/>
  <headerFooter alignWithMargins="0">
    <oddFooter>Page &amp;P of &amp;N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208"/>
  <sheetViews>
    <sheetView zoomScale="75" workbookViewId="0">
      <pane xSplit="2" ySplit="10" topLeftCell="C11" activePane="bottomRight" state="frozen"/>
      <selection sqref="A1:XFD1048576"/>
      <selection pane="topRight" sqref="A1:XFD1048576"/>
      <selection pane="bottomLeft" sqref="A1:XFD1048576"/>
      <selection pane="bottomRight" activeCell="D1" sqref="D1"/>
    </sheetView>
  </sheetViews>
  <sheetFormatPr defaultRowHeight="12.75" x14ac:dyDescent="0.2"/>
  <cols>
    <col min="1" max="1" width="7.5703125" style="1" customWidth="1"/>
    <col min="2" max="2" width="12.42578125" bestFit="1" customWidth="1"/>
    <col min="3" max="3" width="11.5703125" customWidth="1"/>
    <col min="4" max="4" width="17.85546875" customWidth="1"/>
    <col min="5" max="5" width="12.28515625" customWidth="1"/>
    <col min="6" max="6" width="10.5703125" customWidth="1"/>
    <col min="7" max="7" width="7.85546875" customWidth="1"/>
    <col min="8" max="8" width="15.140625" customWidth="1"/>
    <col min="9" max="9" width="16" customWidth="1"/>
    <col min="10" max="10" width="14" customWidth="1"/>
    <col min="11" max="11" width="11.85546875" customWidth="1"/>
    <col min="12" max="12" width="12.42578125" bestFit="1" customWidth="1"/>
    <col min="13" max="13" width="12.140625" customWidth="1"/>
    <col min="14" max="14" width="10.42578125" customWidth="1"/>
    <col min="15" max="15" width="14.42578125" customWidth="1"/>
    <col min="16" max="16" width="11.42578125" customWidth="1"/>
    <col min="17" max="17" width="14.140625" customWidth="1"/>
    <col min="18" max="18" width="13.140625" bestFit="1" customWidth="1"/>
    <col min="19" max="19" width="14" customWidth="1"/>
    <col min="20" max="20" width="15.28515625" customWidth="1"/>
    <col min="21" max="21" width="14" style="19" customWidth="1"/>
    <col min="22" max="22" width="13.42578125" customWidth="1"/>
    <col min="23" max="23" width="12.28515625" customWidth="1"/>
    <col min="24" max="24" width="13" customWidth="1"/>
    <col min="25" max="27" width="13.42578125" customWidth="1"/>
    <col min="28" max="28" width="13.7109375" style="20" customWidth="1"/>
    <col min="29" max="29" width="13.28515625" bestFit="1" customWidth="1"/>
    <col min="30" max="31" width="14.42578125" customWidth="1"/>
    <col min="32" max="32" width="14.5703125" customWidth="1"/>
    <col min="34" max="34" width="11.5703125" bestFit="1" customWidth="1"/>
    <col min="35" max="35" width="11.5703125" customWidth="1"/>
    <col min="36" max="36" width="13.5703125" bestFit="1" customWidth="1"/>
    <col min="37" max="37" width="10.85546875" customWidth="1"/>
  </cols>
  <sheetData>
    <row r="1" spans="1:42" ht="13.5" thickBot="1" x14ac:dyDescent="0.25">
      <c r="D1" s="2">
        <f>'R-Existing'!D1</f>
        <v>0</v>
      </c>
      <c r="E1" t="s">
        <v>0</v>
      </c>
      <c r="J1" s="3">
        <f>'R-Existing'!J1</f>
        <v>6.5000000000000002E-2</v>
      </c>
      <c r="K1" t="s">
        <v>1</v>
      </c>
      <c r="N1" s="21" t="s">
        <v>57</v>
      </c>
      <c r="U1" s="4"/>
      <c r="V1" s="5" t="s">
        <v>2</v>
      </c>
      <c r="W1" s="5"/>
      <c r="AB1"/>
    </row>
    <row r="2" spans="1:42" ht="13.5" thickBot="1" x14ac:dyDescent="0.25">
      <c r="D2" s="22">
        <f>'R-Existing'!D2</f>
        <v>44681</v>
      </c>
      <c r="E2" t="s">
        <v>3</v>
      </c>
      <c r="I2" s="23"/>
      <c r="J2" s="40">
        <f>J1/12</f>
        <v>5.4166666666666669E-3</v>
      </c>
      <c r="K2" t="s">
        <v>4</v>
      </c>
      <c r="N2" s="24">
        <f>J2</f>
        <v>5.4166666666666669E-3</v>
      </c>
      <c r="O2" s="177" t="s">
        <v>5</v>
      </c>
      <c r="P2" s="178"/>
      <c r="R2" s="25" t="s">
        <v>58</v>
      </c>
      <c r="S2" s="26">
        <f>S187</f>
        <v>0</v>
      </c>
      <c r="U2"/>
      <c r="V2" s="7" t="s">
        <v>6</v>
      </c>
      <c r="W2" s="7"/>
      <c r="X2" s="7"/>
      <c r="Y2" s="7"/>
      <c r="Z2" s="7"/>
      <c r="AA2" s="7"/>
      <c r="AB2"/>
    </row>
    <row r="3" spans="1:42" x14ac:dyDescent="0.2">
      <c r="D3" s="8">
        <f>(B12-D2)/(DAY(B12))</f>
        <v>0</v>
      </c>
      <c r="E3" t="s">
        <v>7</v>
      </c>
      <c r="I3" s="27"/>
      <c r="J3">
        <f>'R-Existing'!J3</f>
        <v>2</v>
      </c>
      <c r="K3" t="s">
        <v>8</v>
      </c>
      <c r="N3" s="10"/>
      <c r="U3"/>
      <c r="V3" s="11"/>
      <c r="W3" s="4"/>
      <c r="X3" s="4"/>
      <c r="Y3" s="4"/>
      <c r="Z3" s="4"/>
      <c r="AA3" s="4"/>
      <c r="AB3"/>
    </row>
    <row r="4" spans="1:42" x14ac:dyDescent="0.2">
      <c r="B4" s="28" t="s">
        <v>9</v>
      </c>
      <c r="C4" s="28"/>
      <c r="D4" s="29">
        <f>YEAR(D2)</f>
        <v>2022</v>
      </c>
      <c r="E4" t="s">
        <v>10</v>
      </c>
      <c r="I4" s="9"/>
      <c r="N4" s="10"/>
      <c r="U4"/>
      <c r="V4" s="11"/>
      <c r="W4" s="4"/>
      <c r="X4" s="4"/>
      <c r="Y4" s="4"/>
      <c r="Z4" s="4"/>
      <c r="AA4" s="4"/>
      <c r="AB4"/>
    </row>
    <row r="5" spans="1:42" x14ac:dyDescent="0.2">
      <c r="D5" s="30">
        <f>DATE(D4,1,1)</f>
        <v>44562</v>
      </c>
      <c r="E5" t="s">
        <v>11</v>
      </c>
      <c r="I5" s="9"/>
      <c r="N5" s="10"/>
      <c r="U5"/>
      <c r="V5" s="11"/>
      <c r="W5" s="4"/>
      <c r="X5" s="4"/>
      <c r="Y5" s="4"/>
      <c r="Z5" s="4"/>
      <c r="AA5" s="4"/>
      <c r="AB5"/>
    </row>
    <row r="6" spans="1:42" x14ac:dyDescent="0.2">
      <c r="D6" s="31">
        <f>EOMONTH(D5,11)</f>
        <v>44926</v>
      </c>
      <c r="E6" t="s">
        <v>12</v>
      </c>
      <c r="I6" s="9"/>
      <c r="J6" s="37"/>
      <c r="N6" s="10"/>
      <c r="U6"/>
      <c r="V6" s="11"/>
      <c r="W6" s="4"/>
      <c r="X6" s="4"/>
      <c r="Y6" s="4"/>
      <c r="Z6" s="4"/>
      <c r="AA6" s="4"/>
      <c r="AB6"/>
    </row>
    <row r="7" spans="1:42" x14ac:dyDescent="0.2">
      <c r="D7" s="32">
        <f>1+D6-D5</f>
        <v>365</v>
      </c>
      <c r="E7" t="s">
        <v>13</v>
      </c>
      <c r="I7" s="9"/>
      <c r="N7" s="10"/>
      <c r="U7"/>
      <c r="V7" s="11"/>
      <c r="W7" s="98"/>
      <c r="X7" s="98"/>
      <c r="Y7" s="4"/>
      <c r="Z7" s="4"/>
      <c r="AA7" s="4"/>
      <c r="AB7"/>
      <c r="AG7" s="41"/>
    </row>
    <row r="8" spans="1:42" x14ac:dyDescent="0.2">
      <c r="C8" s="37"/>
      <c r="D8" s="33">
        <f>(B12-D2)/D7</f>
        <v>0</v>
      </c>
      <c r="E8" t="s">
        <v>14</v>
      </c>
      <c r="I8" s="9"/>
      <c r="N8" s="10"/>
      <c r="T8" s="4"/>
      <c r="U8"/>
      <c r="V8" s="11"/>
      <c r="W8" s="98"/>
      <c r="X8" s="34"/>
      <c r="Y8" s="34"/>
      <c r="Z8" s="34"/>
      <c r="AA8" s="34"/>
      <c r="AB8" s="34"/>
      <c r="AC8" s="34"/>
      <c r="AD8" s="34"/>
    </row>
    <row r="9" spans="1:42" s="1" customFormat="1" ht="55.5" customHeight="1" x14ac:dyDescent="0.2">
      <c r="A9" s="12">
        <v>1</v>
      </c>
      <c r="B9" s="12">
        <f t="shared" ref="B9:I9" si="0">COLUMN(B:B)</f>
        <v>2</v>
      </c>
      <c r="C9" s="13">
        <f t="shared" si="0"/>
        <v>3</v>
      </c>
      <c r="D9" s="13">
        <f t="shared" si="0"/>
        <v>4</v>
      </c>
      <c r="E9" s="13">
        <f t="shared" si="0"/>
        <v>5</v>
      </c>
      <c r="F9" s="12">
        <f t="shared" si="0"/>
        <v>6</v>
      </c>
      <c r="G9" s="13">
        <f t="shared" si="0"/>
        <v>7</v>
      </c>
      <c r="H9" s="13">
        <f t="shared" si="0"/>
        <v>8</v>
      </c>
      <c r="I9" s="13">
        <f t="shared" si="0"/>
        <v>9</v>
      </c>
      <c r="J9" s="13" t="s">
        <v>15</v>
      </c>
      <c r="K9" s="13" t="s">
        <v>16</v>
      </c>
      <c r="L9" s="14" t="s">
        <v>17</v>
      </c>
      <c r="M9" s="13" t="s">
        <v>18</v>
      </c>
      <c r="N9" s="13">
        <f>COLUMN(N:N)</f>
        <v>14</v>
      </c>
      <c r="O9" s="12" t="s">
        <v>19</v>
      </c>
      <c r="P9" s="12" t="s">
        <v>20</v>
      </c>
      <c r="Q9" s="12" t="s">
        <v>21</v>
      </c>
      <c r="R9" s="13" t="s">
        <v>22</v>
      </c>
      <c r="S9" s="13" t="s">
        <v>23</v>
      </c>
      <c r="T9" s="12" t="s">
        <v>24</v>
      </c>
      <c r="U9" s="13">
        <v>21</v>
      </c>
      <c r="V9" s="13" t="s">
        <v>25</v>
      </c>
      <c r="W9" s="1">
        <v>23</v>
      </c>
      <c r="X9" s="13">
        <f t="shared" ref="X9:AE9" si="1">W9+1</f>
        <v>24</v>
      </c>
      <c r="Y9" s="13">
        <f t="shared" si="1"/>
        <v>25</v>
      </c>
      <c r="Z9" s="13">
        <f t="shared" si="1"/>
        <v>26</v>
      </c>
      <c r="AA9" s="13">
        <f t="shared" si="1"/>
        <v>27</v>
      </c>
      <c r="AB9" s="13">
        <f t="shared" si="1"/>
        <v>28</v>
      </c>
      <c r="AC9" s="13">
        <f t="shared" si="1"/>
        <v>29</v>
      </c>
      <c r="AD9" s="13">
        <f t="shared" si="1"/>
        <v>30</v>
      </c>
      <c r="AE9" s="13">
        <f t="shared" si="1"/>
        <v>31</v>
      </c>
      <c r="AF9" s="13" t="s">
        <v>71</v>
      </c>
      <c r="AG9" s="13" t="s">
        <v>72</v>
      </c>
      <c r="AH9" s="13" t="s">
        <v>73</v>
      </c>
      <c r="AI9" s="13" t="s">
        <v>74</v>
      </c>
      <c r="AJ9" s="13" t="s">
        <v>68</v>
      </c>
      <c r="AK9" s="13" t="s">
        <v>75</v>
      </c>
      <c r="AL9" s="13" t="s">
        <v>76</v>
      </c>
      <c r="AM9" s="13" t="s">
        <v>77</v>
      </c>
      <c r="AN9" s="13" t="s">
        <v>78</v>
      </c>
    </row>
    <row r="10" spans="1:42" ht="63.75" x14ac:dyDescent="0.2">
      <c r="A10" s="15" t="s">
        <v>26</v>
      </c>
      <c r="B10" s="14" t="s">
        <v>27</v>
      </c>
      <c r="C10" s="13" t="s">
        <v>28</v>
      </c>
      <c r="D10" s="13" t="s">
        <v>29</v>
      </c>
      <c r="E10" s="13" t="s">
        <v>30</v>
      </c>
      <c r="F10" s="13" t="s">
        <v>31</v>
      </c>
      <c r="G10" s="13" t="s">
        <v>32</v>
      </c>
      <c r="H10" s="13" t="s">
        <v>33</v>
      </c>
      <c r="I10" s="13" t="s">
        <v>34</v>
      </c>
      <c r="J10" s="13" t="s">
        <v>35</v>
      </c>
      <c r="K10" s="13" t="s">
        <v>36</v>
      </c>
      <c r="L10" s="13" t="s">
        <v>37</v>
      </c>
      <c r="M10" s="13" t="s">
        <v>38</v>
      </c>
      <c r="N10" s="13" t="s">
        <v>39</v>
      </c>
      <c r="O10" s="14" t="s">
        <v>40</v>
      </c>
      <c r="P10" s="14" t="s">
        <v>41</v>
      </c>
      <c r="Q10" s="91" t="s">
        <v>42</v>
      </c>
      <c r="R10" s="14" t="s">
        <v>43</v>
      </c>
      <c r="S10" s="14" t="s">
        <v>44</v>
      </c>
      <c r="T10" s="14" t="s">
        <v>45</v>
      </c>
      <c r="U10" s="14" t="s">
        <v>46</v>
      </c>
      <c r="V10" s="91" t="s">
        <v>47</v>
      </c>
      <c r="X10" s="42" t="s">
        <v>48</v>
      </c>
      <c r="Y10" s="17" t="s">
        <v>49</v>
      </c>
      <c r="Z10" s="17" t="s">
        <v>50</v>
      </c>
      <c r="AA10" s="17" t="s">
        <v>51</v>
      </c>
      <c r="AB10" s="17" t="s">
        <v>52</v>
      </c>
      <c r="AC10" s="17" t="s">
        <v>53</v>
      </c>
      <c r="AD10" s="17" t="s">
        <v>54</v>
      </c>
      <c r="AE10" s="42" t="s">
        <v>67</v>
      </c>
      <c r="AF10" s="17" t="s">
        <v>59</v>
      </c>
      <c r="AG10" s="17" t="s">
        <v>63</v>
      </c>
      <c r="AH10" s="17" t="s">
        <v>62</v>
      </c>
      <c r="AI10" s="17" t="s">
        <v>65</v>
      </c>
      <c r="AJ10" s="17" t="s">
        <v>66</v>
      </c>
      <c r="AK10" s="17" t="s">
        <v>80</v>
      </c>
      <c r="AL10" s="17" t="s">
        <v>81</v>
      </c>
      <c r="AM10" s="17" t="s">
        <v>82</v>
      </c>
      <c r="AN10" s="17" t="s">
        <v>83</v>
      </c>
    </row>
    <row r="11" spans="1:42" x14ac:dyDescent="0.2">
      <c r="A11" s="1" t="s">
        <v>55</v>
      </c>
      <c r="B11" s="18">
        <f>D2</f>
        <v>44681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6"/>
      <c r="N11" s="6"/>
      <c r="O11" s="52"/>
      <c r="P11" s="92"/>
      <c r="Q11" s="92"/>
      <c r="R11" s="92"/>
      <c r="S11" s="93"/>
      <c r="T11" s="92"/>
      <c r="U11" s="94"/>
      <c r="V11" s="51"/>
      <c r="W11" s="27"/>
      <c r="X11" s="1"/>
      <c r="Y11" s="1"/>
      <c r="Z11" s="1"/>
      <c r="AA11" s="1"/>
      <c r="AB11"/>
    </row>
    <row r="12" spans="1:42" x14ac:dyDescent="0.2">
      <c r="A12" s="1" t="s">
        <v>56</v>
      </c>
      <c r="B12" s="101">
        <f>B11</f>
        <v>44681</v>
      </c>
      <c r="C12" s="37">
        <f>SUMIF('R-Existing'!$B$12:$B$461,$B12,'R-Existing'!C$12:C$461)</f>
        <v>0</v>
      </c>
      <c r="D12" s="37">
        <f>SUMIF('R-Existing'!$B$12:$B$461,$B12,'R-Existing'!D$12:D$461)</f>
        <v>0</v>
      </c>
      <c r="E12" s="37">
        <f>SUMIF('R-Existing'!$B$12:$B$461,$B12,'R-Existing'!E$12:E$461)</f>
        <v>0</v>
      </c>
      <c r="F12" s="37">
        <f>SUMIF('R-Existing'!$B$12:$B$461,$B12,'R-Existing'!F$12:F$461)</f>
        <v>0</v>
      </c>
      <c r="G12" s="37">
        <f>SUMIF('R-Existing'!$B$12:$B$461,$B12,'R-Existing'!G$12:G$461)</f>
        <v>0</v>
      </c>
      <c r="H12" s="37">
        <f>SUMIF('R-Existing'!$B$12:$B$461,$B12,'R-Existing'!H$12:H$461)</f>
        <v>0</v>
      </c>
      <c r="I12" s="37">
        <f>SUMIF('R-Existing'!$B$12:$B$461,$B12,'R-Existing'!I$12:I$461)</f>
        <v>0</v>
      </c>
      <c r="J12" s="37">
        <f>SUMIF('R-Existing'!$B$12:$B$461,$B12,'R-Existing'!J$12:J$461)</f>
        <v>0</v>
      </c>
      <c r="K12" s="37">
        <f>SUMIF('R-Existing'!$B$12:$B$461,$B12,'R-Existing'!K$12:K$461)</f>
        <v>0</v>
      </c>
      <c r="L12" s="37">
        <f>SUMIF('R-Existing'!$B$12:$B$461,$B12,'R-Existing'!L$12:L$461)</f>
        <v>0</v>
      </c>
      <c r="M12" s="37">
        <f>SUMIF('R-Existing'!$B$12:$B$461,$B12,'R-Existing'!M$12:M$461)</f>
        <v>0</v>
      </c>
      <c r="N12" s="37">
        <f>SUMIF('R-Existing'!$B$12:$B$461,$B12,'R-Existing'!N$12:N$461)</f>
        <v>0</v>
      </c>
      <c r="O12" s="37">
        <f>SUMIF('R-Existing'!$B$12:$B$461,$B12,'R-Existing'!O$12:O$461)</f>
        <v>0</v>
      </c>
      <c r="P12" s="37">
        <f>SUMIF('R-Existing'!$B$12:$B$461,$B12,'R-Existing'!P$12:P$461)</f>
        <v>0</v>
      </c>
      <c r="Q12" s="37">
        <f>SUMIF('R-Existing'!$B$12:$B$461,$B12,'R-Existing'!Q$12:Q$461)</f>
        <v>0</v>
      </c>
      <c r="R12" s="37">
        <f>SUMIF('R-Existing'!$B$12:$B$461,$B12,'R-Existing'!R$12:R$461)</f>
        <v>0</v>
      </c>
      <c r="S12" s="37">
        <f>SUMIF('R-Existing'!$B$12:$B$461,$B12,'R-Existing'!S$12:S$461)</f>
        <v>0</v>
      </c>
      <c r="T12" s="37">
        <f>SUMIF('R-Existing'!$B$12:$B$461,$B12,'R-Existing'!T$12:T$461)</f>
        <v>0</v>
      </c>
      <c r="U12" s="37">
        <f>SUMIF('R-Existing'!$B$12:$B$461,$B12,'R-Existing'!U$12:U$461)</f>
        <v>1</v>
      </c>
      <c r="V12" s="37">
        <f>SUMIF('R-Existing'!$B$12:$B$461,$B12,'R-Existing'!V$12:V$461)</f>
        <v>0</v>
      </c>
      <c r="W12" s="37">
        <f>SUMIF('R-Existing'!$B$12:$B$461,$B12,'R-Existing'!W$12:W$461)</f>
        <v>0</v>
      </c>
      <c r="X12" s="37">
        <f>SUMIF('R-Existing'!$B$12:$B$461,$B12,'R-Existing'!X$12:X$461)</f>
        <v>237</v>
      </c>
      <c r="Y12" s="37">
        <f>SUMIF('R-Existing'!$B$12:$B$461,$B12,'R-Existing'!Y$12:Y$461)</f>
        <v>0</v>
      </c>
      <c r="Z12" s="37">
        <f>SUMIF('R-Existing'!$B$12:$B$461,$B12,'R-Existing'!Z$12:Z$461)</f>
        <v>0</v>
      </c>
      <c r="AA12" s="37">
        <f>SUMIF('R-Existing'!$B$12:$B$461,$B12,'R-Existing'!AA$12:AA$461)</f>
        <v>0</v>
      </c>
      <c r="AB12" s="37">
        <f>SUMIF('R-Existing'!$B$12:$B$461,$B12,'R-Existing'!AB$12:AB$461)</f>
        <v>0</v>
      </c>
      <c r="AC12" s="37">
        <f>SUMIF('R-Existing'!$B$12:$B$461,$B12,'R-Existing'!AC$12:AC$461)</f>
        <v>0</v>
      </c>
      <c r="AD12" s="37">
        <f>SUMIF('R-Existing'!$B$12:$B$461,$B12,'R-Existing'!AD$12:AD$461)</f>
        <v>0</v>
      </c>
      <c r="AE12" s="56">
        <f>SUMIF('R-Existing'!$B$12:$B$461,$B12,'R-Existing'!AE$12:AE$461)</f>
        <v>9.6699999999999994E-2</v>
      </c>
      <c r="AF12" s="37">
        <f>SUMIF('R-Existing'!$B$12:$B$461,$B12,'R-Existing'!AF$12:AF$461)</f>
        <v>0</v>
      </c>
      <c r="AG12" s="37">
        <f>SUMIF('R-Existing'!$B$12:$B$461,$B12,'R-Existing'!AG$12:AG$461)</f>
        <v>0</v>
      </c>
      <c r="AH12" s="37">
        <f>SUMIF('R-Existing'!$B$12:$B$461,$B12,'R-Existing'!AH$12:AH$461)</f>
        <v>0</v>
      </c>
      <c r="AI12" s="37">
        <f>SUMIF('R-Existing'!$B$12:$B$461,$B12,'R-Existing'!AI$12:AI$461)</f>
        <v>0</v>
      </c>
      <c r="AJ12" s="37">
        <f>SUMIF('R-Existing'!$B$12:$B$461,$B12,'R-Existing'!AJ$12:AJ$461)</f>
        <v>0</v>
      </c>
      <c r="AK12" s="37">
        <f>SUMIF('R-Existing'!$B$12:$B$461,$B12,'R-Existing'!AK$12:AK$461)</f>
        <v>0</v>
      </c>
      <c r="AL12" s="37">
        <f>SUMIF('R-Existing'!$B$12:$B$461,$B12,'R-Existing'!AL$12:AL$461)</f>
        <v>0</v>
      </c>
      <c r="AM12" s="37">
        <f>SUMIF('R-Existing'!$B$12:$B$461,$B12,'R-Existing'!AM$12:AM$461)</f>
        <v>0</v>
      </c>
      <c r="AN12" s="37">
        <f>SUMIF('R-Existing'!$B$12:$B$461,$B12,'R-Existing'!AN$12:AN$461)</f>
        <v>0</v>
      </c>
      <c r="AO12" s="37"/>
      <c r="AP12" s="37"/>
    </row>
    <row r="13" spans="1:42" x14ac:dyDescent="0.2">
      <c r="A13" s="1">
        <f t="shared" ref="A13:A76" si="2">MONTH(B13)</f>
        <v>5</v>
      </c>
      <c r="B13" s="101">
        <f t="shared" ref="B13:B44" si="3">EOMONTH(B12,1)</f>
        <v>44712</v>
      </c>
      <c r="C13" s="37">
        <f>SUMIF('R-Existing'!$B$12:$B$461,$B13,'R-Existing'!C$12:C$461)</f>
        <v>0</v>
      </c>
      <c r="D13" s="37">
        <f>SUMIF('R-Existing'!$B$12:$B$461,$B13,'R-Existing'!D$12:D$461)</f>
        <v>0</v>
      </c>
      <c r="E13" s="37">
        <f>SUMIF('R-Existing'!$B$12:$B$461,$B13,'R-Existing'!E$12:E$461)</f>
        <v>0</v>
      </c>
      <c r="F13" s="37">
        <f>SUMIF('R-Existing'!$B$12:$B$461,$B13,'R-Existing'!F$12:F$461)</f>
        <v>0</v>
      </c>
      <c r="G13" s="37">
        <f>SUMIF('R-Existing'!$B$12:$B$461,$B13,'R-Existing'!G$12:G$461)</f>
        <v>0</v>
      </c>
      <c r="H13" s="37">
        <f>SUMIF('R-Existing'!$B$12:$B$461,$B13,'R-Existing'!H$12:H$461)</f>
        <v>0</v>
      </c>
      <c r="I13" s="37">
        <f>SUMIF('R-Existing'!$B$12:$B$461,$B13,'R-Existing'!I$12:I$461)</f>
        <v>0</v>
      </c>
      <c r="J13" s="37">
        <f>SUMIF('R-Existing'!$B$12:$B$461,$B13,'R-Existing'!J$12:J$461)</f>
        <v>0</v>
      </c>
      <c r="K13" s="37">
        <f>SUMIF('R-Existing'!$B$12:$B$461,$B13,'R-Existing'!K$12:K$461)</f>
        <v>0</v>
      </c>
      <c r="L13" s="37">
        <f>SUMIF('R-Existing'!$B$12:$B$461,$B13,'R-Existing'!L$12:L$461)</f>
        <v>0</v>
      </c>
      <c r="M13" s="37">
        <f>SUMIF('R-Existing'!$B$12:$B$461,$B13,'R-Existing'!M$12:M$461)</f>
        <v>0</v>
      </c>
      <c r="N13" s="37">
        <f>SUMIF('R-Existing'!$B$12:$B$461,$B13,'R-Existing'!N$12:N$461)</f>
        <v>0</v>
      </c>
      <c r="O13" s="37">
        <f>SUMIF('R-Existing'!$B$12:$B$461,$B13,'R-Existing'!O$12:O$461)</f>
        <v>0</v>
      </c>
      <c r="P13" s="37">
        <f>SUMIF('R-Existing'!$B$12:$B$461,$B13,'R-Existing'!P$12:P$461)</f>
        <v>0</v>
      </c>
      <c r="Q13" s="37">
        <f>SUMIF('R-Existing'!$B$12:$B$461,$B13,'R-Existing'!Q$12:Q$461)</f>
        <v>0</v>
      </c>
      <c r="R13" s="37">
        <f>SUMIF('R-Existing'!$B$12:$B$461,$B13,'R-Existing'!R$12:R$461)</f>
        <v>0</v>
      </c>
      <c r="S13" s="37">
        <f>SUMIF('R-Existing'!$B$12:$B$461,$B13,'R-Existing'!S$12:S$461)</f>
        <v>0</v>
      </c>
      <c r="T13" s="37">
        <f>SUMIF('R-Existing'!$B$12:$B$461,$B13,'R-Existing'!T$12:T$461)</f>
        <v>0</v>
      </c>
      <c r="U13" s="37">
        <f>SUMIF('R-Existing'!$B$12:$B$461,$B13,'R-Existing'!U$12:U$461)</f>
        <v>1</v>
      </c>
      <c r="V13" s="37">
        <f>SUMIF('R-Existing'!$B$12:$B$461,$B13,'R-Existing'!V$12:V$461)</f>
        <v>0</v>
      </c>
      <c r="W13" s="37">
        <f>SUMIF('R-Existing'!$B$12:$B$461,$B13,'R-Existing'!W$12:W$461)</f>
        <v>0</v>
      </c>
      <c r="X13" s="37">
        <f>SUMIF('R-Existing'!$B$12:$B$461,$B13,'R-Existing'!X$12:X$461)</f>
        <v>237</v>
      </c>
      <c r="Y13" s="37">
        <f>SUMIF('R-Existing'!$B$12:$B$461,$B13,'R-Existing'!Y$12:Y$461)</f>
        <v>0</v>
      </c>
      <c r="Z13" s="37">
        <f>SUMIF('R-Existing'!$B$12:$B$461,$B13,'R-Existing'!Z$12:Z$461)</f>
        <v>0</v>
      </c>
      <c r="AA13" s="37">
        <f>SUMIF('R-Existing'!$B$12:$B$461,$B13,'R-Existing'!AA$12:AA$461)</f>
        <v>0</v>
      </c>
      <c r="AB13" s="37">
        <f>SUMIF('R-Existing'!$B$12:$B$461,$B13,'R-Existing'!AB$12:AB$461)</f>
        <v>0</v>
      </c>
      <c r="AC13" s="37">
        <f>SUMIF('R-Existing'!$B$12:$B$461,$B13,'R-Existing'!AC$12:AC$461)</f>
        <v>0</v>
      </c>
      <c r="AD13" s="37">
        <f>SUMIF('R-Existing'!$B$12:$B$461,$B13,'R-Existing'!AD$12:AD$461)</f>
        <v>0</v>
      </c>
      <c r="AE13" s="56">
        <f>SUMIF('R-Existing'!$B$12:$B$461,$B13,'R-Existing'!AE$12:AE$461)</f>
        <v>9.6699999999999994E-2</v>
      </c>
      <c r="AF13" s="37">
        <f>SUMIF('R-Existing'!$B$12:$B$461,$B13,'R-Existing'!AF$12:AF$461)</f>
        <v>0</v>
      </c>
      <c r="AG13" s="37">
        <f>SUMIF('R-Existing'!$B$12:$B$461,$B13,'R-Existing'!AG$12:AG$461)</f>
        <v>0</v>
      </c>
      <c r="AH13" s="37">
        <f>SUMIF('R-Existing'!$B$12:$B$461,$B13,'R-Existing'!AH$12:AH$461)</f>
        <v>0</v>
      </c>
      <c r="AI13" s="37">
        <f>SUMIF('R-Existing'!$B$12:$B$461,$B13,'R-Existing'!AI$12:AI$461)</f>
        <v>0</v>
      </c>
      <c r="AJ13" s="37">
        <f>SUMIF('R-Existing'!$B$12:$B$461,$B13,'R-Existing'!AJ$12:AJ$461)</f>
        <v>0</v>
      </c>
      <c r="AK13" s="37">
        <f>SUMIF('R-Existing'!$B$12:$B$461,$B13,'R-Existing'!AK$12:AK$461)</f>
        <v>0</v>
      </c>
      <c r="AL13" s="37">
        <f>SUMIF('R-Existing'!$B$12:$B$461,$B13,'R-Existing'!AL$12:AL$461)</f>
        <v>0</v>
      </c>
      <c r="AM13" s="37">
        <f>SUMIF('R-Existing'!$B$12:$B$461,$B13,'R-Existing'!AM$12:AM$461)</f>
        <v>0</v>
      </c>
      <c r="AN13" s="37">
        <f>SUMIF('R-Existing'!$B$12:$B$461,$B13,'R-Existing'!AN$12:AN$461)</f>
        <v>0</v>
      </c>
      <c r="AO13" s="37"/>
      <c r="AP13" s="37"/>
    </row>
    <row r="14" spans="1:42" x14ac:dyDescent="0.2">
      <c r="A14" s="1">
        <f t="shared" si="2"/>
        <v>6</v>
      </c>
      <c r="B14" s="101">
        <f t="shared" si="3"/>
        <v>44742</v>
      </c>
      <c r="C14" s="37">
        <f>SUMIF('R-Existing'!$B$12:$B$461,$B14,'R-Existing'!C$12:C$461)</f>
        <v>0</v>
      </c>
      <c r="D14" s="37">
        <f>SUMIF('R-Existing'!$B$12:$B$461,$B14,'R-Existing'!D$12:D$461)</f>
        <v>0</v>
      </c>
      <c r="E14" s="37">
        <f>SUMIF('R-Existing'!$B$12:$B$461,$B14,'R-Existing'!E$12:E$461)</f>
        <v>0</v>
      </c>
      <c r="F14" s="37">
        <f>SUMIF('R-Existing'!$B$12:$B$461,$B14,'R-Existing'!F$12:F$461)</f>
        <v>0</v>
      </c>
      <c r="G14" s="37">
        <f>SUMIF('R-Existing'!$B$12:$B$461,$B14,'R-Existing'!G$12:G$461)</f>
        <v>0</v>
      </c>
      <c r="H14" s="37">
        <f>SUMIF('R-Existing'!$B$12:$B$461,$B14,'R-Existing'!H$12:H$461)</f>
        <v>0</v>
      </c>
      <c r="I14" s="37">
        <f>SUMIF('R-Existing'!$B$12:$B$461,$B14,'R-Existing'!I$12:I$461)</f>
        <v>0</v>
      </c>
      <c r="J14" s="37">
        <f>SUMIF('R-Existing'!$B$12:$B$461,$B14,'R-Existing'!J$12:J$461)</f>
        <v>0</v>
      </c>
      <c r="K14" s="37">
        <f>SUMIF('R-Existing'!$B$12:$B$461,$B14,'R-Existing'!K$12:K$461)</f>
        <v>0</v>
      </c>
      <c r="L14" s="37">
        <f>SUMIF('R-Existing'!$B$12:$B$461,$B14,'R-Existing'!L$12:L$461)</f>
        <v>0</v>
      </c>
      <c r="M14" s="37">
        <f>SUMIF('R-Existing'!$B$12:$B$461,$B14,'R-Existing'!M$12:M$461)</f>
        <v>0</v>
      </c>
      <c r="N14" s="37">
        <f>SUMIF('R-Existing'!$B$12:$B$461,$B14,'R-Existing'!N$12:N$461)</f>
        <v>0</v>
      </c>
      <c r="O14" s="37">
        <f>SUMIF('R-Existing'!$B$12:$B$461,$B14,'R-Existing'!O$12:O$461)</f>
        <v>0</v>
      </c>
      <c r="P14" s="37">
        <f>SUMIF('R-Existing'!$B$12:$B$461,$B14,'R-Existing'!P$12:P$461)</f>
        <v>0</v>
      </c>
      <c r="Q14" s="37">
        <f>SUMIF('R-Existing'!$B$12:$B$461,$B14,'R-Existing'!Q$12:Q$461)</f>
        <v>0</v>
      </c>
      <c r="R14" s="37">
        <f>SUMIF('R-Existing'!$B$12:$B$461,$B14,'R-Existing'!R$12:R$461)</f>
        <v>0</v>
      </c>
      <c r="S14" s="37">
        <f>SUMIF('R-Existing'!$B$12:$B$461,$B14,'R-Existing'!S$12:S$461)</f>
        <v>0</v>
      </c>
      <c r="T14" s="37">
        <f>SUMIF('R-Existing'!$B$12:$B$461,$B14,'R-Existing'!T$12:T$461)</f>
        <v>0</v>
      </c>
      <c r="U14" s="37">
        <f>SUMIF('R-Existing'!$B$12:$B$461,$B14,'R-Existing'!U$12:U$461)</f>
        <v>1</v>
      </c>
      <c r="V14" s="37">
        <f>SUMIF('R-Existing'!$B$12:$B$461,$B14,'R-Existing'!V$12:V$461)</f>
        <v>0</v>
      </c>
      <c r="W14" s="37">
        <f>SUMIF('R-Existing'!$B$12:$B$461,$B14,'R-Existing'!W$12:W$461)</f>
        <v>0</v>
      </c>
      <c r="X14" s="37">
        <f>SUMIF('R-Existing'!$B$12:$B$461,$B14,'R-Existing'!X$12:X$461)</f>
        <v>237</v>
      </c>
      <c r="Y14" s="37">
        <f>SUMIF('R-Existing'!$B$12:$B$461,$B14,'R-Existing'!Y$12:Y$461)</f>
        <v>0</v>
      </c>
      <c r="Z14" s="37">
        <f>SUMIF('R-Existing'!$B$12:$B$461,$B14,'R-Existing'!Z$12:Z$461)</f>
        <v>0</v>
      </c>
      <c r="AA14" s="37">
        <f>SUMIF('R-Existing'!$B$12:$B$461,$B14,'R-Existing'!AA$12:AA$461)</f>
        <v>0</v>
      </c>
      <c r="AB14" s="37">
        <f>SUMIF('R-Existing'!$B$12:$B$461,$B14,'R-Existing'!AB$12:AB$461)</f>
        <v>0</v>
      </c>
      <c r="AC14" s="37">
        <f>SUMIF('R-Existing'!$B$12:$B$461,$B14,'R-Existing'!AC$12:AC$461)</f>
        <v>0</v>
      </c>
      <c r="AD14" s="37">
        <f>SUMIF('R-Existing'!$B$12:$B$461,$B14,'R-Existing'!AD$12:AD$461)</f>
        <v>0</v>
      </c>
      <c r="AE14" s="56">
        <f>SUMIF('R-Existing'!$B$12:$B$461,$B14,'R-Existing'!AE$12:AE$461)</f>
        <v>9.6699999999999994E-2</v>
      </c>
      <c r="AF14" s="37">
        <f>SUMIF('R-Existing'!$B$12:$B$461,$B14,'R-Existing'!AF$12:AF$461)</f>
        <v>0</v>
      </c>
      <c r="AG14" s="37">
        <f>SUMIF('R-Existing'!$B$12:$B$461,$B14,'R-Existing'!AG$12:AG$461)</f>
        <v>0</v>
      </c>
      <c r="AH14" s="37">
        <f>SUMIF('R-Existing'!$B$12:$B$461,$B14,'R-Existing'!AH$12:AH$461)</f>
        <v>0</v>
      </c>
      <c r="AI14" s="37">
        <f>SUMIF('R-Existing'!$B$12:$B$461,$B14,'R-Existing'!AI$12:AI$461)</f>
        <v>0</v>
      </c>
      <c r="AJ14" s="37">
        <f>SUMIF('R-Existing'!$B$12:$B$461,$B14,'R-Existing'!AJ$12:AJ$461)</f>
        <v>0</v>
      </c>
      <c r="AK14" s="37">
        <f>SUMIF('R-Existing'!$B$12:$B$461,$B14,'R-Existing'!AK$12:AK$461)</f>
        <v>0</v>
      </c>
      <c r="AL14" s="37">
        <f>SUMIF('R-Existing'!$B$12:$B$461,$B14,'R-Existing'!AL$12:AL$461)</f>
        <v>0</v>
      </c>
      <c r="AM14" s="37">
        <f>SUMIF('R-Existing'!$B$12:$B$461,$B14,'R-Existing'!AM$12:AM$461)</f>
        <v>0</v>
      </c>
      <c r="AN14" s="37">
        <f>SUMIF('R-Existing'!$B$12:$B$461,$B14,'R-Existing'!AN$12:AN$461)</f>
        <v>0</v>
      </c>
      <c r="AO14" s="37"/>
      <c r="AP14" s="37"/>
    </row>
    <row r="15" spans="1:42" x14ac:dyDescent="0.2">
      <c r="A15" s="1">
        <f t="shared" si="2"/>
        <v>7</v>
      </c>
      <c r="B15" s="101">
        <f t="shared" si="3"/>
        <v>44773</v>
      </c>
      <c r="C15" s="37">
        <f>SUMIF('R-Existing'!$B$12:$B$461,$B15,'R-Existing'!C$12:C$461)</f>
        <v>0</v>
      </c>
      <c r="D15" s="37">
        <f>SUMIF('R-Existing'!$B$12:$B$461,$B15,'R-Existing'!D$12:D$461)</f>
        <v>0</v>
      </c>
      <c r="E15" s="37">
        <f>SUMIF('R-Existing'!$B$12:$B$461,$B15,'R-Existing'!E$12:E$461)</f>
        <v>0</v>
      </c>
      <c r="F15" s="37">
        <f>SUMIF('R-Existing'!$B$12:$B$461,$B15,'R-Existing'!F$12:F$461)</f>
        <v>0</v>
      </c>
      <c r="G15" s="37">
        <f>SUMIF('R-Existing'!$B$12:$B$461,$B15,'R-Existing'!G$12:G$461)</f>
        <v>0</v>
      </c>
      <c r="H15" s="37">
        <f>SUMIF('R-Existing'!$B$12:$B$461,$B15,'R-Existing'!H$12:H$461)</f>
        <v>0</v>
      </c>
      <c r="I15" s="37">
        <f>SUMIF('R-Existing'!$B$12:$B$461,$B15,'R-Existing'!I$12:I$461)</f>
        <v>0</v>
      </c>
      <c r="J15" s="37">
        <f>SUMIF('R-Existing'!$B$12:$B$461,$B15,'R-Existing'!J$12:J$461)</f>
        <v>0</v>
      </c>
      <c r="K15" s="37">
        <f>SUMIF('R-Existing'!$B$12:$B$461,$B15,'R-Existing'!K$12:K$461)</f>
        <v>0</v>
      </c>
      <c r="L15" s="37">
        <f>SUMIF('R-Existing'!$B$12:$B$461,$B15,'R-Existing'!L$12:L$461)</f>
        <v>0</v>
      </c>
      <c r="M15" s="37">
        <f>SUMIF('R-Existing'!$B$12:$B$461,$B15,'R-Existing'!M$12:M$461)</f>
        <v>0</v>
      </c>
      <c r="N15" s="37">
        <f>SUMIF('R-Existing'!$B$12:$B$461,$B15,'R-Existing'!N$12:N$461)</f>
        <v>0</v>
      </c>
      <c r="O15" s="37">
        <f>SUMIF('R-Existing'!$B$12:$B$461,$B15,'R-Existing'!O$12:O$461)</f>
        <v>0</v>
      </c>
      <c r="P15" s="37">
        <f>SUMIF('R-Existing'!$B$12:$B$461,$B15,'R-Existing'!P$12:P$461)</f>
        <v>0</v>
      </c>
      <c r="Q15" s="37">
        <f>SUMIF('R-Existing'!$B$12:$B$461,$B15,'R-Existing'!Q$12:Q$461)</f>
        <v>0</v>
      </c>
      <c r="R15" s="37">
        <f>SUMIF('R-Existing'!$B$12:$B$461,$B15,'R-Existing'!R$12:R$461)</f>
        <v>0</v>
      </c>
      <c r="S15" s="37">
        <f>SUMIF('R-Existing'!$B$12:$B$461,$B15,'R-Existing'!S$12:S$461)</f>
        <v>0</v>
      </c>
      <c r="T15" s="37">
        <f>SUMIF('R-Existing'!$B$12:$B$461,$B15,'R-Existing'!T$12:T$461)</f>
        <v>0</v>
      </c>
      <c r="U15" s="37">
        <f>SUMIF('R-Existing'!$B$12:$B$461,$B15,'R-Existing'!U$12:U$461)</f>
        <v>1</v>
      </c>
      <c r="V15" s="37">
        <f>SUMIF('R-Existing'!$B$12:$B$461,$B15,'R-Existing'!V$12:V$461)</f>
        <v>0</v>
      </c>
      <c r="W15" s="37">
        <f>SUMIF('R-Existing'!$B$12:$B$461,$B15,'R-Existing'!W$12:W$461)</f>
        <v>0</v>
      </c>
      <c r="X15" s="37">
        <f>SUMIF('R-Existing'!$B$12:$B$461,$B15,'R-Existing'!X$12:X$461)</f>
        <v>237</v>
      </c>
      <c r="Y15" s="37">
        <f>SUMIF('R-Existing'!$B$12:$B$461,$B15,'R-Existing'!Y$12:Y$461)</f>
        <v>0</v>
      </c>
      <c r="Z15" s="37">
        <f>SUMIF('R-Existing'!$B$12:$B$461,$B15,'R-Existing'!Z$12:Z$461)</f>
        <v>0</v>
      </c>
      <c r="AA15" s="37">
        <f>SUMIF('R-Existing'!$B$12:$B$461,$B15,'R-Existing'!AA$12:AA$461)</f>
        <v>0</v>
      </c>
      <c r="AB15" s="37">
        <f>SUMIF('R-Existing'!$B$12:$B$461,$B15,'R-Existing'!AB$12:AB$461)</f>
        <v>0</v>
      </c>
      <c r="AC15" s="37">
        <f>SUMIF('R-Existing'!$B$12:$B$461,$B15,'R-Existing'!AC$12:AC$461)</f>
        <v>0</v>
      </c>
      <c r="AD15" s="37">
        <f>SUMIF('R-Existing'!$B$12:$B$461,$B15,'R-Existing'!AD$12:AD$461)</f>
        <v>0</v>
      </c>
      <c r="AE15" s="56">
        <f>SUMIF('R-Existing'!$B$12:$B$461,$B15,'R-Existing'!AE$12:AE$461)</f>
        <v>9.6699999999999994E-2</v>
      </c>
      <c r="AF15" s="37">
        <f>SUMIF('R-Existing'!$B$12:$B$461,$B15,'R-Existing'!AF$12:AF$461)</f>
        <v>0</v>
      </c>
      <c r="AG15" s="37">
        <f>SUMIF('R-Existing'!$B$12:$B$461,$B15,'R-Existing'!AG$12:AG$461)</f>
        <v>0</v>
      </c>
      <c r="AH15" s="37">
        <f>SUMIF('R-Existing'!$B$12:$B$461,$B15,'R-Existing'!AH$12:AH$461)</f>
        <v>0</v>
      </c>
      <c r="AI15" s="37">
        <f>SUMIF('R-Existing'!$B$12:$B$461,$B15,'R-Existing'!AI$12:AI$461)</f>
        <v>0</v>
      </c>
      <c r="AJ15" s="37">
        <f>SUMIF('R-Existing'!$B$12:$B$461,$B15,'R-Existing'!AJ$12:AJ$461)</f>
        <v>0</v>
      </c>
      <c r="AK15" s="37">
        <f>SUMIF('R-Existing'!$B$12:$B$461,$B15,'R-Existing'!AK$12:AK$461)</f>
        <v>0</v>
      </c>
      <c r="AL15" s="37">
        <f>SUMIF('R-Existing'!$B$12:$B$461,$B15,'R-Existing'!AL$12:AL$461)</f>
        <v>0</v>
      </c>
      <c r="AM15" s="37">
        <f>SUMIF('R-Existing'!$B$12:$B$461,$B15,'R-Existing'!AM$12:AM$461)</f>
        <v>0</v>
      </c>
      <c r="AN15" s="37">
        <f>SUMIF('R-Existing'!$B$12:$B$461,$B15,'R-Existing'!AN$12:AN$461)</f>
        <v>0</v>
      </c>
      <c r="AO15" s="37"/>
      <c r="AP15" s="37"/>
    </row>
    <row r="16" spans="1:42" x14ac:dyDescent="0.2">
      <c r="A16" s="1">
        <f t="shared" si="2"/>
        <v>8</v>
      </c>
      <c r="B16" s="101">
        <f t="shared" si="3"/>
        <v>44804</v>
      </c>
      <c r="C16" s="37">
        <f>SUMIF('R-Existing'!$B$12:$B$461,$B16,'R-Existing'!C$12:C$461)</f>
        <v>0</v>
      </c>
      <c r="D16" s="37">
        <f>SUMIF('R-Existing'!$B$12:$B$461,$B16,'R-Existing'!D$12:D$461)</f>
        <v>0</v>
      </c>
      <c r="E16" s="37">
        <f>SUMIF('R-Existing'!$B$12:$B$461,$B16,'R-Existing'!E$12:E$461)</f>
        <v>0</v>
      </c>
      <c r="F16" s="37">
        <f>SUMIF('R-Existing'!$B$12:$B$461,$B16,'R-Existing'!F$12:F$461)</f>
        <v>0</v>
      </c>
      <c r="G16" s="37">
        <f>SUMIF('R-Existing'!$B$12:$B$461,$B16,'R-Existing'!G$12:G$461)</f>
        <v>0</v>
      </c>
      <c r="H16" s="37">
        <f>SUMIF('R-Existing'!$B$12:$B$461,$B16,'R-Existing'!H$12:H$461)</f>
        <v>0</v>
      </c>
      <c r="I16" s="37">
        <f>SUMIF('R-Existing'!$B$12:$B$461,$B16,'R-Existing'!I$12:I$461)</f>
        <v>0</v>
      </c>
      <c r="J16" s="37">
        <f>SUMIF('R-Existing'!$B$12:$B$461,$B16,'R-Existing'!J$12:J$461)</f>
        <v>0</v>
      </c>
      <c r="K16" s="37">
        <f>SUMIF('R-Existing'!$B$12:$B$461,$B16,'R-Existing'!K$12:K$461)</f>
        <v>0</v>
      </c>
      <c r="L16" s="37">
        <f>SUMIF('R-Existing'!$B$12:$B$461,$B16,'R-Existing'!L$12:L$461)</f>
        <v>0</v>
      </c>
      <c r="M16" s="37">
        <f>SUMIF('R-Existing'!$B$12:$B$461,$B16,'R-Existing'!M$12:M$461)</f>
        <v>0</v>
      </c>
      <c r="N16" s="37">
        <f>SUMIF('R-Existing'!$B$12:$B$461,$B16,'R-Existing'!N$12:N$461)</f>
        <v>0</v>
      </c>
      <c r="O16" s="37">
        <f>SUMIF('R-Existing'!$B$12:$B$461,$B16,'R-Existing'!O$12:O$461)</f>
        <v>0</v>
      </c>
      <c r="P16" s="37">
        <f>SUMIF('R-Existing'!$B$12:$B$461,$B16,'R-Existing'!P$12:P$461)</f>
        <v>0</v>
      </c>
      <c r="Q16" s="37">
        <f>SUMIF('R-Existing'!$B$12:$B$461,$B16,'R-Existing'!Q$12:Q$461)</f>
        <v>0</v>
      </c>
      <c r="R16" s="37">
        <f>SUMIF('R-Existing'!$B$12:$B$461,$B16,'R-Existing'!R$12:R$461)</f>
        <v>0</v>
      </c>
      <c r="S16" s="37">
        <f>SUMIF('R-Existing'!$B$12:$B$461,$B16,'R-Existing'!S$12:S$461)</f>
        <v>0</v>
      </c>
      <c r="T16" s="37">
        <f>SUMIF('R-Existing'!$B$12:$B$461,$B16,'R-Existing'!T$12:T$461)</f>
        <v>0</v>
      </c>
      <c r="U16" s="37">
        <f>SUMIF('R-Existing'!$B$12:$B$461,$B16,'R-Existing'!U$12:U$461)</f>
        <v>1</v>
      </c>
      <c r="V16" s="37">
        <f>SUMIF('R-Existing'!$B$12:$B$461,$B16,'R-Existing'!V$12:V$461)</f>
        <v>0</v>
      </c>
      <c r="W16" s="37">
        <f>SUMIF('R-Existing'!$B$12:$B$461,$B16,'R-Existing'!W$12:W$461)</f>
        <v>0</v>
      </c>
      <c r="X16" s="37">
        <f>SUMIF('R-Existing'!$B$12:$B$461,$B16,'R-Existing'!X$12:X$461)</f>
        <v>237</v>
      </c>
      <c r="Y16" s="37">
        <f>SUMIF('R-Existing'!$B$12:$B$461,$B16,'R-Existing'!Y$12:Y$461)</f>
        <v>0</v>
      </c>
      <c r="Z16" s="37">
        <f>SUMIF('R-Existing'!$B$12:$B$461,$B16,'R-Existing'!Z$12:Z$461)</f>
        <v>0</v>
      </c>
      <c r="AA16" s="37">
        <f>SUMIF('R-Existing'!$B$12:$B$461,$B16,'R-Existing'!AA$12:AA$461)</f>
        <v>0</v>
      </c>
      <c r="AB16" s="37">
        <f>SUMIF('R-Existing'!$B$12:$B$461,$B16,'R-Existing'!AB$12:AB$461)</f>
        <v>0</v>
      </c>
      <c r="AC16" s="37">
        <f>SUMIF('R-Existing'!$B$12:$B$461,$B16,'R-Existing'!AC$12:AC$461)</f>
        <v>0</v>
      </c>
      <c r="AD16" s="37">
        <f>SUMIF('R-Existing'!$B$12:$B$461,$B16,'R-Existing'!AD$12:AD$461)</f>
        <v>0</v>
      </c>
      <c r="AE16" s="56">
        <f>SUMIF('R-Existing'!$B$12:$B$461,$B16,'R-Existing'!AE$12:AE$461)</f>
        <v>9.6699999999999994E-2</v>
      </c>
      <c r="AF16" s="37">
        <f>SUMIF('R-Existing'!$B$12:$B$461,$B16,'R-Existing'!AF$12:AF$461)</f>
        <v>0</v>
      </c>
      <c r="AG16" s="37">
        <f>SUMIF('R-Existing'!$B$12:$B$461,$B16,'R-Existing'!AG$12:AG$461)</f>
        <v>0</v>
      </c>
      <c r="AH16" s="37">
        <f>SUMIF('R-Existing'!$B$12:$B$461,$B16,'R-Existing'!AH$12:AH$461)</f>
        <v>0</v>
      </c>
      <c r="AI16" s="37">
        <f>SUMIF('R-Existing'!$B$12:$B$461,$B16,'R-Existing'!AI$12:AI$461)</f>
        <v>0</v>
      </c>
      <c r="AJ16" s="37">
        <f>SUMIF('R-Existing'!$B$12:$B$461,$B16,'R-Existing'!AJ$12:AJ$461)</f>
        <v>0</v>
      </c>
      <c r="AK16" s="37">
        <f>SUMIF('R-Existing'!$B$12:$B$461,$B16,'R-Existing'!AK$12:AK$461)</f>
        <v>0</v>
      </c>
      <c r="AL16" s="37">
        <f>SUMIF('R-Existing'!$B$12:$B$461,$B16,'R-Existing'!AL$12:AL$461)</f>
        <v>0</v>
      </c>
      <c r="AM16" s="37">
        <f>SUMIF('R-Existing'!$B$12:$B$461,$B16,'R-Existing'!AM$12:AM$461)</f>
        <v>0</v>
      </c>
      <c r="AN16" s="37">
        <f>SUMIF('R-Existing'!$B$12:$B$461,$B16,'R-Existing'!AN$12:AN$461)</f>
        <v>0</v>
      </c>
      <c r="AO16" s="37"/>
      <c r="AP16" s="37"/>
    </row>
    <row r="17" spans="1:42" x14ac:dyDescent="0.2">
      <c r="A17" s="1">
        <f t="shared" si="2"/>
        <v>9</v>
      </c>
      <c r="B17" s="101">
        <f t="shared" si="3"/>
        <v>44834</v>
      </c>
      <c r="C17" s="37">
        <f>SUMIF('R-Existing'!$B$12:$B$461,$B17,'R-Existing'!C$12:C$461)</f>
        <v>0</v>
      </c>
      <c r="D17" s="37">
        <f>SUMIF('R-Existing'!$B$12:$B$461,$B17,'R-Existing'!D$12:D$461)</f>
        <v>0</v>
      </c>
      <c r="E17" s="37">
        <f>SUMIF('R-Existing'!$B$12:$B$461,$B17,'R-Existing'!E$12:E$461)</f>
        <v>0</v>
      </c>
      <c r="F17" s="37">
        <f>SUMIF('R-Existing'!$B$12:$B$461,$B17,'R-Existing'!F$12:F$461)</f>
        <v>0</v>
      </c>
      <c r="G17" s="37">
        <f>SUMIF('R-Existing'!$B$12:$B$461,$B17,'R-Existing'!G$12:G$461)</f>
        <v>0</v>
      </c>
      <c r="H17" s="37">
        <f>SUMIF('R-Existing'!$B$12:$B$461,$B17,'R-Existing'!H$12:H$461)</f>
        <v>0</v>
      </c>
      <c r="I17" s="37">
        <f>SUMIF('R-Existing'!$B$12:$B$461,$B17,'R-Existing'!I$12:I$461)</f>
        <v>0</v>
      </c>
      <c r="J17" s="37">
        <f>SUMIF('R-Existing'!$B$12:$B$461,$B17,'R-Existing'!J$12:J$461)</f>
        <v>0</v>
      </c>
      <c r="K17" s="37">
        <f>SUMIF('R-Existing'!$B$12:$B$461,$B17,'R-Existing'!K$12:K$461)</f>
        <v>0</v>
      </c>
      <c r="L17" s="37">
        <f>SUMIF('R-Existing'!$B$12:$B$461,$B17,'R-Existing'!L$12:L$461)</f>
        <v>0</v>
      </c>
      <c r="M17" s="37">
        <f>SUMIF('R-Existing'!$B$12:$B$461,$B17,'R-Existing'!M$12:M$461)</f>
        <v>0</v>
      </c>
      <c r="N17" s="37">
        <f>SUMIF('R-Existing'!$B$12:$B$461,$B17,'R-Existing'!N$12:N$461)</f>
        <v>0</v>
      </c>
      <c r="O17" s="37">
        <f>SUMIF('R-Existing'!$B$12:$B$461,$B17,'R-Existing'!O$12:O$461)</f>
        <v>0</v>
      </c>
      <c r="P17" s="37">
        <f>SUMIF('R-Existing'!$B$12:$B$461,$B17,'R-Existing'!P$12:P$461)</f>
        <v>0</v>
      </c>
      <c r="Q17" s="37">
        <f>SUMIF('R-Existing'!$B$12:$B$461,$B17,'R-Existing'!Q$12:Q$461)</f>
        <v>0</v>
      </c>
      <c r="R17" s="37">
        <f>SUMIF('R-Existing'!$B$12:$B$461,$B17,'R-Existing'!R$12:R$461)</f>
        <v>0</v>
      </c>
      <c r="S17" s="37">
        <f>SUMIF('R-Existing'!$B$12:$B$461,$B17,'R-Existing'!S$12:S$461)</f>
        <v>0</v>
      </c>
      <c r="T17" s="37">
        <f>SUMIF('R-Existing'!$B$12:$B$461,$B17,'R-Existing'!T$12:T$461)</f>
        <v>0</v>
      </c>
      <c r="U17" s="37">
        <f>SUMIF('R-Existing'!$B$12:$B$461,$B17,'R-Existing'!U$12:U$461)</f>
        <v>1</v>
      </c>
      <c r="V17" s="37">
        <f>SUMIF('R-Existing'!$B$12:$B$461,$B17,'R-Existing'!V$12:V$461)</f>
        <v>0</v>
      </c>
      <c r="W17" s="37">
        <f>SUMIF('R-Existing'!$B$12:$B$461,$B17,'R-Existing'!W$12:W$461)</f>
        <v>0</v>
      </c>
      <c r="X17" s="37">
        <f>SUMIF('R-Existing'!$B$12:$B$461,$B17,'R-Existing'!X$12:X$461)</f>
        <v>237</v>
      </c>
      <c r="Y17" s="37">
        <f>SUMIF('R-Existing'!$B$12:$B$461,$B17,'R-Existing'!Y$12:Y$461)</f>
        <v>0</v>
      </c>
      <c r="Z17" s="37">
        <f>SUMIF('R-Existing'!$B$12:$B$461,$B17,'R-Existing'!Z$12:Z$461)</f>
        <v>0</v>
      </c>
      <c r="AA17" s="37">
        <f>SUMIF('R-Existing'!$B$12:$B$461,$B17,'R-Existing'!AA$12:AA$461)</f>
        <v>0</v>
      </c>
      <c r="AB17" s="37">
        <f>SUMIF('R-Existing'!$B$12:$B$461,$B17,'R-Existing'!AB$12:AB$461)</f>
        <v>0</v>
      </c>
      <c r="AC17" s="37">
        <f>SUMIF('R-Existing'!$B$12:$B$461,$B17,'R-Existing'!AC$12:AC$461)</f>
        <v>0</v>
      </c>
      <c r="AD17" s="37">
        <f>SUMIF('R-Existing'!$B$12:$B$461,$B17,'R-Existing'!AD$12:AD$461)</f>
        <v>0</v>
      </c>
      <c r="AE17" s="56">
        <f>SUMIF('R-Existing'!$B$12:$B$461,$B17,'R-Existing'!AE$12:AE$461)</f>
        <v>9.6699999999999994E-2</v>
      </c>
      <c r="AF17" s="37">
        <f>SUMIF('R-Existing'!$B$12:$B$461,$B17,'R-Existing'!AF$12:AF$461)</f>
        <v>0</v>
      </c>
      <c r="AG17" s="37">
        <f>SUMIF('R-Existing'!$B$12:$B$461,$B17,'R-Existing'!AG$12:AG$461)</f>
        <v>0</v>
      </c>
      <c r="AH17" s="37">
        <f>SUMIF('R-Existing'!$B$12:$B$461,$B17,'R-Existing'!AH$12:AH$461)</f>
        <v>0</v>
      </c>
      <c r="AI17" s="37">
        <f>SUMIF('R-Existing'!$B$12:$B$461,$B17,'R-Existing'!AI$12:AI$461)</f>
        <v>0</v>
      </c>
      <c r="AJ17" s="37">
        <f>SUMIF('R-Existing'!$B$12:$B$461,$B17,'R-Existing'!AJ$12:AJ$461)</f>
        <v>0</v>
      </c>
      <c r="AK17" s="37">
        <f>SUMIF('R-Existing'!$B$12:$B$461,$B17,'R-Existing'!AK$12:AK$461)</f>
        <v>0</v>
      </c>
      <c r="AL17" s="37">
        <f>SUMIF('R-Existing'!$B$12:$B$461,$B17,'R-Existing'!AL$12:AL$461)</f>
        <v>0</v>
      </c>
      <c r="AM17" s="37">
        <f>SUMIF('R-Existing'!$B$12:$B$461,$B17,'R-Existing'!AM$12:AM$461)</f>
        <v>0</v>
      </c>
      <c r="AN17" s="37">
        <f>SUMIF('R-Existing'!$B$12:$B$461,$B17,'R-Existing'!AN$12:AN$461)</f>
        <v>0</v>
      </c>
      <c r="AO17" s="37"/>
      <c r="AP17" s="37"/>
    </row>
    <row r="18" spans="1:42" s="4" customFormat="1" x14ac:dyDescent="0.2">
      <c r="A18" s="1">
        <f t="shared" si="2"/>
        <v>10</v>
      </c>
      <c r="B18" s="101">
        <f t="shared" si="3"/>
        <v>44865</v>
      </c>
      <c r="C18" s="37">
        <f>SUMIF('R-Existing'!$B$12:$B$461,$B18,'R-Existing'!C$12:C$461)</f>
        <v>0</v>
      </c>
      <c r="D18" s="37">
        <f>SUMIF('R-Existing'!$B$12:$B$461,$B18,'R-Existing'!D$12:D$461)</f>
        <v>0</v>
      </c>
      <c r="E18" s="37">
        <f>SUMIF('R-Existing'!$B$12:$B$461,$B18,'R-Existing'!E$12:E$461)</f>
        <v>0</v>
      </c>
      <c r="F18" s="37">
        <f>SUMIF('R-Existing'!$B$12:$B$461,$B18,'R-Existing'!F$12:F$461)</f>
        <v>0</v>
      </c>
      <c r="G18" s="37">
        <f>SUMIF('R-Existing'!$B$12:$B$461,$B18,'R-Existing'!G$12:G$461)</f>
        <v>0</v>
      </c>
      <c r="H18" s="37">
        <f>SUMIF('R-Existing'!$B$12:$B$461,$B18,'R-Existing'!H$12:H$461)</f>
        <v>0</v>
      </c>
      <c r="I18" s="37">
        <f>SUMIF('R-Existing'!$B$12:$B$461,$B18,'R-Existing'!I$12:I$461)</f>
        <v>0</v>
      </c>
      <c r="J18" s="37">
        <f>SUMIF('R-Existing'!$B$12:$B$461,$B18,'R-Existing'!J$12:J$461)</f>
        <v>0</v>
      </c>
      <c r="K18" s="37">
        <f>SUMIF('R-Existing'!$B$12:$B$461,$B18,'R-Existing'!K$12:K$461)</f>
        <v>0</v>
      </c>
      <c r="L18" s="37">
        <f>SUMIF('R-Existing'!$B$12:$B$461,$B18,'R-Existing'!L$12:L$461)</f>
        <v>0</v>
      </c>
      <c r="M18" s="37">
        <f>SUMIF('R-Existing'!$B$12:$B$461,$B18,'R-Existing'!M$12:M$461)</f>
        <v>0</v>
      </c>
      <c r="N18" s="37">
        <f>SUMIF('R-Existing'!$B$12:$B$461,$B18,'R-Existing'!N$12:N$461)</f>
        <v>0</v>
      </c>
      <c r="O18" s="37">
        <f>SUMIF('R-Existing'!$B$12:$B$461,$B18,'R-Existing'!O$12:O$461)</f>
        <v>0</v>
      </c>
      <c r="P18" s="37">
        <f>SUMIF('R-Existing'!$B$12:$B$461,$B18,'R-Existing'!P$12:P$461)</f>
        <v>0</v>
      </c>
      <c r="Q18" s="37">
        <f>SUMIF('R-Existing'!$B$12:$B$461,$B18,'R-Existing'!Q$12:Q$461)</f>
        <v>0</v>
      </c>
      <c r="R18" s="37">
        <f>SUMIF('R-Existing'!$B$12:$B$461,$B18,'R-Existing'!R$12:R$461)</f>
        <v>0</v>
      </c>
      <c r="S18" s="37">
        <f>SUMIF('R-Existing'!$B$12:$B$461,$B18,'R-Existing'!S$12:S$461)</f>
        <v>0</v>
      </c>
      <c r="T18" s="37">
        <f>SUMIF('R-Existing'!$B$12:$B$461,$B18,'R-Existing'!T$12:T$461)</f>
        <v>0</v>
      </c>
      <c r="U18" s="37">
        <f>SUMIF('R-Existing'!$B$12:$B$461,$B18,'R-Existing'!U$12:U$461)</f>
        <v>1</v>
      </c>
      <c r="V18" s="37">
        <f>SUMIF('R-Existing'!$B$12:$B$461,$B18,'R-Existing'!V$12:V$461)</f>
        <v>0</v>
      </c>
      <c r="W18" s="37">
        <f>SUMIF('R-Existing'!$B$12:$B$461,$B18,'R-Existing'!W$12:W$461)</f>
        <v>0</v>
      </c>
      <c r="X18" s="37">
        <f>SUMIF('R-Existing'!$B$12:$B$461,$B18,'R-Existing'!X$12:X$461)</f>
        <v>237</v>
      </c>
      <c r="Y18" s="37">
        <f>SUMIF('R-Existing'!$B$12:$B$461,$B18,'R-Existing'!Y$12:Y$461)</f>
        <v>0</v>
      </c>
      <c r="Z18" s="37">
        <f>SUMIF('R-Existing'!$B$12:$B$461,$B18,'R-Existing'!Z$12:Z$461)</f>
        <v>0</v>
      </c>
      <c r="AA18" s="37">
        <f>SUMIF('R-Existing'!$B$12:$B$461,$B18,'R-Existing'!AA$12:AA$461)</f>
        <v>0</v>
      </c>
      <c r="AB18" s="37">
        <f>SUMIF('R-Existing'!$B$12:$B$461,$B18,'R-Existing'!AB$12:AB$461)</f>
        <v>0</v>
      </c>
      <c r="AC18" s="37">
        <f>SUMIF('R-Existing'!$B$12:$B$461,$B18,'R-Existing'!AC$12:AC$461)</f>
        <v>0</v>
      </c>
      <c r="AD18" s="37">
        <f>SUMIF('R-Existing'!$B$12:$B$461,$B18,'R-Existing'!AD$12:AD$461)</f>
        <v>0</v>
      </c>
      <c r="AE18" s="56">
        <f>SUMIF('R-Existing'!$B$12:$B$461,$B18,'R-Existing'!AE$12:AE$461)</f>
        <v>9.6699999999999994E-2</v>
      </c>
      <c r="AF18" s="37">
        <f>SUMIF('R-Existing'!$B$12:$B$461,$B18,'R-Existing'!AF$12:AF$461)</f>
        <v>0</v>
      </c>
      <c r="AG18" s="37">
        <f>SUMIF('R-Existing'!$B$12:$B$461,$B18,'R-Existing'!AG$12:AG$461)</f>
        <v>0</v>
      </c>
      <c r="AH18" s="37">
        <f>SUMIF('R-Existing'!$B$12:$B$461,$B18,'R-Existing'!AH$12:AH$461)</f>
        <v>0</v>
      </c>
      <c r="AI18" s="37">
        <f>SUMIF('R-Existing'!$B$12:$B$461,$B18,'R-Existing'!AI$12:AI$461)</f>
        <v>0</v>
      </c>
      <c r="AJ18" s="37">
        <f>SUMIF('R-Existing'!$B$12:$B$461,$B18,'R-Existing'!AJ$12:AJ$461)</f>
        <v>0</v>
      </c>
      <c r="AK18" s="37">
        <f>SUMIF('R-Existing'!$B$12:$B$461,$B18,'R-Existing'!AK$12:AK$461)</f>
        <v>0</v>
      </c>
      <c r="AL18" s="37">
        <f>SUMIF('R-Existing'!$B$12:$B$461,$B18,'R-Existing'!AL$12:AL$461)</f>
        <v>0</v>
      </c>
      <c r="AM18" s="37">
        <f>SUMIF('R-Existing'!$B$12:$B$461,$B18,'R-Existing'!AM$12:AM$461)</f>
        <v>0</v>
      </c>
      <c r="AN18" s="37">
        <f>SUMIF('R-Existing'!$B$12:$B$461,$B18,'R-Existing'!AN$12:AN$461)</f>
        <v>0</v>
      </c>
      <c r="AO18" s="37"/>
      <c r="AP18" s="37"/>
    </row>
    <row r="19" spans="1:42" x14ac:dyDescent="0.2">
      <c r="A19" s="1">
        <f t="shared" si="2"/>
        <v>11</v>
      </c>
      <c r="B19" s="101">
        <f t="shared" si="3"/>
        <v>44895</v>
      </c>
      <c r="C19" s="37">
        <f>SUMIF('R-Existing'!$B$12:$B$461,$B19,'R-Existing'!C$12:C$461)</f>
        <v>0</v>
      </c>
      <c r="D19" s="37">
        <f>SUMIF('R-Existing'!$B$12:$B$461,$B19,'R-Existing'!D$12:D$461)</f>
        <v>0</v>
      </c>
      <c r="E19" s="37">
        <f>SUMIF('R-Existing'!$B$12:$B$461,$B19,'R-Existing'!E$12:E$461)</f>
        <v>0</v>
      </c>
      <c r="F19" s="37">
        <f>SUMIF('R-Existing'!$B$12:$B$461,$B19,'R-Existing'!F$12:F$461)</f>
        <v>0</v>
      </c>
      <c r="G19" s="37">
        <f>SUMIF('R-Existing'!$B$12:$B$461,$B19,'R-Existing'!G$12:G$461)</f>
        <v>0</v>
      </c>
      <c r="H19" s="37">
        <f>SUMIF('R-Existing'!$B$12:$B$461,$B19,'R-Existing'!H$12:H$461)</f>
        <v>0</v>
      </c>
      <c r="I19" s="37">
        <f>SUMIF('R-Existing'!$B$12:$B$461,$B19,'R-Existing'!I$12:I$461)</f>
        <v>0</v>
      </c>
      <c r="J19" s="37">
        <f>SUMIF('R-Existing'!$B$12:$B$461,$B19,'R-Existing'!J$12:J$461)</f>
        <v>0</v>
      </c>
      <c r="K19" s="37">
        <f>SUMIF('R-Existing'!$B$12:$B$461,$B19,'R-Existing'!K$12:K$461)</f>
        <v>0</v>
      </c>
      <c r="L19" s="37">
        <f>SUMIF('R-Existing'!$B$12:$B$461,$B19,'R-Existing'!L$12:L$461)</f>
        <v>0</v>
      </c>
      <c r="M19" s="37">
        <f>SUMIF('R-Existing'!$B$12:$B$461,$B19,'R-Existing'!M$12:M$461)</f>
        <v>0</v>
      </c>
      <c r="N19" s="37">
        <f>SUMIF('R-Existing'!$B$12:$B$461,$B19,'R-Existing'!N$12:N$461)</f>
        <v>0</v>
      </c>
      <c r="O19" s="37">
        <f>SUMIF('R-Existing'!$B$12:$B$461,$B19,'R-Existing'!O$12:O$461)</f>
        <v>0</v>
      </c>
      <c r="P19" s="37">
        <f>SUMIF('R-Existing'!$B$12:$B$461,$B19,'R-Existing'!P$12:P$461)</f>
        <v>0</v>
      </c>
      <c r="Q19" s="37">
        <f>SUMIF('R-Existing'!$B$12:$B$461,$B19,'R-Existing'!Q$12:Q$461)</f>
        <v>0</v>
      </c>
      <c r="R19" s="37">
        <f>SUMIF('R-Existing'!$B$12:$B$461,$B19,'R-Existing'!R$12:R$461)</f>
        <v>0</v>
      </c>
      <c r="S19" s="37">
        <f>SUMIF('R-Existing'!$B$12:$B$461,$B19,'R-Existing'!S$12:S$461)</f>
        <v>0</v>
      </c>
      <c r="T19" s="37">
        <f>SUMIF('R-Existing'!$B$12:$B$461,$B19,'R-Existing'!T$12:T$461)</f>
        <v>0</v>
      </c>
      <c r="U19" s="37">
        <f>SUMIF('R-Existing'!$B$12:$B$461,$B19,'R-Existing'!U$12:U$461)</f>
        <v>1</v>
      </c>
      <c r="V19" s="37">
        <f>SUMIF('R-Existing'!$B$12:$B$461,$B19,'R-Existing'!V$12:V$461)</f>
        <v>0</v>
      </c>
      <c r="W19" s="37">
        <f>SUMIF('R-Existing'!$B$12:$B$461,$B19,'R-Existing'!W$12:W$461)</f>
        <v>0</v>
      </c>
      <c r="X19" s="37">
        <f>SUMIF('R-Existing'!$B$12:$B$461,$B19,'R-Existing'!X$12:X$461)</f>
        <v>237</v>
      </c>
      <c r="Y19" s="37">
        <f>SUMIF('R-Existing'!$B$12:$B$461,$B19,'R-Existing'!Y$12:Y$461)</f>
        <v>0</v>
      </c>
      <c r="Z19" s="37">
        <f>SUMIF('R-Existing'!$B$12:$B$461,$B19,'R-Existing'!Z$12:Z$461)</f>
        <v>0</v>
      </c>
      <c r="AA19" s="37">
        <f>SUMIF('R-Existing'!$B$12:$B$461,$B19,'R-Existing'!AA$12:AA$461)</f>
        <v>0</v>
      </c>
      <c r="AB19" s="37">
        <f>SUMIF('R-Existing'!$B$12:$B$461,$B19,'R-Existing'!AB$12:AB$461)</f>
        <v>0</v>
      </c>
      <c r="AC19" s="37">
        <f>SUMIF('R-Existing'!$B$12:$B$461,$B19,'R-Existing'!AC$12:AC$461)</f>
        <v>0</v>
      </c>
      <c r="AD19" s="37">
        <f>SUMIF('R-Existing'!$B$12:$B$461,$B19,'R-Existing'!AD$12:AD$461)</f>
        <v>0</v>
      </c>
      <c r="AE19" s="56">
        <f>SUMIF('R-Existing'!$B$12:$B$461,$B19,'R-Existing'!AE$12:AE$461)</f>
        <v>9.6699999999999994E-2</v>
      </c>
      <c r="AF19" s="37">
        <f>SUMIF('R-Existing'!$B$12:$B$461,$B19,'R-Existing'!AF$12:AF$461)</f>
        <v>0</v>
      </c>
      <c r="AG19" s="37">
        <f>SUMIF('R-Existing'!$B$12:$B$461,$B19,'R-Existing'!AG$12:AG$461)</f>
        <v>0</v>
      </c>
      <c r="AH19" s="37">
        <f>SUMIF('R-Existing'!$B$12:$B$461,$B19,'R-Existing'!AH$12:AH$461)</f>
        <v>0</v>
      </c>
      <c r="AI19" s="37">
        <f>SUMIF('R-Existing'!$B$12:$B$461,$B19,'R-Existing'!AI$12:AI$461)</f>
        <v>0</v>
      </c>
      <c r="AJ19" s="37">
        <f>SUMIF('R-Existing'!$B$12:$B$461,$B19,'R-Existing'!AJ$12:AJ$461)</f>
        <v>0</v>
      </c>
      <c r="AK19" s="37">
        <f>SUMIF('R-Existing'!$B$12:$B$461,$B19,'R-Existing'!AK$12:AK$461)</f>
        <v>0</v>
      </c>
      <c r="AL19" s="37">
        <f>SUMIF('R-Existing'!$B$12:$B$461,$B19,'R-Existing'!AL$12:AL$461)</f>
        <v>0</v>
      </c>
      <c r="AM19" s="37">
        <f>SUMIF('R-Existing'!$B$12:$B$461,$B19,'R-Existing'!AM$12:AM$461)</f>
        <v>0</v>
      </c>
      <c r="AN19" s="37">
        <f>SUMIF('R-Existing'!$B$12:$B$461,$B19,'R-Existing'!AN$12:AN$461)</f>
        <v>0</v>
      </c>
      <c r="AO19" s="37"/>
      <c r="AP19" s="37"/>
    </row>
    <row r="20" spans="1:42" x14ac:dyDescent="0.2">
      <c r="A20" s="1">
        <f t="shared" si="2"/>
        <v>12</v>
      </c>
      <c r="B20" s="101">
        <f t="shared" si="3"/>
        <v>44926</v>
      </c>
      <c r="C20" s="37">
        <f>SUMIF('R-Existing'!$B$12:$B$461,$B20,'R-Existing'!C$12:C$461)</f>
        <v>0</v>
      </c>
      <c r="D20" s="37">
        <f>SUMIF('R-Existing'!$B$12:$B$461,$B20,'R-Existing'!D$12:D$461)</f>
        <v>0</v>
      </c>
      <c r="E20" s="37">
        <f>SUMIF('R-Existing'!$B$12:$B$461,$B20,'R-Existing'!E$12:E$461)</f>
        <v>0</v>
      </c>
      <c r="F20" s="37">
        <f>SUMIF('R-Existing'!$B$12:$B$461,$B20,'R-Existing'!F$12:F$461)</f>
        <v>0</v>
      </c>
      <c r="G20" s="37">
        <f>SUMIF('R-Existing'!$B$12:$B$461,$B20,'R-Existing'!G$12:G$461)</f>
        <v>0</v>
      </c>
      <c r="H20" s="37">
        <f>SUMIF('R-Existing'!$B$12:$B$461,$B20,'R-Existing'!H$12:H$461)</f>
        <v>0</v>
      </c>
      <c r="I20" s="37">
        <f>SUMIF('R-Existing'!$B$12:$B$461,$B20,'R-Existing'!I$12:I$461)</f>
        <v>0</v>
      </c>
      <c r="J20" s="37">
        <f>SUMIF('R-Existing'!$B$12:$B$461,$B20,'R-Existing'!J$12:J$461)</f>
        <v>0</v>
      </c>
      <c r="K20" s="37">
        <f>SUMIF('R-Existing'!$B$12:$B$461,$B20,'R-Existing'!K$12:K$461)</f>
        <v>0</v>
      </c>
      <c r="L20" s="37">
        <f>SUMIF('R-Existing'!$B$12:$B$461,$B20,'R-Existing'!L$12:L$461)</f>
        <v>0</v>
      </c>
      <c r="M20" s="37">
        <f>SUMIF('R-Existing'!$B$12:$B$461,$B20,'R-Existing'!M$12:M$461)</f>
        <v>0</v>
      </c>
      <c r="N20" s="37">
        <f>SUMIF('R-Existing'!$B$12:$B$461,$B20,'R-Existing'!N$12:N$461)</f>
        <v>0</v>
      </c>
      <c r="O20" s="37">
        <f>SUMIF('R-Existing'!$B$12:$B$461,$B20,'R-Existing'!O$12:O$461)</f>
        <v>0</v>
      </c>
      <c r="P20" s="37">
        <f>SUMIF('R-Existing'!$B$12:$B$461,$B20,'R-Existing'!P$12:P$461)</f>
        <v>0</v>
      </c>
      <c r="Q20" s="37">
        <f>SUMIF('R-Existing'!$B$12:$B$461,$B20,'R-Existing'!Q$12:Q$461)</f>
        <v>0</v>
      </c>
      <c r="R20" s="37">
        <f>SUMIF('R-Existing'!$B$12:$B$461,$B20,'R-Existing'!R$12:R$461)</f>
        <v>0</v>
      </c>
      <c r="S20" s="37">
        <f>SUMIF('R-Existing'!$B$12:$B$461,$B20,'R-Existing'!S$12:S$461)</f>
        <v>0</v>
      </c>
      <c r="T20" s="37">
        <f>SUMIF('R-Existing'!$B$12:$B$461,$B20,'R-Existing'!T$12:T$461)</f>
        <v>0</v>
      </c>
      <c r="U20" s="37">
        <f>SUMIF('R-Existing'!$B$12:$B$461,$B20,'R-Existing'!U$12:U$461)</f>
        <v>1</v>
      </c>
      <c r="V20" s="37">
        <f>SUMIF('R-Existing'!$B$12:$B$461,$B20,'R-Existing'!V$12:V$461)</f>
        <v>0</v>
      </c>
      <c r="W20" s="37">
        <f>SUMIF('R-Existing'!$B$12:$B$461,$B20,'R-Existing'!W$12:W$461)</f>
        <v>0</v>
      </c>
      <c r="X20" s="37">
        <f>SUMIF('R-Existing'!$B$12:$B$461,$B20,'R-Existing'!X$12:X$461)</f>
        <v>237</v>
      </c>
      <c r="Y20" s="37">
        <f>SUMIF('R-Existing'!$B$12:$B$461,$B20,'R-Existing'!Y$12:Y$461)</f>
        <v>0</v>
      </c>
      <c r="Z20" s="37">
        <f>SUMIF('R-Existing'!$B$12:$B$461,$B20,'R-Existing'!Z$12:Z$461)</f>
        <v>0</v>
      </c>
      <c r="AA20" s="37">
        <f>SUMIF('R-Existing'!$B$12:$B$461,$B20,'R-Existing'!AA$12:AA$461)</f>
        <v>0</v>
      </c>
      <c r="AB20" s="37">
        <f>SUMIF('R-Existing'!$B$12:$B$461,$B20,'R-Existing'!AB$12:AB$461)</f>
        <v>0</v>
      </c>
      <c r="AC20" s="37">
        <f>SUMIF('R-Existing'!$B$12:$B$461,$B20,'R-Existing'!AC$12:AC$461)</f>
        <v>0</v>
      </c>
      <c r="AD20" s="37">
        <f>SUMIF('R-Existing'!$B$12:$B$461,$B20,'R-Existing'!AD$12:AD$461)</f>
        <v>0</v>
      </c>
      <c r="AE20" s="56">
        <f>SUMIF('R-Existing'!$B$12:$B$461,$B20,'R-Existing'!AE$12:AE$461)</f>
        <v>9.6699999999999994E-2</v>
      </c>
      <c r="AF20" s="37">
        <f>SUMIF('R-Existing'!$B$12:$B$461,$B20,'R-Existing'!AF$12:AF$461)</f>
        <v>0</v>
      </c>
      <c r="AG20" s="37">
        <f>SUMIF('R-Existing'!$B$12:$B$461,$B20,'R-Existing'!AG$12:AG$461)</f>
        <v>0</v>
      </c>
      <c r="AH20" s="37">
        <f>SUMIF('R-Existing'!$B$12:$B$461,$B20,'R-Existing'!AH$12:AH$461)</f>
        <v>0</v>
      </c>
      <c r="AI20" s="37">
        <f>SUMIF('R-Existing'!$B$12:$B$461,$B20,'R-Existing'!AI$12:AI$461)</f>
        <v>0</v>
      </c>
      <c r="AJ20" s="37">
        <f>SUMIF('R-Existing'!$B$12:$B$461,$B20,'R-Existing'!AJ$12:AJ$461)</f>
        <v>0</v>
      </c>
      <c r="AK20" s="37">
        <f>SUMIF('R-Existing'!$B$12:$B$461,$B20,'R-Existing'!AK$12:AK$461)</f>
        <v>0</v>
      </c>
      <c r="AL20" s="37">
        <f>SUMIF('R-Existing'!$B$12:$B$461,$B20,'R-Existing'!AL$12:AL$461)</f>
        <v>0</v>
      </c>
      <c r="AM20" s="37">
        <f>SUMIF('R-Existing'!$B$12:$B$461,$B20,'R-Existing'!AM$12:AM$461)</f>
        <v>0</v>
      </c>
      <c r="AN20" s="37">
        <f>SUMIF('R-Existing'!$B$12:$B$461,$B20,'R-Existing'!AN$12:AN$461)</f>
        <v>0</v>
      </c>
      <c r="AO20" s="37"/>
      <c r="AP20" s="37"/>
    </row>
    <row r="21" spans="1:42" x14ac:dyDescent="0.2">
      <c r="A21" s="1">
        <f t="shared" si="2"/>
        <v>1</v>
      </c>
      <c r="B21" s="101">
        <f t="shared" si="3"/>
        <v>44957</v>
      </c>
      <c r="C21" s="37">
        <f>SUMIF('R-Existing'!$B$12:$B$461,$B21,'R-Existing'!C$12:C$461)</f>
        <v>0</v>
      </c>
      <c r="D21" s="37">
        <f>SUMIF('R-Existing'!$B$12:$B$461,$B21,'R-Existing'!D$12:D$461)</f>
        <v>0</v>
      </c>
      <c r="E21" s="37">
        <f>SUMIF('R-Existing'!$B$12:$B$461,$B21,'R-Existing'!E$12:E$461)</f>
        <v>0</v>
      </c>
      <c r="F21" s="37">
        <f>SUMIF('R-Existing'!$B$12:$B$461,$B21,'R-Existing'!F$12:F$461)</f>
        <v>0</v>
      </c>
      <c r="G21" s="37">
        <f>SUMIF('R-Existing'!$B$12:$B$461,$B21,'R-Existing'!G$12:G$461)</f>
        <v>0</v>
      </c>
      <c r="H21" s="37">
        <f>SUMIF('R-Existing'!$B$12:$B$461,$B21,'R-Existing'!H$12:H$461)</f>
        <v>0</v>
      </c>
      <c r="I21" s="37">
        <f>SUMIF('R-Existing'!$B$12:$B$461,$B21,'R-Existing'!I$12:I$461)</f>
        <v>0</v>
      </c>
      <c r="J21" s="37">
        <f>SUMIF('R-Existing'!$B$12:$B$461,$B21,'R-Existing'!J$12:J$461)</f>
        <v>0</v>
      </c>
      <c r="K21" s="37">
        <f>SUMIF('R-Existing'!$B$12:$B$461,$B21,'R-Existing'!K$12:K$461)</f>
        <v>0</v>
      </c>
      <c r="L21" s="37">
        <f>SUMIF('R-Existing'!$B$12:$B$461,$B21,'R-Existing'!L$12:L$461)</f>
        <v>0</v>
      </c>
      <c r="M21" s="37">
        <f>SUMIF('R-Existing'!$B$12:$B$461,$B21,'R-Existing'!M$12:M$461)</f>
        <v>0</v>
      </c>
      <c r="N21" s="37">
        <f>SUMIF('R-Existing'!$B$12:$B$461,$B21,'R-Existing'!N$12:N$461)</f>
        <v>0</v>
      </c>
      <c r="O21" s="37">
        <f>SUMIF('R-Existing'!$B$12:$B$461,$B21,'R-Existing'!O$12:O$461)</f>
        <v>0</v>
      </c>
      <c r="P21" s="37">
        <f>SUMIF('R-Existing'!$B$12:$B$461,$B21,'R-Existing'!P$12:P$461)</f>
        <v>0</v>
      </c>
      <c r="Q21" s="37">
        <f>SUMIF('R-Existing'!$B$12:$B$461,$B21,'R-Existing'!Q$12:Q$461)</f>
        <v>0</v>
      </c>
      <c r="R21" s="37">
        <f>SUMIF('R-Existing'!$B$12:$B$461,$B21,'R-Existing'!R$12:R$461)</f>
        <v>0</v>
      </c>
      <c r="S21" s="37">
        <f>SUMIF('R-Existing'!$B$12:$B$461,$B21,'R-Existing'!S$12:S$461)</f>
        <v>0</v>
      </c>
      <c r="T21" s="37">
        <f>SUMIF('R-Existing'!$B$12:$B$461,$B21,'R-Existing'!T$12:T$461)</f>
        <v>0</v>
      </c>
      <c r="U21" s="37">
        <f>SUMIF('R-Existing'!$B$12:$B$461,$B21,'R-Existing'!U$12:U$461)</f>
        <v>1</v>
      </c>
      <c r="V21" s="37">
        <f>SUMIF('R-Existing'!$B$12:$B$461,$B21,'R-Existing'!V$12:V$461)</f>
        <v>0</v>
      </c>
      <c r="W21" s="37">
        <f>SUMIF('R-Existing'!$B$12:$B$461,$B21,'R-Existing'!W$12:W$461)</f>
        <v>0</v>
      </c>
      <c r="X21" s="37">
        <f>SUMIF('R-Existing'!$B$12:$B$461,$B21,'R-Existing'!X$12:X$461)</f>
        <v>237</v>
      </c>
      <c r="Y21" s="37">
        <f>SUMIF('R-Existing'!$B$12:$B$461,$B21,'R-Existing'!Y$12:Y$461)</f>
        <v>0</v>
      </c>
      <c r="Z21" s="37">
        <f>SUMIF('R-Existing'!$B$12:$B$461,$B21,'R-Existing'!Z$12:Z$461)</f>
        <v>0</v>
      </c>
      <c r="AA21" s="37">
        <f>SUMIF('R-Existing'!$B$12:$B$461,$B21,'R-Existing'!AA$12:AA$461)</f>
        <v>0</v>
      </c>
      <c r="AB21" s="37">
        <f>SUMIF('R-Existing'!$B$12:$B$461,$B21,'R-Existing'!AB$12:AB$461)</f>
        <v>0</v>
      </c>
      <c r="AC21" s="37">
        <f>SUMIF('R-Existing'!$B$12:$B$461,$B21,'R-Existing'!AC$12:AC$461)</f>
        <v>0</v>
      </c>
      <c r="AD21" s="37">
        <f>SUMIF('R-Existing'!$B$12:$B$461,$B21,'R-Existing'!AD$12:AD$461)</f>
        <v>0</v>
      </c>
      <c r="AE21" s="56">
        <f>SUMIF('R-Existing'!$B$12:$B$461,$B21,'R-Existing'!AE$12:AE$461)</f>
        <v>9.6699999999999994E-2</v>
      </c>
      <c r="AF21" s="37">
        <f>SUMIF('R-Existing'!$B$12:$B$461,$B21,'R-Existing'!AF$12:AF$461)</f>
        <v>0</v>
      </c>
      <c r="AG21" s="37">
        <f>SUMIF('R-Existing'!$B$12:$B$461,$B21,'R-Existing'!AG$12:AG$461)</f>
        <v>0</v>
      </c>
      <c r="AH21" s="37">
        <f>SUMIF('R-Existing'!$B$12:$B$461,$B21,'R-Existing'!AH$12:AH$461)</f>
        <v>0</v>
      </c>
      <c r="AI21" s="37">
        <f>SUMIF('R-Existing'!$B$12:$B$461,$B21,'R-Existing'!AI$12:AI$461)</f>
        <v>0</v>
      </c>
      <c r="AJ21" s="37">
        <f>SUMIF('R-Existing'!$B$12:$B$461,$B21,'R-Existing'!AJ$12:AJ$461)</f>
        <v>0</v>
      </c>
      <c r="AK21" s="37">
        <f>SUMIF('R-Existing'!$B$12:$B$461,$B21,'R-Existing'!AK$12:AK$461)</f>
        <v>0</v>
      </c>
      <c r="AL21" s="37">
        <f>SUMIF('R-Existing'!$B$12:$B$461,$B21,'R-Existing'!AL$12:AL$461)</f>
        <v>0</v>
      </c>
      <c r="AM21" s="37">
        <f>SUMIF('R-Existing'!$B$12:$B$461,$B21,'R-Existing'!AM$12:AM$461)</f>
        <v>0</v>
      </c>
      <c r="AN21" s="37">
        <f>SUMIF('R-Existing'!$B$12:$B$461,$B21,'R-Existing'!AN$12:AN$461)</f>
        <v>0</v>
      </c>
      <c r="AO21" s="37"/>
      <c r="AP21" s="37"/>
    </row>
    <row r="22" spans="1:42" x14ac:dyDescent="0.2">
      <c r="A22" s="1">
        <f t="shared" si="2"/>
        <v>2</v>
      </c>
      <c r="B22" s="101">
        <f t="shared" si="3"/>
        <v>44985</v>
      </c>
      <c r="C22" s="37">
        <f>SUMIF('R-Existing'!$B$12:$B$461,$B22,'R-Existing'!C$12:C$461)</f>
        <v>0</v>
      </c>
      <c r="D22" s="37">
        <f>SUMIF('R-Existing'!$B$12:$B$461,$B22,'R-Existing'!D$12:D$461)</f>
        <v>0</v>
      </c>
      <c r="E22" s="37">
        <f>SUMIF('R-Existing'!$B$12:$B$461,$B22,'R-Existing'!E$12:E$461)</f>
        <v>0</v>
      </c>
      <c r="F22" s="37">
        <f>SUMIF('R-Existing'!$B$12:$B$461,$B22,'R-Existing'!F$12:F$461)</f>
        <v>0</v>
      </c>
      <c r="G22" s="37">
        <f>SUMIF('R-Existing'!$B$12:$B$461,$B22,'R-Existing'!G$12:G$461)</f>
        <v>0</v>
      </c>
      <c r="H22" s="37">
        <f>SUMIF('R-Existing'!$B$12:$B$461,$B22,'R-Existing'!H$12:H$461)</f>
        <v>0</v>
      </c>
      <c r="I22" s="37">
        <f>SUMIF('R-Existing'!$B$12:$B$461,$B22,'R-Existing'!I$12:I$461)</f>
        <v>0</v>
      </c>
      <c r="J22" s="37">
        <f>SUMIF('R-Existing'!$B$12:$B$461,$B22,'R-Existing'!J$12:J$461)</f>
        <v>0</v>
      </c>
      <c r="K22" s="37">
        <f>SUMIF('R-Existing'!$B$12:$B$461,$B22,'R-Existing'!K$12:K$461)</f>
        <v>0</v>
      </c>
      <c r="L22" s="37">
        <f>SUMIF('R-Existing'!$B$12:$B$461,$B22,'R-Existing'!L$12:L$461)</f>
        <v>0</v>
      </c>
      <c r="M22" s="37">
        <f>SUMIF('R-Existing'!$B$12:$B$461,$B22,'R-Existing'!M$12:M$461)</f>
        <v>0</v>
      </c>
      <c r="N22" s="37">
        <f>SUMIF('R-Existing'!$B$12:$B$461,$B22,'R-Existing'!N$12:N$461)</f>
        <v>0</v>
      </c>
      <c r="O22" s="37">
        <f>SUMIF('R-Existing'!$B$12:$B$461,$B22,'R-Existing'!O$12:O$461)</f>
        <v>0</v>
      </c>
      <c r="P22" s="37">
        <f>SUMIF('R-Existing'!$B$12:$B$461,$B22,'R-Existing'!P$12:P$461)</f>
        <v>0</v>
      </c>
      <c r="Q22" s="37">
        <f>SUMIF('R-Existing'!$B$12:$B$461,$B22,'R-Existing'!Q$12:Q$461)</f>
        <v>0</v>
      </c>
      <c r="R22" s="37">
        <f>SUMIF('R-Existing'!$B$12:$B$461,$B22,'R-Existing'!R$12:R$461)</f>
        <v>0</v>
      </c>
      <c r="S22" s="37">
        <f>SUMIF('R-Existing'!$B$12:$B$461,$B22,'R-Existing'!S$12:S$461)</f>
        <v>0</v>
      </c>
      <c r="T22" s="37">
        <f>SUMIF('R-Existing'!$B$12:$B$461,$B22,'R-Existing'!T$12:T$461)</f>
        <v>0</v>
      </c>
      <c r="U22" s="37">
        <f>SUMIF('R-Existing'!$B$12:$B$461,$B22,'R-Existing'!U$12:U$461)</f>
        <v>1</v>
      </c>
      <c r="V22" s="37">
        <f>SUMIF('R-Existing'!$B$12:$B$461,$B22,'R-Existing'!V$12:V$461)</f>
        <v>0</v>
      </c>
      <c r="W22" s="37">
        <f>SUMIF('R-Existing'!$B$12:$B$461,$B22,'R-Existing'!W$12:W$461)</f>
        <v>0</v>
      </c>
      <c r="X22" s="37">
        <f>SUMIF('R-Existing'!$B$12:$B$461,$B22,'R-Existing'!X$12:X$461)</f>
        <v>237</v>
      </c>
      <c r="Y22" s="37">
        <f>SUMIF('R-Existing'!$B$12:$B$461,$B22,'R-Existing'!Y$12:Y$461)</f>
        <v>0</v>
      </c>
      <c r="Z22" s="37">
        <f>SUMIF('R-Existing'!$B$12:$B$461,$B22,'R-Existing'!Z$12:Z$461)</f>
        <v>0</v>
      </c>
      <c r="AA22" s="37">
        <f>SUMIF('R-Existing'!$B$12:$B$461,$B22,'R-Existing'!AA$12:AA$461)</f>
        <v>0</v>
      </c>
      <c r="AB22" s="37">
        <f>SUMIF('R-Existing'!$B$12:$B$461,$B22,'R-Existing'!AB$12:AB$461)</f>
        <v>0</v>
      </c>
      <c r="AC22" s="37">
        <f>SUMIF('R-Existing'!$B$12:$B$461,$B22,'R-Existing'!AC$12:AC$461)</f>
        <v>0</v>
      </c>
      <c r="AD22" s="37">
        <f>SUMIF('R-Existing'!$B$12:$B$461,$B22,'R-Existing'!AD$12:AD$461)</f>
        <v>0</v>
      </c>
      <c r="AE22" s="56">
        <f>SUMIF('R-Existing'!$B$12:$B$461,$B22,'R-Existing'!AE$12:AE$461)</f>
        <v>9.6699999999999994E-2</v>
      </c>
      <c r="AF22" s="37">
        <f>SUMIF('R-Existing'!$B$12:$B$461,$B22,'R-Existing'!AF$12:AF$461)</f>
        <v>0</v>
      </c>
      <c r="AG22" s="37">
        <f>SUMIF('R-Existing'!$B$12:$B$461,$B22,'R-Existing'!AG$12:AG$461)</f>
        <v>0</v>
      </c>
      <c r="AH22" s="37">
        <f>SUMIF('R-Existing'!$B$12:$B$461,$B22,'R-Existing'!AH$12:AH$461)</f>
        <v>0</v>
      </c>
      <c r="AI22" s="37">
        <f>SUMIF('R-Existing'!$B$12:$B$461,$B22,'R-Existing'!AI$12:AI$461)</f>
        <v>0</v>
      </c>
      <c r="AJ22" s="37">
        <f>SUMIF('R-Existing'!$B$12:$B$461,$B22,'R-Existing'!AJ$12:AJ$461)</f>
        <v>0</v>
      </c>
      <c r="AK22" s="37">
        <f>SUMIF('R-Existing'!$B$12:$B$461,$B22,'R-Existing'!AK$12:AK$461)</f>
        <v>0</v>
      </c>
      <c r="AL22" s="37">
        <f>SUMIF('R-Existing'!$B$12:$B$461,$B22,'R-Existing'!AL$12:AL$461)</f>
        <v>0</v>
      </c>
      <c r="AM22" s="37">
        <f>SUMIF('R-Existing'!$B$12:$B$461,$B22,'R-Existing'!AM$12:AM$461)</f>
        <v>0</v>
      </c>
      <c r="AN22" s="37">
        <f>SUMIF('R-Existing'!$B$12:$B$461,$B22,'R-Existing'!AN$12:AN$461)</f>
        <v>0</v>
      </c>
      <c r="AO22" s="37"/>
      <c r="AP22" s="37"/>
    </row>
    <row r="23" spans="1:42" x14ac:dyDescent="0.2">
      <c r="A23" s="1">
        <f t="shared" si="2"/>
        <v>3</v>
      </c>
      <c r="B23" s="101">
        <f t="shared" si="3"/>
        <v>45016</v>
      </c>
      <c r="C23" s="37">
        <f>SUMIF('R-Existing'!$B$12:$B$461,$B23,'R-Existing'!C$12:C$461)</f>
        <v>0</v>
      </c>
      <c r="D23" s="37">
        <f>SUMIF('R-Existing'!$B$12:$B$461,$B23,'R-Existing'!D$12:D$461)</f>
        <v>0</v>
      </c>
      <c r="E23" s="37">
        <f>SUMIF('R-Existing'!$B$12:$B$461,$B23,'R-Existing'!E$12:E$461)</f>
        <v>0</v>
      </c>
      <c r="F23" s="37">
        <f>SUMIF('R-Existing'!$B$12:$B$461,$B23,'R-Existing'!F$12:F$461)</f>
        <v>0</v>
      </c>
      <c r="G23" s="37">
        <f>SUMIF('R-Existing'!$B$12:$B$461,$B23,'R-Existing'!G$12:G$461)</f>
        <v>0</v>
      </c>
      <c r="H23" s="37">
        <f>SUMIF('R-Existing'!$B$12:$B$461,$B23,'R-Existing'!H$12:H$461)</f>
        <v>0</v>
      </c>
      <c r="I23" s="37">
        <f>SUMIF('R-Existing'!$B$12:$B$461,$B23,'R-Existing'!I$12:I$461)</f>
        <v>0</v>
      </c>
      <c r="J23" s="37">
        <f>SUMIF('R-Existing'!$B$12:$B$461,$B23,'R-Existing'!J$12:J$461)</f>
        <v>0</v>
      </c>
      <c r="K23" s="37">
        <f>SUMIF('R-Existing'!$B$12:$B$461,$B23,'R-Existing'!K$12:K$461)</f>
        <v>0</v>
      </c>
      <c r="L23" s="37">
        <f>SUMIF('R-Existing'!$B$12:$B$461,$B23,'R-Existing'!L$12:L$461)</f>
        <v>0</v>
      </c>
      <c r="M23" s="37">
        <f>SUMIF('R-Existing'!$B$12:$B$461,$B23,'R-Existing'!M$12:M$461)</f>
        <v>0</v>
      </c>
      <c r="N23" s="37">
        <f>SUMIF('R-Existing'!$B$12:$B$461,$B23,'R-Existing'!N$12:N$461)</f>
        <v>0</v>
      </c>
      <c r="O23" s="37">
        <f>SUMIF('R-Existing'!$B$12:$B$461,$B23,'R-Existing'!O$12:O$461)</f>
        <v>0</v>
      </c>
      <c r="P23" s="37">
        <f>SUMIF('R-Existing'!$B$12:$B$461,$B23,'R-Existing'!P$12:P$461)</f>
        <v>0</v>
      </c>
      <c r="Q23" s="37">
        <f>SUMIF('R-Existing'!$B$12:$B$461,$B23,'R-Existing'!Q$12:Q$461)</f>
        <v>0</v>
      </c>
      <c r="R23" s="37">
        <f>SUMIF('R-Existing'!$B$12:$B$461,$B23,'R-Existing'!R$12:R$461)</f>
        <v>0</v>
      </c>
      <c r="S23" s="37">
        <f>SUMIF('R-Existing'!$B$12:$B$461,$B23,'R-Existing'!S$12:S$461)</f>
        <v>0</v>
      </c>
      <c r="T23" s="37">
        <f>SUMIF('R-Existing'!$B$12:$B$461,$B23,'R-Existing'!T$12:T$461)</f>
        <v>0</v>
      </c>
      <c r="U23" s="37">
        <f>SUMIF('R-Existing'!$B$12:$B$461,$B23,'R-Existing'!U$12:U$461)</f>
        <v>1</v>
      </c>
      <c r="V23" s="37">
        <f>SUMIF('R-Existing'!$B$12:$B$461,$B23,'R-Existing'!V$12:V$461)</f>
        <v>0</v>
      </c>
      <c r="W23" s="37">
        <f>SUMIF('R-Existing'!$B$12:$B$461,$B23,'R-Existing'!W$12:W$461)</f>
        <v>0</v>
      </c>
      <c r="X23" s="37">
        <f>SUMIF('R-Existing'!$B$12:$B$461,$B23,'R-Existing'!X$12:X$461)</f>
        <v>237</v>
      </c>
      <c r="Y23" s="37">
        <f>SUMIF('R-Existing'!$B$12:$B$461,$B23,'R-Existing'!Y$12:Y$461)</f>
        <v>0</v>
      </c>
      <c r="Z23" s="37">
        <f>SUMIF('R-Existing'!$B$12:$B$461,$B23,'R-Existing'!Z$12:Z$461)</f>
        <v>0</v>
      </c>
      <c r="AA23" s="37">
        <f>SUMIF('R-Existing'!$B$12:$B$461,$B23,'R-Existing'!AA$12:AA$461)</f>
        <v>0</v>
      </c>
      <c r="AB23" s="37">
        <f>SUMIF('R-Existing'!$B$12:$B$461,$B23,'R-Existing'!AB$12:AB$461)</f>
        <v>0</v>
      </c>
      <c r="AC23" s="37">
        <f>SUMIF('R-Existing'!$B$12:$B$461,$B23,'R-Existing'!AC$12:AC$461)</f>
        <v>0</v>
      </c>
      <c r="AD23" s="37">
        <f>SUMIF('R-Existing'!$B$12:$B$461,$B23,'R-Existing'!AD$12:AD$461)</f>
        <v>0</v>
      </c>
      <c r="AE23" s="56">
        <f>SUMIF('R-Existing'!$B$12:$B$461,$B23,'R-Existing'!AE$12:AE$461)</f>
        <v>9.6699999999999994E-2</v>
      </c>
      <c r="AF23" s="37">
        <f>SUMIF('R-Existing'!$B$12:$B$461,$B23,'R-Existing'!AF$12:AF$461)</f>
        <v>0</v>
      </c>
      <c r="AG23" s="37">
        <f>SUMIF('R-Existing'!$B$12:$B$461,$B23,'R-Existing'!AG$12:AG$461)</f>
        <v>0</v>
      </c>
      <c r="AH23" s="37">
        <f>SUMIF('R-Existing'!$B$12:$B$461,$B23,'R-Existing'!AH$12:AH$461)</f>
        <v>0</v>
      </c>
      <c r="AI23" s="37">
        <f>SUMIF('R-Existing'!$B$12:$B$461,$B23,'R-Existing'!AI$12:AI$461)</f>
        <v>0</v>
      </c>
      <c r="AJ23" s="37">
        <f>SUMIF('R-Existing'!$B$12:$B$461,$B23,'R-Existing'!AJ$12:AJ$461)</f>
        <v>0</v>
      </c>
      <c r="AK23" s="37">
        <f>SUMIF('R-Existing'!$B$12:$B$461,$B23,'R-Existing'!AK$12:AK$461)</f>
        <v>0</v>
      </c>
      <c r="AL23" s="37">
        <f>SUMIF('R-Existing'!$B$12:$B$461,$B23,'R-Existing'!AL$12:AL$461)</f>
        <v>0</v>
      </c>
      <c r="AM23" s="37">
        <f>SUMIF('R-Existing'!$B$12:$B$461,$B23,'R-Existing'!AM$12:AM$461)</f>
        <v>0</v>
      </c>
      <c r="AN23" s="37">
        <f>SUMIF('R-Existing'!$B$12:$B$461,$B23,'R-Existing'!AN$12:AN$461)</f>
        <v>0</v>
      </c>
      <c r="AO23" s="37"/>
      <c r="AP23" s="37"/>
    </row>
    <row r="24" spans="1:42" x14ac:dyDescent="0.2">
      <c r="A24" s="1">
        <f t="shared" si="2"/>
        <v>4</v>
      </c>
      <c r="B24" s="101">
        <f t="shared" si="3"/>
        <v>45046</v>
      </c>
      <c r="C24" s="37">
        <f>SUMIF('R-Existing'!$B$12:$B$461,$B24,'R-Existing'!C$12:C$461)</f>
        <v>0</v>
      </c>
      <c r="D24" s="37">
        <f>SUMIF('R-Existing'!$B$12:$B$461,$B24,'R-Existing'!D$12:D$461)</f>
        <v>0</v>
      </c>
      <c r="E24" s="37">
        <f>SUMIF('R-Existing'!$B$12:$B$461,$B24,'R-Existing'!E$12:E$461)</f>
        <v>0</v>
      </c>
      <c r="F24" s="37">
        <f>SUMIF('R-Existing'!$B$12:$B$461,$B24,'R-Existing'!F$12:F$461)</f>
        <v>0</v>
      </c>
      <c r="G24" s="37">
        <f>SUMIF('R-Existing'!$B$12:$B$461,$B24,'R-Existing'!G$12:G$461)</f>
        <v>0</v>
      </c>
      <c r="H24" s="37">
        <f>SUMIF('R-Existing'!$B$12:$B$461,$B24,'R-Existing'!H$12:H$461)</f>
        <v>0</v>
      </c>
      <c r="I24" s="37">
        <f>SUMIF('R-Existing'!$B$12:$B$461,$B24,'R-Existing'!I$12:I$461)</f>
        <v>0</v>
      </c>
      <c r="J24" s="37">
        <f>SUMIF('R-Existing'!$B$12:$B$461,$B24,'R-Existing'!J$12:J$461)</f>
        <v>0</v>
      </c>
      <c r="K24" s="37">
        <f>SUMIF('R-Existing'!$B$12:$B$461,$B24,'R-Existing'!K$12:K$461)</f>
        <v>0</v>
      </c>
      <c r="L24" s="37">
        <f>SUMIF('R-Existing'!$B$12:$B$461,$B24,'R-Existing'!L$12:L$461)</f>
        <v>0</v>
      </c>
      <c r="M24" s="37">
        <f>SUMIF('R-Existing'!$B$12:$B$461,$B24,'R-Existing'!M$12:M$461)</f>
        <v>0</v>
      </c>
      <c r="N24" s="37">
        <f>SUMIF('R-Existing'!$B$12:$B$461,$B24,'R-Existing'!N$12:N$461)</f>
        <v>0</v>
      </c>
      <c r="O24" s="37">
        <f>SUMIF('R-Existing'!$B$12:$B$461,$B24,'R-Existing'!O$12:O$461)</f>
        <v>0</v>
      </c>
      <c r="P24" s="37">
        <f>SUMIF('R-Existing'!$B$12:$B$461,$B24,'R-Existing'!P$12:P$461)</f>
        <v>0</v>
      </c>
      <c r="Q24" s="37">
        <f>SUMIF('R-Existing'!$B$12:$B$461,$B24,'R-Existing'!Q$12:Q$461)</f>
        <v>0</v>
      </c>
      <c r="R24" s="37">
        <f>SUMIF('R-Existing'!$B$12:$B$461,$B24,'R-Existing'!R$12:R$461)</f>
        <v>0</v>
      </c>
      <c r="S24" s="37">
        <f>SUMIF('R-Existing'!$B$12:$B$461,$B24,'R-Existing'!S$12:S$461)</f>
        <v>0</v>
      </c>
      <c r="T24" s="37">
        <f>SUMIF('R-Existing'!$B$12:$B$461,$B24,'R-Existing'!T$12:T$461)</f>
        <v>0</v>
      </c>
      <c r="U24" s="37">
        <f>SUMIF('R-Existing'!$B$12:$B$461,$B24,'R-Existing'!U$12:U$461)</f>
        <v>1</v>
      </c>
      <c r="V24" s="37">
        <f>SUMIF('R-Existing'!$B$12:$B$461,$B24,'R-Existing'!V$12:V$461)</f>
        <v>0</v>
      </c>
      <c r="W24" s="37">
        <f>SUMIF('R-Existing'!$B$12:$B$461,$B24,'R-Existing'!W$12:W$461)</f>
        <v>0</v>
      </c>
      <c r="X24" s="37">
        <f>SUMIF('R-Existing'!$B$12:$B$461,$B24,'R-Existing'!X$12:X$461)</f>
        <v>237</v>
      </c>
      <c r="Y24" s="37">
        <f>SUMIF('R-Existing'!$B$12:$B$461,$B24,'R-Existing'!Y$12:Y$461)</f>
        <v>0</v>
      </c>
      <c r="Z24" s="37">
        <f>SUMIF('R-Existing'!$B$12:$B$461,$B24,'R-Existing'!Z$12:Z$461)</f>
        <v>0</v>
      </c>
      <c r="AA24" s="37">
        <f>SUMIF('R-Existing'!$B$12:$B$461,$B24,'R-Existing'!AA$12:AA$461)</f>
        <v>0</v>
      </c>
      <c r="AB24" s="37">
        <f>SUMIF('R-Existing'!$B$12:$B$461,$B24,'R-Existing'!AB$12:AB$461)</f>
        <v>0</v>
      </c>
      <c r="AC24" s="37">
        <f>SUMIF('R-Existing'!$B$12:$B$461,$B24,'R-Existing'!AC$12:AC$461)</f>
        <v>0</v>
      </c>
      <c r="AD24" s="37">
        <f>SUMIF('R-Existing'!$B$12:$B$461,$B24,'R-Existing'!AD$12:AD$461)</f>
        <v>0</v>
      </c>
      <c r="AE24" s="56">
        <f>SUMIF('R-Existing'!$B$12:$B$461,$B24,'R-Existing'!AE$12:AE$461)</f>
        <v>9.6699999999999994E-2</v>
      </c>
      <c r="AF24" s="37">
        <f>SUMIF('R-Existing'!$B$12:$B$461,$B24,'R-Existing'!AF$12:AF$461)</f>
        <v>0</v>
      </c>
      <c r="AG24" s="37">
        <f>SUMIF('R-Existing'!$B$12:$B$461,$B24,'R-Existing'!AG$12:AG$461)</f>
        <v>0</v>
      </c>
      <c r="AH24" s="37">
        <f>SUMIF('R-Existing'!$B$12:$B$461,$B24,'R-Existing'!AH$12:AH$461)</f>
        <v>0</v>
      </c>
      <c r="AI24" s="37">
        <f>SUMIF('R-Existing'!$B$12:$B$461,$B24,'R-Existing'!AI$12:AI$461)</f>
        <v>0</v>
      </c>
      <c r="AJ24" s="37">
        <f>SUMIF('R-Existing'!$B$12:$B$461,$B24,'R-Existing'!AJ$12:AJ$461)</f>
        <v>0</v>
      </c>
      <c r="AK24" s="37">
        <f>SUMIF('R-Existing'!$B$12:$B$461,$B24,'R-Existing'!AK$12:AK$461)</f>
        <v>0</v>
      </c>
      <c r="AL24" s="37">
        <f>SUMIF('R-Existing'!$B$12:$B$461,$B24,'R-Existing'!AL$12:AL$461)</f>
        <v>0</v>
      </c>
      <c r="AM24" s="37">
        <f>SUMIF('R-Existing'!$B$12:$B$461,$B24,'R-Existing'!AM$12:AM$461)</f>
        <v>0</v>
      </c>
      <c r="AN24" s="37">
        <f>SUMIF('R-Existing'!$B$12:$B$461,$B24,'R-Existing'!AN$12:AN$461)</f>
        <v>0</v>
      </c>
      <c r="AO24" s="37"/>
      <c r="AP24" s="37"/>
    </row>
    <row r="25" spans="1:42" x14ac:dyDescent="0.2">
      <c r="A25" s="1">
        <f t="shared" si="2"/>
        <v>5</v>
      </c>
      <c r="B25" s="101">
        <f t="shared" si="3"/>
        <v>45077</v>
      </c>
      <c r="C25" s="37">
        <f>SUMIF('R-Existing'!$B$12:$B$461,$B25,'R-Existing'!C$12:C$461)</f>
        <v>0</v>
      </c>
      <c r="D25" s="37">
        <f>SUMIF('R-Existing'!$B$12:$B$461,$B25,'R-Existing'!D$12:D$461)</f>
        <v>0</v>
      </c>
      <c r="E25" s="37">
        <f>SUMIF('R-Existing'!$B$12:$B$461,$B25,'R-Existing'!E$12:E$461)</f>
        <v>0</v>
      </c>
      <c r="F25" s="37">
        <f>SUMIF('R-Existing'!$B$12:$B$461,$B25,'R-Existing'!F$12:F$461)</f>
        <v>0</v>
      </c>
      <c r="G25" s="37">
        <f>SUMIF('R-Existing'!$B$12:$B$461,$B25,'R-Existing'!G$12:G$461)</f>
        <v>0</v>
      </c>
      <c r="H25" s="37">
        <f>SUMIF('R-Existing'!$B$12:$B$461,$B25,'R-Existing'!H$12:H$461)</f>
        <v>0</v>
      </c>
      <c r="I25" s="37">
        <f>SUMIF('R-Existing'!$B$12:$B$461,$B25,'R-Existing'!I$12:I$461)</f>
        <v>0</v>
      </c>
      <c r="J25" s="37">
        <f>SUMIF('R-Existing'!$B$12:$B$461,$B25,'R-Existing'!J$12:J$461)</f>
        <v>0</v>
      </c>
      <c r="K25" s="37">
        <f>SUMIF('R-Existing'!$B$12:$B$461,$B25,'R-Existing'!K$12:K$461)</f>
        <v>0</v>
      </c>
      <c r="L25" s="37">
        <f>SUMIF('R-Existing'!$B$12:$B$461,$B25,'R-Existing'!L$12:L$461)</f>
        <v>0</v>
      </c>
      <c r="M25" s="37">
        <f>SUMIF('R-Existing'!$B$12:$B$461,$B25,'R-Existing'!M$12:M$461)</f>
        <v>0</v>
      </c>
      <c r="N25" s="37">
        <f>SUMIF('R-Existing'!$B$12:$B$461,$B25,'R-Existing'!N$12:N$461)</f>
        <v>0</v>
      </c>
      <c r="O25" s="37">
        <f>SUMIF('R-Existing'!$B$12:$B$461,$B25,'R-Existing'!O$12:O$461)</f>
        <v>0</v>
      </c>
      <c r="P25" s="37">
        <f>SUMIF('R-Existing'!$B$12:$B$461,$B25,'R-Existing'!P$12:P$461)</f>
        <v>0</v>
      </c>
      <c r="Q25" s="37">
        <f>SUMIF('R-Existing'!$B$12:$B$461,$B25,'R-Existing'!Q$12:Q$461)</f>
        <v>0</v>
      </c>
      <c r="R25" s="37">
        <f>SUMIF('R-Existing'!$B$12:$B$461,$B25,'R-Existing'!R$12:R$461)</f>
        <v>0</v>
      </c>
      <c r="S25" s="37">
        <f>SUMIF('R-Existing'!$B$12:$B$461,$B25,'R-Existing'!S$12:S$461)</f>
        <v>0</v>
      </c>
      <c r="T25" s="37">
        <f>SUMIF('R-Existing'!$B$12:$B$461,$B25,'R-Existing'!T$12:T$461)</f>
        <v>0</v>
      </c>
      <c r="U25" s="37">
        <f>SUMIF('R-Existing'!$B$12:$B$461,$B25,'R-Existing'!U$12:U$461)</f>
        <v>1</v>
      </c>
      <c r="V25" s="37">
        <f>SUMIF('R-Existing'!$B$12:$B$461,$B25,'R-Existing'!V$12:V$461)</f>
        <v>0</v>
      </c>
      <c r="W25" s="37">
        <f>SUMIF('R-Existing'!$B$12:$B$461,$B25,'R-Existing'!W$12:W$461)</f>
        <v>0</v>
      </c>
      <c r="X25" s="37">
        <f>SUMIF('R-Existing'!$B$12:$B$461,$B25,'R-Existing'!X$12:X$461)</f>
        <v>237</v>
      </c>
      <c r="Y25" s="37">
        <f>SUMIF('R-Existing'!$B$12:$B$461,$B25,'R-Existing'!Y$12:Y$461)</f>
        <v>0</v>
      </c>
      <c r="Z25" s="37">
        <f>SUMIF('R-Existing'!$B$12:$B$461,$B25,'R-Existing'!Z$12:Z$461)</f>
        <v>0</v>
      </c>
      <c r="AA25" s="37">
        <f>SUMIF('R-Existing'!$B$12:$B$461,$B25,'R-Existing'!AA$12:AA$461)</f>
        <v>0</v>
      </c>
      <c r="AB25" s="37">
        <f>SUMIF('R-Existing'!$B$12:$B$461,$B25,'R-Existing'!AB$12:AB$461)</f>
        <v>0</v>
      </c>
      <c r="AC25" s="37">
        <f>SUMIF('R-Existing'!$B$12:$B$461,$B25,'R-Existing'!AC$12:AC$461)</f>
        <v>0</v>
      </c>
      <c r="AD25" s="37">
        <f>SUMIF('R-Existing'!$B$12:$B$461,$B25,'R-Existing'!AD$12:AD$461)</f>
        <v>0</v>
      </c>
      <c r="AE25" s="56">
        <f>SUMIF('R-Existing'!$B$12:$B$461,$B25,'R-Existing'!AE$12:AE$461)</f>
        <v>9.6699999999999994E-2</v>
      </c>
      <c r="AF25" s="37">
        <f>SUMIF('R-Existing'!$B$12:$B$461,$B25,'R-Existing'!AF$12:AF$461)</f>
        <v>0</v>
      </c>
      <c r="AG25" s="37">
        <f>SUMIF('R-Existing'!$B$12:$B$461,$B25,'R-Existing'!AG$12:AG$461)</f>
        <v>0</v>
      </c>
      <c r="AH25" s="37">
        <f>SUMIF('R-Existing'!$B$12:$B$461,$B25,'R-Existing'!AH$12:AH$461)</f>
        <v>0</v>
      </c>
      <c r="AI25" s="37">
        <f>SUMIF('R-Existing'!$B$12:$B$461,$B25,'R-Existing'!AI$12:AI$461)</f>
        <v>0</v>
      </c>
      <c r="AJ25" s="37">
        <f>SUMIF('R-Existing'!$B$12:$B$461,$B25,'R-Existing'!AJ$12:AJ$461)</f>
        <v>0</v>
      </c>
      <c r="AK25" s="37">
        <f>SUMIF('R-Existing'!$B$12:$B$461,$B25,'R-Existing'!AK$12:AK$461)</f>
        <v>0</v>
      </c>
      <c r="AL25" s="37">
        <f>SUMIF('R-Existing'!$B$12:$B$461,$B25,'R-Existing'!AL$12:AL$461)</f>
        <v>0</v>
      </c>
      <c r="AM25" s="37">
        <f>SUMIF('R-Existing'!$B$12:$B$461,$B25,'R-Existing'!AM$12:AM$461)</f>
        <v>0</v>
      </c>
      <c r="AN25" s="37">
        <f>SUMIF('R-Existing'!$B$12:$B$461,$B25,'R-Existing'!AN$12:AN$461)</f>
        <v>0</v>
      </c>
      <c r="AO25" s="37"/>
      <c r="AP25" s="37"/>
    </row>
    <row r="26" spans="1:42" x14ac:dyDescent="0.2">
      <c r="A26" s="1">
        <f t="shared" si="2"/>
        <v>6</v>
      </c>
      <c r="B26" s="101">
        <f t="shared" si="3"/>
        <v>45107</v>
      </c>
      <c r="C26" s="37">
        <f>SUMIF('R-Existing'!$B$12:$B$461,$B26,'R-Existing'!C$12:C$461)</f>
        <v>0</v>
      </c>
      <c r="D26" s="37">
        <f>SUMIF('R-Existing'!$B$12:$B$461,$B26,'R-Existing'!D$12:D$461)</f>
        <v>0</v>
      </c>
      <c r="E26" s="37">
        <f>SUMIF('R-Existing'!$B$12:$B$461,$B26,'R-Existing'!E$12:E$461)</f>
        <v>0</v>
      </c>
      <c r="F26" s="37">
        <f>SUMIF('R-Existing'!$B$12:$B$461,$B26,'R-Existing'!F$12:F$461)</f>
        <v>0</v>
      </c>
      <c r="G26" s="37">
        <f>SUMIF('R-Existing'!$B$12:$B$461,$B26,'R-Existing'!G$12:G$461)</f>
        <v>0</v>
      </c>
      <c r="H26" s="37">
        <f>SUMIF('R-Existing'!$B$12:$B$461,$B26,'R-Existing'!H$12:H$461)</f>
        <v>0</v>
      </c>
      <c r="I26" s="37">
        <f>SUMIF('R-Existing'!$B$12:$B$461,$B26,'R-Existing'!I$12:I$461)</f>
        <v>0</v>
      </c>
      <c r="J26" s="37">
        <f>SUMIF('R-Existing'!$B$12:$B$461,$B26,'R-Existing'!J$12:J$461)</f>
        <v>0</v>
      </c>
      <c r="K26" s="37">
        <f>SUMIF('R-Existing'!$B$12:$B$461,$B26,'R-Existing'!K$12:K$461)</f>
        <v>0</v>
      </c>
      <c r="L26" s="37">
        <f>SUMIF('R-Existing'!$B$12:$B$461,$B26,'R-Existing'!L$12:L$461)</f>
        <v>0</v>
      </c>
      <c r="M26" s="37">
        <f>SUMIF('R-Existing'!$B$12:$B$461,$B26,'R-Existing'!M$12:M$461)</f>
        <v>0</v>
      </c>
      <c r="N26" s="37">
        <f>SUMIF('R-Existing'!$B$12:$B$461,$B26,'R-Existing'!N$12:N$461)</f>
        <v>0</v>
      </c>
      <c r="O26" s="37">
        <f>SUMIF('R-Existing'!$B$12:$B$461,$B26,'R-Existing'!O$12:O$461)</f>
        <v>0</v>
      </c>
      <c r="P26" s="37">
        <f>SUMIF('R-Existing'!$B$12:$B$461,$B26,'R-Existing'!P$12:P$461)</f>
        <v>0</v>
      </c>
      <c r="Q26" s="37">
        <f>SUMIF('R-Existing'!$B$12:$B$461,$B26,'R-Existing'!Q$12:Q$461)</f>
        <v>0</v>
      </c>
      <c r="R26" s="37">
        <f>SUMIF('R-Existing'!$B$12:$B$461,$B26,'R-Existing'!R$12:R$461)</f>
        <v>0</v>
      </c>
      <c r="S26" s="37">
        <f>SUMIF('R-Existing'!$B$12:$B$461,$B26,'R-Existing'!S$12:S$461)</f>
        <v>0</v>
      </c>
      <c r="T26" s="37">
        <f>SUMIF('R-Existing'!$B$12:$B$461,$B26,'R-Existing'!T$12:T$461)</f>
        <v>0</v>
      </c>
      <c r="U26" s="37">
        <f>SUMIF('R-Existing'!$B$12:$B$461,$B26,'R-Existing'!U$12:U$461)</f>
        <v>1</v>
      </c>
      <c r="V26" s="37">
        <f>SUMIF('R-Existing'!$B$12:$B$461,$B26,'R-Existing'!V$12:V$461)</f>
        <v>0</v>
      </c>
      <c r="W26" s="37">
        <f>SUMIF('R-Existing'!$B$12:$B$461,$B26,'R-Existing'!W$12:W$461)</f>
        <v>0</v>
      </c>
      <c r="X26" s="37">
        <f>SUMIF('R-Existing'!$B$12:$B$461,$B26,'R-Existing'!X$12:X$461)</f>
        <v>237</v>
      </c>
      <c r="Y26" s="37">
        <f>SUMIF('R-Existing'!$B$12:$B$461,$B26,'R-Existing'!Y$12:Y$461)</f>
        <v>0</v>
      </c>
      <c r="Z26" s="37">
        <f>SUMIF('R-Existing'!$B$12:$B$461,$B26,'R-Existing'!Z$12:Z$461)</f>
        <v>0</v>
      </c>
      <c r="AA26" s="37">
        <f>SUMIF('R-Existing'!$B$12:$B$461,$B26,'R-Existing'!AA$12:AA$461)</f>
        <v>0</v>
      </c>
      <c r="AB26" s="37">
        <f>SUMIF('R-Existing'!$B$12:$B$461,$B26,'R-Existing'!AB$12:AB$461)</f>
        <v>0</v>
      </c>
      <c r="AC26" s="37">
        <f>SUMIF('R-Existing'!$B$12:$B$461,$B26,'R-Existing'!AC$12:AC$461)</f>
        <v>0</v>
      </c>
      <c r="AD26" s="37">
        <f>SUMIF('R-Existing'!$B$12:$B$461,$B26,'R-Existing'!AD$12:AD$461)</f>
        <v>0</v>
      </c>
      <c r="AE26" s="56">
        <f>SUMIF('R-Existing'!$B$12:$B$461,$B26,'R-Existing'!AE$12:AE$461)</f>
        <v>9.6699999999999994E-2</v>
      </c>
      <c r="AF26" s="37">
        <f>SUMIF('R-Existing'!$B$12:$B$461,$B26,'R-Existing'!AF$12:AF$461)</f>
        <v>0</v>
      </c>
      <c r="AG26" s="37">
        <f>SUMIF('R-Existing'!$B$12:$B$461,$B26,'R-Existing'!AG$12:AG$461)</f>
        <v>0</v>
      </c>
      <c r="AH26" s="37">
        <f>SUMIF('R-Existing'!$B$12:$B$461,$B26,'R-Existing'!AH$12:AH$461)</f>
        <v>0</v>
      </c>
      <c r="AI26" s="37">
        <f>SUMIF('R-Existing'!$B$12:$B$461,$B26,'R-Existing'!AI$12:AI$461)</f>
        <v>0</v>
      </c>
      <c r="AJ26" s="37">
        <f>SUMIF('R-Existing'!$B$12:$B$461,$B26,'R-Existing'!AJ$12:AJ$461)</f>
        <v>0</v>
      </c>
      <c r="AK26" s="37">
        <f>SUMIF('R-Existing'!$B$12:$B$461,$B26,'R-Existing'!AK$12:AK$461)</f>
        <v>0</v>
      </c>
      <c r="AL26" s="37">
        <f>SUMIF('R-Existing'!$B$12:$B$461,$B26,'R-Existing'!AL$12:AL$461)</f>
        <v>0</v>
      </c>
      <c r="AM26" s="37">
        <f>SUMIF('R-Existing'!$B$12:$B$461,$B26,'R-Existing'!AM$12:AM$461)</f>
        <v>0</v>
      </c>
      <c r="AN26" s="37">
        <f>SUMIF('R-Existing'!$B$12:$B$461,$B26,'R-Existing'!AN$12:AN$461)</f>
        <v>0</v>
      </c>
      <c r="AO26" s="37"/>
      <c r="AP26" s="37"/>
    </row>
    <row r="27" spans="1:42" x14ac:dyDescent="0.2">
      <c r="A27" s="1">
        <f t="shared" si="2"/>
        <v>7</v>
      </c>
      <c r="B27" s="101">
        <f t="shared" si="3"/>
        <v>45138</v>
      </c>
      <c r="C27" s="37">
        <f>SUMIF('R-Existing'!$B$12:$B$461,$B27,'R-Existing'!C$12:C$461)</f>
        <v>0</v>
      </c>
      <c r="D27" s="37">
        <f>SUMIF('R-Existing'!$B$12:$B$461,$B27,'R-Existing'!D$12:D$461)</f>
        <v>0</v>
      </c>
      <c r="E27" s="37">
        <f>SUMIF('R-Existing'!$B$12:$B$461,$B27,'R-Existing'!E$12:E$461)</f>
        <v>0</v>
      </c>
      <c r="F27" s="37">
        <f>SUMIF('R-Existing'!$B$12:$B$461,$B27,'R-Existing'!F$12:F$461)</f>
        <v>0</v>
      </c>
      <c r="G27" s="37">
        <f>SUMIF('R-Existing'!$B$12:$B$461,$B27,'R-Existing'!G$12:G$461)</f>
        <v>0</v>
      </c>
      <c r="H27" s="37">
        <f>SUMIF('R-Existing'!$B$12:$B$461,$B27,'R-Existing'!H$12:H$461)</f>
        <v>0</v>
      </c>
      <c r="I27" s="37">
        <f>SUMIF('R-Existing'!$B$12:$B$461,$B27,'R-Existing'!I$12:I$461)</f>
        <v>0</v>
      </c>
      <c r="J27" s="37">
        <f>SUMIF('R-Existing'!$B$12:$B$461,$B27,'R-Existing'!J$12:J$461)</f>
        <v>0</v>
      </c>
      <c r="K27" s="37">
        <f>SUMIF('R-Existing'!$B$12:$B$461,$B27,'R-Existing'!K$12:K$461)</f>
        <v>0</v>
      </c>
      <c r="L27" s="37">
        <f>SUMIF('R-Existing'!$B$12:$B$461,$B27,'R-Existing'!L$12:L$461)</f>
        <v>0</v>
      </c>
      <c r="M27" s="37">
        <f>SUMIF('R-Existing'!$B$12:$B$461,$B27,'R-Existing'!M$12:M$461)</f>
        <v>0</v>
      </c>
      <c r="N27" s="37">
        <f>SUMIF('R-Existing'!$B$12:$B$461,$B27,'R-Existing'!N$12:N$461)</f>
        <v>0</v>
      </c>
      <c r="O27" s="37">
        <f>SUMIF('R-Existing'!$B$12:$B$461,$B27,'R-Existing'!O$12:O$461)</f>
        <v>0</v>
      </c>
      <c r="P27" s="37">
        <f>SUMIF('R-Existing'!$B$12:$B$461,$B27,'R-Existing'!P$12:P$461)</f>
        <v>0</v>
      </c>
      <c r="Q27" s="37">
        <f>SUMIF('R-Existing'!$B$12:$B$461,$B27,'R-Existing'!Q$12:Q$461)</f>
        <v>0</v>
      </c>
      <c r="R27" s="37">
        <f>SUMIF('R-Existing'!$B$12:$B$461,$B27,'R-Existing'!R$12:R$461)</f>
        <v>0</v>
      </c>
      <c r="S27" s="37">
        <f>SUMIF('R-Existing'!$B$12:$B$461,$B27,'R-Existing'!S$12:S$461)</f>
        <v>0</v>
      </c>
      <c r="T27" s="37">
        <f>SUMIF('R-Existing'!$B$12:$B$461,$B27,'R-Existing'!T$12:T$461)</f>
        <v>0</v>
      </c>
      <c r="U27" s="37">
        <f>SUMIF('R-Existing'!$B$12:$B$461,$B27,'R-Existing'!U$12:U$461)</f>
        <v>1</v>
      </c>
      <c r="V27" s="37">
        <f>SUMIF('R-Existing'!$B$12:$B$461,$B27,'R-Existing'!V$12:V$461)</f>
        <v>0</v>
      </c>
      <c r="W27" s="37">
        <f>SUMIF('R-Existing'!$B$12:$B$461,$B27,'R-Existing'!W$12:W$461)</f>
        <v>0</v>
      </c>
      <c r="X27" s="37">
        <f>SUMIF('R-Existing'!$B$12:$B$461,$B27,'R-Existing'!X$12:X$461)</f>
        <v>237</v>
      </c>
      <c r="Y27" s="37">
        <f>SUMIF('R-Existing'!$B$12:$B$461,$B27,'R-Existing'!Y$12:Y$461)</f>
        <v>0</v>
      </c>
      <c r="Z27" s="37">
        <f>SUMIF('R-Existing'!$B$12:$B$461,$B27,'R-Existing'!Z$12:Z$461)</f>
        <v>0</v>
      </c>
      <c r="AA27" s="37">
        <f>SUMIF('R-Existing'!$B$12:$B$461,$B27,'R-Existing'!AA$12:AA$461)</f>
        <v>0</v>
      </c>
      <c r="AB27" s="37">
        <f>SUMIF('R-Existing'!$B$12:$B$461,$B27,'R-Existing'!AB$12:AB$461)</f>
        <v>0</v>
      </c>
      <c r="AC27" s="37">
        <f>SUMIF('R-Existing'!$B$12:$B$461,$B27,'R-Existing'!AC$12:AC$461)</f>
        <v>0</v>
      </c>
      <c r="AD27" s="37">
        <f>SUMIF('R-Existing'!$B$12:$B$461,$B27,'R-Existing'!AD$12:AD$461)</f>
        <v>0</v>
      </c>
      <c r="AE27" s="56">
        <f>SUMIF('R-Existing'!$B$12:$B$461,$B27,'R-Existing'!AE$12:AE$461)</f>
        <v>9.6699999999999994E-2</v>
      </c>
      <c r="AF27" s="37">
        <f>SUMIF('R-Existing'!$B$12:$B$461,$B27,'R-Existing'!AF$12:AF$461)</f>
        <v>0</v>
      </c>
      <c r="AG27" s="37">
        <f>SUMIF('R-Existing'!$B$12:$B$461,$B27,'R-Existing'!AG$12:AG$461)</f>
        <v>0</v>
      </c>
      <c r="AH27" s="37">
        <f>SUMIF('R-Existing'!$B$12:$B$461,$B27,'R-Existing'!AH$12:AH$461)</f>
        <v>0</v>
      </c>
      <c r="AI27" s="37">
        <f>SUMIF('R-Existing'!$B$12:$B$461,$B27,'R-Existing'!AI$12:AI$461)</f>
        <v>0</v>
      </c>
      <c r="AJ27" s="37">
        <f>SUMIF('R-Existing'!$B$12:$B$461,$B27,'R-Existing'!AJ$12:AJ$461)</f>
        <v>0</v>
      </c>
      <c r="AK27" s="37">
        <f>SUMIF('R-Existing'!$B$12:$B$461,$B27,'R-Existing'!AK$12:AK$461)</f>
        <v>0</v>
      </c>
      <c r="AL27" s="37">
        <f>SUMIF('R-Existing'!$B$12:$B$461,$B27,'R-Existing'!AL$12:AL$461)</f>
        <v>0</v>
      </c>
      <c r="AM27" s="37">
        <f>SUMIF('R-Existing'!$B$12:$B$461,$B27,'R-Existing'!AM$12:AM$461)</f>
        <v>0</v>
      </c>
      <c r="AN27" s="37">
        <f>SUMIF('R-Existing'!$B$12:$B$461,$B27,'R-Existing'!AN$12:AN$461)</f>
        <v>0</v>
      </c>
      <c r="AO27" s="37"/>
      <c r="AP27" s="37"/>
    </row>
    <row r="28" spans="1:42" x14ac:dyDescent="0.2">
      <c r="A28" s="1">
        <f t="shared" si="2"/>
        <v>8</v>
      </c>
      <c r="B28" s="101">
        <f t="shared" si="3"/>
        <v>45169</v>
      </c>
      <c r="C28" s="37">
        <f>SUMIF('R-Existing'!$B$12:$B$461,$B28,'R-Existing'!C$12:C$461)</f>
        <v>0</v>
      </c>
      <c r="D28" s="37">
        <f>SUMIF('R-Existing'!$B$12:$B$461,$B28,'R-Existing'!D$12:D$461)</f>
        <v>0</v>
      </c>
      <c r="E28" s="37">
        <f>SUMIF('R-Existing'!$B$12:$B$461,$B28,'R-Existing'!E$12:E$461)</f>
        <v>0</v>
      </c>
      <c r="F28" s="37">
        <f>SUMIF('R-Existing'!$B$12:$B$461,$B28,'R-Existing'!F$12:F$461)</f>
        <v>0</v>
      </c>
      <c r="G28" s="37">
        <f>SUMIF('R-Existing'!$B$12:$B$461,$B28,'R-Existing'!G$12:G$461)</f>
        <v>0</v>
      </c>
      <c r="H28" s="37">
        <f>SUMIF('R-Existing'!$B$12:$B$461,$B28,'R-Existing'!H$12:H$461)</f>
        <v>0</v>
      </c>
      <c r="I28" s="37">
        <f>SUMIF('R-Existing'!$B$12:$B$461,$B28,'R-Existing'!I$12:I$461)</f>
        <v>0</v>
      </c>
      <c r="J28" s="37">
        <f>SUMIF('R-Existing'!$B$12:$B$461,$B28,'R-Existing'!J$12:J$461)</f>
        <v>0</v>
      </c>
      <c r="K28" s="37">
        <f>SUMIF('R-Existing'!$B$12:$B$461,$B28,'R-Existing'!K$12:K$461)</f>
        <v>0</v>
      </c>
      <c r="L28" s="37">
        <f>SUMIF('R-Existing'!$B$12:$B$461,$B28,'R-Existing'!L$12:L$461)</f>
        <v>0</v>
      </c>
      <c r="M28" s="37">
        <f>SUMIF('R-Existing'!$B$12:$B$461,$B28,'R-Existing'!M$12:M$461)</f>
        <v>0</v>
      </c>
      <c r="N28" s="37">
        <f>SUMIF('R-Existing'!$B$12:$B$461,$B28,'R-Existing'!N$12:N$461)</f>
        <v>0</v>
      </c>
      <c r="O28" s="37">
        <f>SUMIF('R-Existing'!$B$12:$B$461,$B28,'R-Existing'!O$12:O$461)</f>
        <v>0</v>
      </c>
      <c r="P28" s="37">
        <f>SUMIF('R-Existing'!$B$12:$B$461,$B28,'R-Existing'!P$12:P$461)</f>
        <v>0</v>
      </c>
      <c r="Q28" s="37">
        <f>SUMIF('R-Existing'!$B$12:$B$461,$B28,'R-Existing'!Q$12:Q$461)</f>
        <v>0</v>
      </c>
      <c r="R28" s="37">
        <f>SUMIF('R-Existing'!$B$12:$B$461,$B28,'R-Existing'!R$12:R$461)</f>
        <v>0</v>
      </c>
      <c r="S28" s="37">
        <f>SUMIF('R-Existing'!$B$12:$B$461,$B28,'R-Existing'!S$12:S$461)</f>
        <v>0</v>
      </c>
      <c r="T28" s="37">
        <f>SUMIF('R-Existing'!$B$12:$B$461,$B28,'R-Existing'!T$12:T$461)</f>
        <v>0</v>
      </c>
      <c r="U28" s="37">
        <f>SUMIF('R-Existing'!$B$12:$B$461,$B28,'R-Existing'!U$12:U$461)</f>
        <v>1</v>
      </c>
      <c r="V28" s="37">
        <f>SUMIF('R-Existing'!$B$12:$B$461,$B28,'R-Existing'!V$12:V$461)</f>
        <v>0</v>
      </c>
      <c r="W28" s="37">
        <f>SUMIF('R-Existing'!$B$12:$B$461,$B28,'R-Existing'!W$12:W$461)</f>
        <v>0</v>
      </c>
      <c r="X28" s="37">
        <f>SUMIF('R-Existing'!$B$12:$B$461,$B28,'R-Existing'!X$12:X$461)</f>
        <v>237</v>
      </c>
      <c r="Y28" s="37">
        <f>SUMIF('R-Existing'!$B$12:$B$461,$B28,'R-Existing'!Y$12:Y$461)</f>
        <v>0</v>
      </c>
      <c r="Z28" s="37">
        <f>SUMIF('R-Existing'!$B$12:$B$461,$B28,'R-Existing'!Z$12:Z$461)</f>
        <v>0</v>
      </c>
      <c r="AA28" s="37">
        <f>SUMIF('R-Existing'!$B$12:$B$461,$B28,'R-Existing'!AA$12:AA$461)</f>
        <v>0</v>
      </c>
      <c r="AB28" s="37">
        <f>SUMIF('R-Existing'!$B$12:$B$461,$B28,'R-Existing'!AB$12:AB$461)</f>
        <v>0</v>
      </c>
      <c r="AC28" s="37">
        <f>SUMIF('R-Existing'!$B$12:$B$461,$B28,'R-Existing'!AC$12:AC$461)</f>
        <v>0</v>
      </c>
      <c r="AD28" s="37">
        <f>SUMIF('R-Existing'!$B$12:$B$461,$B28,'R-Existing'!AD$12:AD$461)</f>
        <v>0</v>
      </c>
      <c r="AE28" s="56">
        <f>SUMIF('R-Existing'!$B$12:$B$461,$B28,'R-Existing'!AE$12:AE$461)</f>
        <v>9.6699999999999994E-2</v>
      </c>
      <c r="AF28" s="37">
        <f>SUMIF('R-Existing'!$B$12:$B$461,$B28,'R-Existing'!AF$12:AF$461)</f>
        <v>0</v>
      </c>
      <c r="AG28" s="37">
        <f>SUMIF('R-Existing'!$B$12:$B$461,$B28,'R-Existing'!AG$12:AG$461)</f>
        <v>0</v>
      </c>
      <c r="AH28" s="37">
        <f>SUMIF('R-Existing'!$B$12:$B$461,$B28,'R-Existing'!AH$12:AH$461)</f>
        <v>0</v>
      </c>
      <c r="AI28" s="37">
        <f>SUMIF('R-Existing'!$B$12:$B$461,$B28,'R-Existing'!AI$12:AI$461)</f>
        <v>0</v>
      </c>
      <c r="AJ28" s="37">
        <f>SUMIF('R-Existing'!$B$12:$B$461,$B28,'R-Existing'!AJ$12:AJ$461)</f>
        <v>0</v>
      </c>
      <c r="AK28" s="37">
        <f>SUMIF('R-Existing'!$B$12:$B$461,$B28,'R-Existing'!AK$12:AK$461)</f>
        <v>0</v>
      </c>
      <c r="AL28" s="37">
        <f>SUMIF('R-Existing'!$B$12:$B$461,$B28,'R-Existing'!AL$12:AL$461)</f>
        <v>0</v>
      </c>
      <c r="AM28" s="37">
        <f>SUMIF('R-Existing'!$B$12:$B$461,$B28,'R-Existing'!AM$12:AM$461)</f>
        <v>0</v>
      </c>
      <c r="AN28" s="37">
        <f>SUMIF('R-Existing'!$B$12:$B$461,$B28,'R-Existing'!AN$12:AN$461)</f>
        <v>0</v>
      </c>
      <c r="AO28" s="37"/>
      <c r="AP28" s="37"/>
    </row>
    <row r="29" spans="1:42" x14ac:dyDescent="0.2">
      <c r="A29" s="1">
        <f t="shared" si="2"/>
        <v>9</v>
      </c>
      <c r="B29" s="101">
        <f t="shared" si="3"/>
        <v>45199</v>
      </c>
      <c r="C29" s="37">
        <f>SUMIF('R-Existing'!$B$12:$B$461,$B29,'R-Existing'!C$12:C$461)</f>
        <v>0</v>
      </c>
      <c r="D29" s="37">
        <f>SUMIF('R-Existing'!$B$12:$B$461,$B29,'R-Existing'!D$12:D$461)</f>
        <v>0</v>
      </c>
      <c r="E29" s="37">
        <f>SUMIF('R-Existing'!$B$12:$B$461,$B29,'R-Existing'!E$12:E$461)</f>
        <v>0</v>
      </c>
      <c r="F29" s="37">
        <f>SUMIF('R-Existing'!$B$12:$B$461,$B29,'R-Existing'!F$12:F$461)</f>
        <v>0</v>
      </c>
      <c r="G29" s="37">
        <f>SUMIF('R-Existing'!$B$12:$B$461,$B29,'R-Existing'!G$12:G$461)</f>
        <v>0</v>
      </c>
      <c r="H29" s="37">
        <f>SUMIF('R-Existing'!$B$12:$B$461,$B29,'R-Existing'!H$12:H$461)</f>
        <v>0</v>
      </c>
      <c r="I29" s="37">
        <f>SUMIF('R-Existing'!$B$12:$B$461,$B29,'R-Existing'!I$12:I$461)</f>
        <v>0</v>
      </c>
      <c r="J29" s="37">
        <f>SUMIF('R-Existing'!$B$12:$B$461,$B29,'R-Existing'!J$12:J$461)</f>
        <v>0</v>
      </c>
      <c r="K29" s="37">
        <f>SUMIF('R-Existing'!$B$12:$B$461,$B29,'R-Existing'!K$12:K$461)</f>
        <v>0</v>
      </c>
      <c r="L29" s="37">
        <f>SUMIF('R-Existing'!$B$12:$B$461,$B29,'R-Existing'!L$12:L$461)</f>
        <v>0</v>
      </c>
      <c r="M29" s="37">
        <f>SUMIF('R-Existing'!$B$12:$B$461,$B29,'R-Existing'!M$12:M$461)</f>
        <v>0</v>
      </c>
      <c r="N29" s="37">
        <f>SUMIF('R-Existing'!$B$12:$B$461,$B29,'R-Existing'!N$12:N$461)</f>
        <v>0</v>
      </c>
      <c r="O29" s="37">
        <f>SUMIF('R-Existing'!$B$12:$B$461,$B29,'R-Existing'!O$12:O$461)</f>
        <v>0</v>
      </c>
      <c r="P29" s="37">
        <f>SUMIF('R-Existing'!$B$12:$B$461,$B29,'R-Existing'!P$12:P$461)</f>
        <v>0</v>
      </c>
      <c r="Q29" s="37">
        <f>SUMIF('R-Existing'!$B$12:$B$461,$B29,'R-Existing'!Q$12:Q$461)</f>
        <v>0</v>
      </c>
      <c r="R29" s="37">
        <f>SUMIF('R-Existing'!$B$12:$B$461,$B29,'R-Existing'!R$12:R$461)</f>
        <v>0</v>
      </c>
      <c r="S29" s="37">
        <f>SUMIF('R-Existing'!$B$12:$B$461,$B29,'R-Existing'!S$12:S$461)</f>
        <v>0</v>
      </c>
      <c r="T29" s="37">
        <f>SUMIF('R-Existing'!$B$12:$B$461,$B29,'R-Existing'!T$12:T$461)</f>
        <v>0</v>
      </c>
      <c r="U29" s="37">
        <f>SUMIF('R-Existing'!$B$12:$B$461,$B29,'R-Existing'!U$12:U$461)</f>
        <v>1</v>
      </c>
      <c r="V29" s="37">
        <f>SUMIF('R-Existing'!$B$12:$B$461,$B29,'R-Existing'!V$12:V$461)</f>
        <v>0</v>
      </c>
      <c r="W29" s="37">
        <f>SUMIF('R-Existing'!$B$12:$B$461,$B29,'R-Existing'!W$12:W$461)</f>
        <v>0</v>
      </c>
      <c r="X29" s="37">
        <f>SUMIF('R-Existing'!$B$12:$B$461,$B29,'R-Existing'!X$12:X$461)</f>
        <v>237</v>
      </c>
      <c r="Y29" s="37">
        <f>SUMIF('R-Existing'!$B$12:$B$461,$B29,'R-Existing'!Y$12:Y$461)</f>
        <v>0</v>
      </c>
      <c r="Z29" s="37">
        <f>SUMIF('R-Existing'!$B$12:$B$461,$B29,'R-Existing'!Z$12:Z$461)</f>
        <v>0</v>
      </c>
      <c r="AA29" s="37">
        <f>SUMIF('R-Existing'!$B$12:$B$461,$B29,'R-Existing'!AA$12:AA$461)</f>
        <v>0</v>
      </c>
      <c r="AB29" s="37">
        <f>SUMIF('R-Existing'!$B$12:$B$461,$B29,'R-Existing'!AB$12:AB$461)</f>
        <v>0</v>
      </c>
      <c r="AC29" s="37">
        <f>SUMIF('R-Existing'!$B$12:$B$461,$B29,'R-Existing'!AC$12:AC$461)</f>
        <v>0</v>
      </c>
      <c r="AD29" s="37">
        <f>SUMIF('R-Existing'!$B$12:$B$461,$B29,'R-Existing'!AD$12:AD$461)</f>
        <v>0</v>
      </c>
      <c r="AE29" s="56">
        <f>SUMIF('R-Existing'!$B$12:$B$461,$B29,'R-Existing'!AE$12:AE$461)</f>
        <v>9.6699999999999994E-2</v>
      </c>
      <c r="AF29" s="37">
        <f>SUMIF('R-Existing'!$B$12:$B$461,$B29,'R-Existing'!AF$12:AF$461)</f>
        <v>0</v>
      </c>
      <c r="AG29" s="37">
        <f>SUMIF('R-Existing'!$B$12:$B$461,$B29,'R-Existing'!AG$12:AG$461)</f>
        <v>0</v>
      </c>
      <c r="AH29" s="37">
        <f>SUMIF('R-Existing'!$B$12:$B$461,$B29,'R-Existing'!AH$12:AH$461)</f>
        <v>0</v>
      </c>
      <c r="AI29" s="37">
        <f>SUMIF('R-Existing'!$B$12:$B$461,$B29,'R-Existing'!AI$12:AI$461)</f>
        <v>0</v>
      </c>
      <c r="AJ29" s="37">
        <f>SUMIF('R-Existing'!$B$12:$B$461,$B29,'R-Existing'!AJ$12:AJ$461)</f>
        <v>0</v>
      </c>
      <c r="AK29" s="37">
        <f>SUMIF('R-Existing'!$B$12:$B$461,$B29,'R-Existing'!AK$12:AK$461)</f>
        <v>0</v>
      </c>
      <c r="AL29" s="37">
        <f>SUMIF('R-Existing'!$B$12:$B$461,$B29,'R-Existing'!AL$12:AL$461)</f>
        <v>0</v>
      </c>
      <c r="AM29" s="37">
        <f>SUMIF('R-Existing'!$B$12:$B$461,$B29,'R-Existing'!AM$12:AM$461)</f>
        <v>0</v>
      </c>
      <c r="AN29" s="37">
        <f>SUMIF('R-Existing'!$B$12:$B$461,$B29,'R-Existing'!AN$12:AN$461)</f>
        <v>0</v>
      </c>
      <c r="AO29" s="37"/>
      <c r="AP29" s="37"/>
    </row>
    <row r="30" spans="1:42" x14ac:dyDescent="0.2">
      <c r="A30" s="1">
        <f t="shared" si="2"/>
        <v>10</v>
      </c>
      <c r="B30" s="101">
        <f t="shared" si="3"/>
        <v>45230</v>
      </c>
      <c r="C30" s="37">
        <f>SUMIF('R-Existing'!$B$12:$B$461,$B30,'R-Existing'!C$12:C$461)</f>
        <v>0</v>
      </c>
      <c r="D30" s="37">
        <f>SUMIF('R-Existing'!$B$12:$B$461,$B30,'R-Existing'!D$12:D$461)</f>
        <v>0</v>
      </c>
      <c r="E30" s="37">
        <f>SUMIF('R-Existing'!$B$12:$B$461,$B30,'R-Existing'!E$12:E$461)</f>
        <v>0</v>
      </c>
      <c r="F30" s="37">
        <f>SUMIF('R-Existing'!$B$12:$B$461,$B30,'R-Existing'!F$12:F$461)</f>
        <v>0</v>
      </c>
      <c r="G30" s="37">
        <f>SUMIF('R-Existing'!$B$12:$B$461,$B30,'R-Existing'!G$12:G$461)</f>
        <v>0</v>
      </c>
      <c r="H30" s="37">
        <f>SUMIF('R-Existing'!$B$12:$B$461,$B30,'R-Existing'!H$12:H$461)</f>
        <v>0</v>
      </c>
      <c r="I30" s="37">
        <f>SUMIF('R-Existing'!$B$12:$B$461,$B30,'R-Existing'!I$12:I$461)</f>
        <v>0</v>
      </c>
      <c r="J30" s="37">
        <f>SUMIF('R-Existing'!$B$12:$B$461,$B30,'R-Existing'!J$12:J$461)</f>
        <v>0</v>
      </c>
      <c r="K30" s="37">
        <f>SUMIF('R-Existing'!$B$12:$B$461,$B30,'R-Existing'!K$12:K$461)</f>
        <v>0</v>
      </c>
      <c r="L30" s="37">
        <f>SUMIF('R-Existing'!$B$12:$B$461,$B30,'R-Existing'!L$12:L$461)</f>
        <v>0</v>
      </c>
      <c r="M30" s="37">
        <f>SUMIF('R-Existing'!$B$12:$B$461,$B30,'R-Existing'!M$12:M$461)</f>
        <v>0</v>
      </c>
      <c r="N30" s="37">
        <f>SUMIF('R-Existing'!$B$12:$B$461,$B30,'R-Existing'!N$12:N$461)</f>
        <v>0</v>
      </c>
      <c r="O30" s="37">
        <f>SUMIF('R-Existing'!$B$12:$B$461,$B30,'R-Existing'!O$12:O$461)</f>
        <v>0</v>
      </c>
      <c r="P30" s="37">
        <f>SUMIF('R-Existing'!$B$12:$B$461,$B30,'R-Existing'!P$12:P$461)</f>
        <v>0</v>
      </c>
      <c r="Q30" s="37">
        <f>SUMIF('R-Existing'!$B$12:$B$461,$B30,'R-Existing'!Q$12:Q$461)</f>
        <v>0</v>
      </c>
      <c r="R30" s="37">
        <f>SUMIF('R-Existing'!$B$12:$B$461,$B30,'R-Existing'!R$12:R$461)</f>
        <v>0</v>
      </c>
      <c r="S30" s="37">
        <f>SUMIF('R-Existing'!$B$12:$B$461,$B30,'R-Existing'!S$12:S$461)</f>
        <v>0</v>
      </c>
      <c r="T30" s="37">
        <f>SUMIF('R-Existing'!$B$12:$B$461,$B30,'R-Existing'!T$12:T$461)</f>
        <v>0</v>
      </c>
      <c r="U30" s="37">
        <f>SUMIF('R-Existing'!$B$12:$B$461,$B30,'R-Existing'!U$12:U$461)</f>
        <v>1</v>
      </c>
      <c r="V30" s="37">
        <f>SUMIF('R-Existing'!$B$12:$B$461,$B30,'R-Existing'!V$12:V$461)</f>
        <v>0</v>
      </c>
      <c r="W30" s="37">
        <f>SUMIF('R-Existing'!$B$12:$B$461,$B30,'R-Existing'!W$12:W$461)</f>
        <v>0</v>
      </c>
      <c r="X30" s="37">
        <f>SUMIF('R-Existing'!$B$12:$B$461,$B30,'R-Existing'!X$12:X$461)</f>
        <v>237</v>
      </c>
      <c r="Y30" s="37">
        <f>SUMIF('R-Existing'!$B$12:$B$461,$B30,'R-Existing'!Y$12:Y$461)</f>
        <v>0</v>
      </c>
      <c r="Z30" s="37">
        <f>SUMIF('R-Existing'!$B$12:$B$461,$B30,'R-Existing'!Z$12:Z$461)</f>
        <v>0</v>
      </c>
      <c r="AA30" s="37">
        <f>SUMIF('R-Existing'!$B$12:$B$461,$B30,'R-Existing'!AA$12:AA$461)</f>
        <v>0</v>
      </c>
      <c r="AB30" s="37">
        <f>SUMIF('R-Existing'!$B$12:$B$461,$B30,'R-Existing'!AB$12:AB$461)</f>
        <v>0</v>
      </c>
      <c r="AC30" s="37">
        <f>SUMIF('R-Existing'!$B$12:$B$461,$B30,'R-Existing'!AC$12:AC$461)</f>
        <v>0</v>
      </c>
      <c r="AD30" s="37">
        <f>SUMIF('R-Existing'!$B$12:$B$461,$B30,'R-Existing'!AD$12:AD$461)</f>
        <v>0</v>
      </c>
      <c r="AE30" s="56">
        <f>SUMIF('R-Existing'!$B$12:$B$461,$B30,'R-Existing'!AE$12:AE$461)</f>
        <v>9.6699999999999994E-2</v>
      </c>
      <c r="AF30" s="37">
        <f>SUMIF('R-Existing'!$B$12:$B$461,$B30,'R-Existing'!AF$12:AF$461)</f>
        <v>0</v>
      </c>
      <c r="AG30" s="37">
        <f>SUMIF('R-Existing'!$B$12:$B$461,$B30,'R-Existing'!AG$12:AG$461)</f>
        <v>0</v>
      </c>
      <c r="AH30" s="37">
        <f>SUMIF('R-Existing'!$B$12:$B$461,$B30,'R-Existing'!AH$12:AH$461)</f>
        <v>0</v>
      </c>
      <c r="AI30" s="37">
        <f>SUMIF('R-Existing'!$B$12:$B$461,$B30,'R-Existing'!AI$12:AI$461)</f>
        <v>0</v>
      </c>
      <c r="AJ30" s="37">
        <f>SUMIF('R-Existing'!$B$12:$B$461,$B30,'R-Existing'!AJ$12:AJ$461)</f>
        <v>0</v>
      </c>
      <c r="AK30" s="37">
        <f>SUMIF('R-Existing'!$B$12:$B$461,$B30,'R-Existing'!AK$12:AK$461)</f>
        <v>0</v>
      </c>
      <c r="AL30" s="37">
        <f>SUMIF('R-Existing'!$B$12:$B$461,$B30,'R-Existing'!AL$12:AL$461)</f>
        <v>0</v>
      </c>
      <c r="AM30" s="37">
        <f>SUMIF('R-Existing'!$B$12:$B$461,$B30,'R-Existing'!AM$12:AM$461)</f>
        <v>0</v>
      </c>
      <c r="AN30" s="37">
        <f>SUMIF('R-Existing'!$B$12:$B$461,$B30,'R-Existing'!AN$12:AN$461)</f>
        <v>0</v>
      </c>
      <c r="AO30" s="37"/>
      <c r="AP30" s="37"/>
    </row>
    <row r="31" spans="1:42" x14ac:dyDescent="0.2">
      <c r="A31" s="1">
        <f t="shared" si="2"/>
        <v>11</v>
      </c>
      <c r="B31" s="101">
        <f t="shared" si="3"/>
        <v>45260</v>
      </c>
      <c r="C31" s="37">
        <f>SUMIF('R-Existing'!$B$12:$B$461,$B31,'R-Existing'!C$12:C$461)</f>
        <v>0</v>
      </c>
      <c r="D31" s="37">
        <f>SUMIF('R-Existing'!$B$12:$B$461,$B31,'R-Existing'!D$12:D$461)</f>
        <v>0</v>
      </c>
      <c r="E31" s="37">
        <f>SUMIF('R-Existing'!$B$12:$B$461,$B31,'R-Existing'!E$12:E$461)</f>
        <v>0</v>
      </c>
      <c r="F31" s="37">
        <f>SUMIF('R-Existing'!$B$12:$B$461,$B31,'R-Existing'!F$12:F$461)</f>
        <v>0</v>
      </c>
      <c r="G31" s="37">
        <f>SUMIF('R-Existing'!$B$12:$B$461,$B31,'R-Existing'!G$12:G$461)</f>
        <v>0</v>
      </c>
      <c r="H31" s="37">
        <f>SUMIF('R-Existing'!$B$12:$B$461,$B31,'R-Existing'!H$12:H$461)</f>
        <v>0</v>
      </c>
      <c r="I31" s="37">
        <f>SUMIF('R-Existing'!$B$12:$B$461,$B31,'R-Existing'!I$12:I$461)</f>
        <v>0</v>
      </c>
      <c r="J31" s="37">
        <f>SUMIF('R-Existing'!$B$12:$B$461,$B31,'R-Existing'!J$12:J$461)</f>
        <v>0</v>
      </c>
      <c r="K31" s="37">
        <f>SUMIF('R-Existing'!$B$12:$B$461,$B31,'R-Existing'!K$12:K$461)</f>
        <v>0</v>
      </c>
      <c r="L31" s="37">
        <f>SUMIF('R-Existing'!$B$12:$B$461,$B31,'R-Existing'!L$12:L$461)</f>
        <v>0</v>
      </c>
      <c r="M31" s="37">
        <f>SUMIF('R-Existing'!$B$12:$B$461,$B31,'R-Existing'!M$12:M$461)</f>
        <v>0</v>
      </c>
      <c r="N31" s="37">
        <f>SUMIF('R-Existing'!$B$12:$B$461,$B31,'R-Existing'!N$12:N$461)</f>
        <v>0</v>
      </c>
      <c r="O31" s="37">
        <f>SUMIF('R-Existing'!$B$12:$B$461,$B31,'R-Existing'!O$12:O$461)</f>
        <v>0</v>
      </c>
      <c r="P31" s="37">
        <f>SUMIF('R-Existing'!$B$12:$B$461,$B31,'R-Existing'!P$12:P$461)</f>
        <v>0</v>
      </c>
      <c r="Q31" s="37">
        <f>SUMIF('R-Existing'!$B$12:$B$461,$B31,'R-Existing'!Q$12:Q$461)</f>
        <v>0</v>
      </c>
      <c r="R31" s="37">
        <f>SUMIF('R-Existing'!$B$12:$B$461,$B31,'R-Existing'!R$12:R$461)</f>
        <v>0</v>
      </c>
      <c r="S31" s="37">
        <f>SUMIF('R-Existing'!$B$12:$B$461,$B31,'R-Existing'!S$12:S$461)</f>
        <v>0</v>
      </c>
      <c r="T31" s="37">
        <f>SUMIF('R-Existing'!$B$12:$B$461,$B31,'R-Existing'!T$12:T$461)</f>
        <v>0</v>
      </c>
      <c r="U31" s="37">
        <f>SUMIF('R-Existing'!$B$12:$B$461,$B31,'R-Existing'!U$12:U$461)</f>
        <v>1</v>
      </c>
      <c r="V31" s="37">
        <f>SUMIF('R-Existing'!$B$12:$B$461,$B31,'R-Existing'!V$12:V$461)</f>
        <v>0</v>
      </c>
      <c r="W31" s="37">
        <f>SUMIF('R-Existing'!$B$12:$B$461,$B31,'R-Existing'!W$12:W$461)</f>
        <v>0</v>
      </c>
      <c r="X31" s="37">
        <f>SUMIF('R-Existing'!$B$12:$B$461,$B31,'R-Existing'!X$12:X$461)</f>
        <v>237</v>
      </c>
      <c r="Y31" s="37">
        <f>SUMIF('R-Existing'!$B$12:$B$461,$B31,'R-Existing'!Y$12:Y$461)</f>
        <v>0</v>
      </c>
      <c r="Z31" s="37">
        <f>SUMIF('R-Existing'!$B$12:$B$461,$B31,'R-Existing'!Z$12:Z$461)</f>
        <v>0</v>
      </c>
      <c r="AA31" s="37">
        <f>SUMIF('R-Existing'!$B$12:$B$461,$B31,'R-Existing'!AA$12:AA$461)</f>
        <v>0</v>
      </c>
      <c r="AB31" s="37">
        <f>SUMIF('R-Existing'!$B$12:$B$461,$B31,'R-Existing'!AB$12:AB$461)</f>
        <v>0</v>
      </c>
      <c r="AC31" s="37">
        <f>SUMIF('R-Existing'!$B$12:$B$461,$B31,'R-Existing'!AC$12:AC$461)</f>
        <v>0</v>
      </c>
      <c r="AD31" s="37">
        <f>SUMIF('R-Existing'!$B$12:$B$461,$B31,'R-Existing'!AD$12:AD$461)</f>
        <v>0</v>
      </c>
      <c r="AE31" s="56">
        <f>SUMIF('R-Existing'!$B$12:$B$461,$B31,'R-Existing'!AE$12:AE$461)</f>
        <v>9.6699999999999994E-2</v>
      </c>
      <c r="AF31" s="37">
        <f>SUMIF('R-Existing'!$B$12:$B$461,$B31,'R-Existing'!AF$12:AF$461)</f>
        <v>0</v>
      </c>
      <c r="AG31" s="37">
        <f>SUMIF('R-Existing'!$B$12:$B$461,$B31,'R-Existing'!AG$12:AG$461)</f>
        <v>0</v>
      </c>
      <c r="AH31" s="37">
        <f>SUMIF('R-Existing'!$B$12:$B$461,$B31,'R-Existing'!AH$12:AH$461)</f>
        <v>0</v>
      </c>
      <c r="AI31" s="37">
        <f>SUMIF('R-Existing'!$B$12:$B$461,$B31,'R-Existing'!AI$12:AI$461)</f>
        <v>0</v>
      </c>
      <c r="AJ31" s="37">
        <f>SUMIF('R-Existing'!$B$12:$B$461,$B31,'R-Existing'!AJ$12:AJ$461)</f>
        <v>0</v>
      </c>
      <c r="AK31" s="37">
        <f>SUMIF('R-Existing'!$B$12:$B$461,$B31,'R-Existing'!AK$12:AK$461)</f>
        <v>0</v>
      </c>
      <c r="AL31" s="37">
        <f>SUMIF('R-Existing'!$B$12:$B$461,$B31,'R-Existing'!AL$12:AL$461)</f>
        <v>0</v>
      </c>
      <c r="AM31" s="37">
        <f>SUMIF('R-Existing'!$B$12:$B$461,$B31,'R-Existing'!AM$12:AM$461)</f>
        <v>0</v>
      </c>
      <c r="AN31" s="37">
        <f>SUMIF('R-Existing'!$B$12:$B$461,$B31,'R-Existing'!AN$12:AN$461)</f>
        <v>0</v>
      </c>
      <c r="AO31" s="37"/>
      <c r="AP31" s="37"/>
    </row>
    <row r="32" spans="1:42" x14ac:dyDescent="0.2">
      <c r="A32" s="1">
        <f t="shared" si="2"/>
        <v>12</v>
      </c>
      <c r="B32" s="101">
        <f t="shared" si="3"/>
        <v>45291</v>
      </c>
      <c r="C32" s="37">
        <f>SUMIF('R-Existing'!$B$12:$B$461,$B32,'R-Existing'!C$12:C$461)</f>
        <v>0</v>
      </c>
      <c r="D32" s="37">
        <f>SUMIF('R-Existing'!$B$12:$B$461,$B32,'R-Existing'!D$12:D$461)</f>
        <v>0</v>
      </c>
      <c r="E32" s="37">
        <f>SUMIF('R-Existing'!$B$12:$B$461,$B32,'R-Existing'!E$12:E$461)</f>
        <v>0</v>
      </c>
      <c r="F32" s="37">
        <f>SUMIF('R-Existing'!$B$12:$B$461,$B32,'R-Existing'!F$12:F$461)</f>
        <v>0</v>
      </c>
      <c r="G32" s="37">
        <f>SUMIF('R-Existing'!$B$12:$B$461,$B32,'R-Existing'!G$12:G$461)</f>
        <v>0</v>
      </c>
      <c r="H32" s="37">
        <f>SUMIF('R-Existing'!$B$12:$B$461,$B32,'R-Existing'!H$12:H$461)</f>
        <v>0</v>
      </c>
      <c r="I32" s="37">
        <f>SUMIF('R-Existing'!$B$12:$B$461,$B32,'R-Existing'!I$12:I$461)</f>
        <v>0</v>
      </c>
      <c r="J32" s="37">
        <f>SUMIF('R-Existing'!$B$12:$B$461,$B32,'R-Existing'!J$12:J$461)</f>
        <v>0</v>
      </c>
      <c r="K32" s="37">
        <f>SUMIF('R-Existing'!$B$12:$B$461,$B32,'R-Existing'!K$12:K$461)</f>
        <v>0</v>
      </c>
      <c r="L32" s="37">
        <f>SUMIF('R-Existing'!$B$12:$B$461,$B32,'R-Existing'!L$12:L$461)</f>
        <v>0</v>
      </c>
      <c r="M32" s="37">
        <f>SUMIF('R-Existing'!$B$12:$B$461,$B32,'R-Existing'!M$12:M$461)</f>
        <v>0</v>
      </c>
      <c r="N32" s="37">
        <f>SUMIF('R-Existing'!$B$12:$B$461,$B32,'R-Existing'!N$12:N$461)</f>
        <v>0</v>
      </c>
      <c r="O32" s="37">
        <f>SUMIF('R-Existing'!$B$12:$B$461,$B32,'R-Existing'!O$12:O$461)</f>
        <v>0</v>
      </c>
      <c r="P32" s="37">
        <f>SUMIF('R-Existing'!$B$12:$B$461,$B32,'R-Existing'!P$12:P$461)</f>
        <v>0</v>
      </c>
      <c r="Q32" s="37">
        <f>SUMIF('R-Existing'!$B$12:$B$461,$B32,'R-Existing'!Q$12:Q$461)</f>
        <v>0</v>
      </c>
      <c r="R32" s="37">
        <f>SUMIF('R-Existing'!$B$12:$B$461,$B32,'R-Existing'!R$12:R$461)</f>
        <v>0</v>
      </c>
      <c r="S32" s="37">
        <f>SUMIF('R-Existing'!$B$12:$B$461,$B32,'R-Existing'!S$12:S$461)</f>
        <v>0</v>
      </c>
      <c r="T32" s="37">
        <f>SUMIF('R-Existing'!$B$12:$B$461,$B32,'R-Existing'!T$12:T$461)</f>
        <v>0</v>
      </c>
      <c r="U32" s="37">
        <f>SUMIF('R-Existing'!$B$12:$B$461,$B32,'R-Existing'!U$12:U$461)</f>
        <v>1</v>
      </c>
      <c r="V32" s="37">
        <f>SUMIF('R-Existing'!$B$12:$B$461,$B32,'R-Existing'!V$12:V$461)</f>
        <v>0</v>
      </c>
      <c r="W32" s="37">
        <f>SUMIF('R-Existing'!$B$12:$B$461,$B32,'R-Existing'!W$12:W$461)</f>
        <v>0</v>
      </c>
      <c r="X32" s="37">
        <f>SUMIF('R-Existing'!$B$12:$B$461,$B32,'R-Existing'!X$12:X$461)</f>
        <v>237</v>
      </c>
      <c r="Y32" s="37">
        <f>SUMIF('R-Existing'!$B$12:$B$461,$B32,'R-Existing'!Y$12:Y$461)</f>
        <v>0</v>
      </c>
      <c r="Z32" s="37">
        <f>SUMIF('R-Existing'!$B$12:$B$461,$B32,'R-Existing'!Z$12:Z$461)</f>
        <v>0</v>
      </c>
      <c r="AA32" s="37">
        <f>SUMIF('R-Existing'!$B$12:$B$461,$B32,'R-Existing'!AA$12:AA$461)</f>
        <v>0</v>
      </c>
      <c r="AB32" s="37">
        <f>SUMIF('R-Existing'!$B$12:$B$461,$B32,'R-Existing'!AB$12:AB$461)</f>
        <v>0</v>
      </c>
      <c r="AC32" s="37">
        <f>SUMIF('R-Existing'!$B$12:$B$461,$B32,'R-Existing'!AC$12:AC$461)</f>
        <v>0</v>
      </c>
      <c r="AD32" s="37">
        <f>SUMIF('R-Existing'!$B$12:$B$461,$B32,'R-Existing'!AD$12:AD$461)</f>
        <v>0</v>
      </c>
      <c r="AE32" s="56">
        <f>SUMIF('R-Existing'!$B$12:$B$461,$B32,'R-Existing'!AE$12:AE$461)</f>
        <v>9.6699999999999994E-2</v>
      </c>
      <c r="AF32" s="37">
        <f>SUMIF('R-Existing'!$B$12:$B$461,$B32,'R-Existing'!AF$12:AF$461)</f>
        <v>0</v>
      </c>
      <c r="AG32" s="37">
        <f>SUMIF('R-Existing'!$B$12:$B$461,$B32,'R-Existing'!AG$12:AG$461)</f>
        <v>0</v>
      </c>
      <c r="AH32" s="37">
        <f>SUMIF('R-Existing'!$B$12:$B$461,$B32,'R-Existing'!AH$12:AH$461)</f>
        <v>0</v>
      </c>
      <c r="AI32" s="37">
        <f>SUMIF('R-Existing'!$B$12:$B$461,$B32,'R-Existing'!AI$12:AI$461)</f>
        <v>0</v>
      </c>
      <c r="AJ32" s="37">
        <f>SUMIF('R-Existing'!$B$12:$B$461,$B32,'R-Existing'!AJ$12:AJ$461)</f>
        <v>0</v>
      </c>
      <c r="AK32" s="37">
        <f>SUMIF('R-Existing'!$B$12:$B$461,$B32,'R-Existing'!AK$12:AK$461)</f>
        <v>0</v>
      </c>
      <c r="AL32" s="37">
        <f>SUMIF('R-Existing'!$B$12:$B$461,$B32,'R-Existing'!AL$12:AL$461)</f>
        <v>0</v>
      </c>
      <c r="AM32" s="37">
        <f>SUMIF('R-Existing'!$B$12:$B$461,$B32,'R-Existing'!AM$12:AM$461)</f>
        <v>0</v>
      </c>
      <c r="AN32" s="37">
        <f>SUMIF('R-Existing'!$B$12:$B$461,$B32,'R-Existing'!AN$12:AN$461)</f>
        <v>0</v>
      </c>
      <c r="AO32" s="37"/>
      <c r="AP32" s="37"/>
    </row>
    <row r="33" spans="1:42" x14ac:dyDescent="0.2">
      <c r="A33" s="1">
        <f t="shared" si="2"/>
        <v>1</v>
      </c>
      <c r="B33" s="101">
        <f t="shared" si="3"/>
        <v>45322</v>
      </c>
      <c r="C33" s="37">
        <f>SUMIF('R-Existing'!$B$12:$B$461,$B33,'R-Existing'!C$12:C$461)</f>
        <v>0</v>
      </c>
      <c r="D33" s="37">
        <f>SUMIF('R-Existing'!$B$12:$B$461,$B33,'R-Existing'!D$12:D$461)</f>
        <v>0</v>
      </c>
      <c r="E33" s="37">
        <f>SUMIF('R-Existing'!$B$12:$B$461,$B33,'R-Existing'!E$12:E$461)</f>
        <v>0</v>
      </c>
      <c r="F33" s="37">
        <f>SUMIF('R-Existing'!$B$12:$B$461,$B33,'R-Existing'!F$12:F$461)</f>
        <v>0</v>
      </c>
      <c r="G33" s="37">
        <f>SUMIF('R-Existing'!$B$12:$B$461,$B33,'R-Existing'!G$12:G$461)</f>
        <v>0</v>
      </c>
      <c r="H33" s="37">
        <f>SUMIF('R-Existing'!$B$12:$B$461,$B33,'R-Existing'!H$12:H$461)</f>
        <v>0</v>
      </c>
      <c r="I33" s="37">
        <f>SUMIF('R-Existing'!$B$12:$B$461,$B33,'R-Existing'!I$12:I$461)</f>
        <v>0</v>
      </c>
      <c r="J33" s="37">
        <f>SUMIF('R-Existing'!$B$12:$B$461,$B33,'R-Existing'!J$12:J$461)</f>
        <v>0</v>
      </c>
      <c r="K33" s="37">
        <f>SUMIF('R-Existing'!$B$12:$B$461,$B33,'R-Existing'!K$12:K$461)</f>
        <v>0</v>
      </c>
      <c r="L33" s="37">
        <f>SUMIF('R-Existing'!$B$12:$B$461,$B33,'R-Existing'!L$12:L$461)</f>
        <v>0</v>
      </c>
      <c r="M33" s="37">
        <f>SUMIF('R-Existing'!$B$12:$B$461,$B33,'R-Existing'!M$12:M$461)</f>
        <v>0</v>
      </c>
      <c r="N33" s="37">
        <f>SUMIF('R-Existing'!$B$12:$B$461,$B33,'R-Existing'!N$12:N$461)</f>
        <v>0</v>
      </c>
      <c r="O33" s="37">
        <f>SUMIF('R-Existing'!$B$12:$B$461,$B33,'R-Existing'!O$12:O$461)</f>
        <v>0</v>
      </c>
      <c r="P33" s="37">
        <f>SUMIF('R-Existing'!$B$12:$B$461,$B33,'R-Existing'!P$12:P$461)</f>
        <v>0</v>
      </c>
      <c r="Q33" s="37">
        <f>SUMIF('R-Existing'!$B$12:$B$461,$B33,'R-Existing'!Q$12:Q$461)</f>
        <v>0</v>
      </c>
      <c r="R33" s="37">
        <f>SUMIF('R-Existing'!$B$12:$B$461,$B33,'R-Existing'!R$12:R$461)</f>
        <v>0</v>
      </c>
      <c r="S33" s="37">
        <f>SUMIF('R-Existing'!$B$12:$B$461,$B33,'R-Existing'!S$12:S$461)</f>
        <v>0</v>
      </c>
      <c r="T33" s="37">
        <f>SUMIF('R-Existing'!$B$12:$B$461,$B33,'R-Existing'!T$12:T$461)</f>
        <v>0</v>
      </c>
      <c r="U33" s="37">
        <f>SUMIF('R-Existing'!$B$12:$B$461,$B33,'R-Existing'!U$12:U$461)</f>
        <v>1</v>
      </c>
      <c r="V33" s="37">
        <f>SUMIF('R-Existing'!$B$12:$B$461,$B33,'R-Existing'!V$12:V$461)</f>
        <v>0</v>
      </c>
      <c r="W33" s="37">
        <f>SUMIF('R-Existing'!$B$12:$B$461,$B33,'R-Existing'!W$12:W$461)</f>
        <v>0</v>
      </c>
      <c r="X33" s="37">
        <f>SUMIF('R-Existing'!$B$12:$B$461,$B33,'R-Existing'!X$12:X$461)</f>
        <v>237</v>
      </c>
      <c r="Y33" s="37">
        <f>SUMIF('R-Existing'!$B$12:$B$461,$B33,'R-Existing'!Y$12:Y$461)</f>
        <v>0</v>
      </c>
      <c r="Z33" s="37">
        <f>SUMIF('R-Existing'!$B$12:$B$461,$B33,'R-Existing'!Z$12:Z$461)</f>
        <v>0</v>
      </c>
      <c r="AA33" s="37">
        <f>SUMIF('R-Existing'!$B$12:$B$461,$B33,'R-Existing'!AA$12:AA$461)</f>
        <v>0</v>
      </c>
      <c r="AB33" s="37">
        <f>SUMIF('R-Existing'!$B$12:$B$461,$B33,'R-Existing'!AB$12:AB$461)</f>
        <v>0</v>
      </c>
      <c r="AC33" s="37">
        <f>SUMIF('R-Existing'!$B$12:$B$461,$B33,'R-Existing'!AC$12:AC$461)</f>
        <v>0</v>
      </c>
      <c r="AD33" s="37">
        <f>SUMIF('R-Existing'!$B$12:$B$461,$B33,'R-Existing'!AD$12:AD$461)</f>
        <v>0</v>
      </c>
      <c r="AE33" s="56">
        <f>SUMIF('R-Existing'!$B$12:$B$461,$B33,'R-Existing'!AE$12:AE$461)</f>
        <v>9.6699999999999994E-2</v>
      </c>
      <c r="AF33" s="37">
        <f>SUMIF('R-Existing'!$B$12:$B$461,$B33,'R-Existing'!AF$12:AF$461)</f>
        <v>0</v>
      </c>
      <c r="AG33" s="37">
        <f>SUMIF('R-Existing'!$B$12:$B$461,$B33,'R-Existing'!AG$12:AG$461)</f>
        <v>0</v>
      </c>
      <c r="AH33" s="37">
        <f>SUMIF('R-Existing'!$B$12:$B$461,$B33,'R-Existing'!AH$12:AH$461)</f>
        <v>0</v>
      </c>
      <c r="AI33" s="37">
        <f>SUMIF('R-Existing'!$B$12:$B$461,$B33,'R-Existing'!AI$12:AI$461)</f>
        <v>0</v>
      </c>
      <c r="AJ33" s="37">
        <f>SUMIF('R-Existing'!$B$12:$B$461,$B33,'R-Existing'!AJ$12:AJ$461)</f>
        <v>0</v>
      </c>
      <c r="AK33" s="37">
        <f>SUMIF('R-Existing'!$B$12:$B$461,$B33,'R-Existing'!AK$12:AK$461)</f>
        <v>0</v>
      </c>
      <c r="AL33" s="37">
        <f>SUMIF('R-Existing'!$B$12:$B$461,$B33,'R-Existing'!AL$12:AL$461)</f>
        <v>0</v>
      </c>
      <c r="AM33" s="37">
        <f>SUMIF('R-Existing'!$B$12:$B$461,$B33,'R-Existing'!AM$12:AM$461)</f>
        <v>0</v>
      </c>
      <c r="AN33" s="37">
        <f>SUMIF('R-Existing'!$B$12:$B$461,$B33,'R-Existing'!AN$12:AN$461)</f>
        <v>0</v>
      </c>
      <c r="AO33" s="37"/>
      <c r="AP33" s="37"/>
    </row>
    <row r="34" spans="1:42" x14ac:dyDescent="0.2">
      <c r="A34" s="1">
        <f t="shared" si="2"/>
        <v>2</v>
      </c>
      <c r="B34" s="101">
        <f t="shared" si="3"/>
        <v>45351</v>
      </c>
      <c r="C34" s="37">
        <f>SUMIF('R-Existing'!$B$12:$B$461,$B34,'R-Existing'!C$12:C$461)</f>
        <v>0</v>
      </c>
      <c r="D34" s="37">
        <f>SUMIF('R-Existing'!$B$12:$B$461,$B34,'R-Existing'!D$12:D$461)</f>
        <v>0</v>
      </c>
      <c r="E34" s="37">
        <f>SUMIF('R-Existing'!$B$12:$B$461,$B34,'R-Existing'!E$12:E$461)</f>
        <v>0</v>
      </c>
      <c r="F34" s="37">
        <f>SUMIF('R-Existing'!$B$12:$B$461,$B34,'R-Existing'!F$12:F$461)</f>
        <v>0</v>
      </c>
      <c r="G34" s="37">
        <f>SUMIF('R-Existing'!$B$12:$B$461,$B34,'R-Existing'!G$12:G$461)</f>
        <v>0</v>
      </c>
      <c r="H34" s="37">
        <f>SUMIF('R-Existing'!$B$12:$B$461,$B34,'R-Existing'!H$12:H$461)</f>
        <v>0</v>
      </c>
      <c r="I34" s="37">
        <f>SUMIF('R-Existing'!$B$12:$B$461,$B34,'R-Existing'!I$12:I$461)</f>
        <v>0</v>
      </c>
      <c r="J34" s="37">
        <f>SUMIF('R-Existing'!$B$12:$B$461,$B34,'R-Existing'!J$12:J$461)</f>
        <v>0</v>
      </c>
      <c r="K34" s="37">
        <f>SUMIF('R-Existing'!$B$12:$B$461,$B34,'R-Existing'!K$12:K$461)</f>
        <v>0</v>
      </c>
      <c r="L34" s="37">
        <f>SUMIF('R-Existing'!$B$12:$B$461,$B34,'R-Existing'!L$12:L$461)</f>
        <v>0</v>
      </c>
      <c r="M34" s="37">
        <f>SUMIF('R-Existing'!$B$12:$B$461,$B34,'R-Existing'!M$12:M$461)</f>
        <v>0</v>
      </c>
      <c r="N34" s="37">
        <f>SUMIF('R-Existing'!$B$12:$B$461,$B34,'R-Existing'!N$12:N$461)</f>
        <v>0</v>
      </c>
      <c r="O34" s="37">
        <f>SUMIF('R-Existing'!$B$12:$B$461,$B34,'R-Existing'!O$12:O$461)</f>
        <v>0</v>
      </c>
      <c r="P34" s="37">
        <f>SUMIF('R-Existing'!$B$12:$B$461,$B34,'R-Existing'!P$12:P$461)</f>
        <v>0</v>
      </c>
      <c r="Q34" s="37">
        <f>SUMIF('R-Existing'!$B$12:$B$461,$B34,'R-Existing'!Q$12:Q$461)</f>
        <v>0</v>
      </c>
      <c r="R34" s="37">
        <f>SUMIF('R-Existing'!$B$12:$B$461,$B34,'R-Existing'!R$12:R$461)</f>
        <v>0</v>
      </c>
      <c r="S34" s="37">
        <f>SUMIF('R-Existing'!$B$12:$B$461,$B34,'R-Existing'!S$12:S$461)</f>
        <v>0</v>
      </c>
      <c r="T34" s="37">
        <f>SUMIF('R-Existing'!$B$12:$B$461,$B34,'R-Existing'!T$12:T$461)</f>
        <v>0</v>
      </c>
      <c r="U34" s="37">
        <f>SUMIF('R-Existing'!$B$12:$B$461,$B34,'R-Existing'!U$12:U$461)</f>
        <v>1</v>
      </c>
      <c r="V34" s="37">
        <f>SUMIF('R-Existing'!$B$12:$B$461,$B34,'R-Existing'!V$12:V$461)</f>
        <v>0</v>
      </c>
      <c r="W34" s="37">
        <f>SUMIF('R-Existing'!$B$12:$B$461,$B34,'R-Existing'!W$12:W$461)</f>
        <v>0</v>
      </c>
      <c r="X34" s="37">
        <f>SUMIF('R-Existing'!$B$12:$B$461,$B34,'R-Existing'!X$12:X$461)</f>
        <v>237</v>
      </c>
      <c r="Y34" s="37">
        <f>SUMIF('R-Existing'!$B$12:$B$461,$B34,'R-Existing'!Y$12:Y$461)</f>
        <v>0</v>
      </c>
      <c r="Z34" s="37">
        <f>SUMIF('R-Existing'!$B$12:$B$461,$B34,'R-Existing'!Z$12:Z$461)</f>
        <v>0</v>
      </c>
      <c r="AA34" s="37">
        <f>SUMIF('R-Existing'!$B$12:$B$461,$B34,'R-Existing'!AA$12:AA$461)</f>
        <v>0</v>
      </c>
      <c r="AB34" s="37">
        <f>SUMIF('R-Existing'!$B$12:$B$461,$B34,'R-Existing'!AB$12:AB$461)</f>
        <v>0</v>
      </c>
      <c r="AC34" s="37">
        <f>SUMIF('R-Existing'!$B$12:$B$461,$B34,'R-Existing'!AC$12:AC$461)</f>
        <v>0</v>
      </c>
      <c r="AD34" s="37">
        <f>SUMIF('R-Existing'!$B$12:$B$461,$B34,'R-Existing'!AD$12:AD$461)</f>
        <v>0</v>
      </c>
      <c r="AE34" s="56">
        <f>SUMIF('R-Existing'!$B$12:$B$461,$B34,'R-Existing'!AE$12:AE$461)</f>
        <v>9.6699999999999994E-2</v>
      </c>
      <c r="AF34" s="37">
        <f>SUMIF('R-Existing'!$B$12:$B$461,$B34,'R-Existing'!AF$12:AF$461)</f>
        <v>0</v>
      </c>
      <c r="AG34" s="37">
        <f>SUMIF('R-Existing'!$B$12:$B$461,$B34,'R-Existing'!AG$12:AG$461)</f>
        <v>0</v>
      </c>
      <c r="AH34" s="37">
        <f>SUMIF('R-Existing'!$B$12:$B$461,$B34,'R-Existing'!AH$12:AH$461)</f>
        <v>0</v>
      </c>
      <c r="AI34" s="37">
        <f>SUMIF('R-Existing'!$B$12:$B$461,$B34,'R-Existing'!AI$12:AI$461)</f>
        <v>0</v>
      </c>
      <c r="AJ34" s="37">
        <f>SUMIF('R-Existing'!$B$12:$B$461,$B34,'R-Existing'!AJ$12:AJ$461)</f>
        <v>0</v>
      </c>
      <c r="AK34" s="37">
        <f>SUMIF('R-Existing'!$B$12:$B$461,$B34,'R-Existing'!AK$12:AK$461)</f>
        <v>0</v>
      </c>
      <c r="AL34" s="37">
        <f>SUMIF('R-Existing'!$B$12:$B$461,$B34,'R-Existing'!AL$12:AL$461)</f>
        <v>0</v>
      </c>
      <c r="AM34" s="37">
        <f>SUMIF('R-Existing'!$B$12:$B$461,$B34,'R-Existing'!AM$12:AM$461)</f>
        <v>0</v>
      </c>
      <c r="AN34" s="37">
        <f>SUMIF('R-Existing'!$B$12:$B$461,$B34,'R-Existing'!AN$12:AN$461)</f>
        <v>0</v>
      </c>
      <c r="AO34" s="37"/>
      <c r="AP34" s="37"/>
    </row>
    <row r="35" spans="1:42" x14ac:dyDescent="0.2">
      <c r="A35" s="1">
        <f t="shared" si="2"/>
        <v>3</v>
      </c>
      <c r="B35" s="101">
        <f t="shared" si="3"/>
        <v>45382</v>
      </c>
      <c r="C35" s="37">
        <f>SUMIF('R-Existing'!$B$12:$B$461,$B35,'R-Existing'!C$12:C$461)</f>
        <v>0</v>
      </c>
      <c r="D35" s="37">
        <f>SUMIF('R-Existing'!$B$12:$B$461,$B35,'R-Existing'!D$12:D$461)</f>
        <v>0</v>
      </c>
      <c r="E35" s="37">
        <f>SUMIF('R-Existing'!$B$12:$B$461,$B35,'R-Existing'!E$12:E$461)</f>
        <v>0</v>
      </c>
      <c r="F35" s="37">
        <f>SUMIF('R-Existing'!$B$12:$B$461,$B35,'R-Existing'!F$12:F$461)</f>
        <v>0</v>
      </c>
      <c r="G35" s="37">
        <f>SUMIF('R-Existing'!$B$12:$B$461,$B35,'R-Existing'!G$12:G$461)</f>
        <v>0</v>
      </c>
      <c r="H35" s="37">
        <f>SUMIF('R-Existing'!$B$12:$B$461,$B35,'R-Existing'!H$12:H$461)</f>
        <v>0</v>
      </c>
      <c r="I35" s="37">
        <f>SUMIF('R-Existing'!$B$12:$B$461,$B35,'R-Existing'!I$12:I$461)</f>
        <v>0</v>
      </c>
      <c r="J35" s="37">
        <f>SUMIF('R-Existing'!$B$12:$B$461,$B35,'R-Existing'!J$12:J$461)</f>
        <v>0</v>
      </c>
      <c r="K35" s="37">
        <f>SUMIF('R-Existing'!$B$12:$B$461,$B35,'R-Existing'!K$12:K$461)</f>
        <v>0</v>
      </c>
      <c r="L35" s="37">
        <f>SUMIF('R-Existing'!$B$12:$B$461,$B35,'R-Existing'!L$12:L$461)</f>
        <v>0</v>
      </c>
      <c r="M35" s="37">
        <f>SUMIF('R-Existing'!$B$12:$B$461,$B35,'R-Existing'!M$12:M$461)</f>
        <v>0</v>
      </c>
      <c r="N35" s="37">
        <f>SUMIF('R-Existing'!$B$12:$B$461,$B35,'R-Existing'!N$12:N$461)</f>
        <v>0</v>
      </c>
      <c r="O35" s="37">
        <f>SUMIF('R-Existing'!$B$12:$B$461,$B35,'R-Existing'!O$12:O$461)</f>
        <v>0</v>
      </c>
      <c r="P35" s="37">
        <f>SUMIF('R-Existing'!$B$12:$B$461,$B35,'R-Existing'!P$12:P$461)</f>
        <v>0</v>
      </c>
      <c r="Q35" s="37">
        <f>SUMIF('R-Existing'!$B$12:$B$461,$B35,'R-Existing'!Q$12:Q$461)</f>
        <v>0</v>
      </c>
      <c r="R35" s="37">
        <f>SUMIF('R-Existing'!$B$12:$B$461,$B35,'R-Existing'!R$12:R$461)</f>
        <v>0</v>
      </c>
      <c r="S35" s="37">
        <f>SUMIF('R-Existing'!$B$12:$B$461,$B35,'R-Existing'!S$12:S$461)</f>
        <v>0</v>
      </c>
      <c r="T35" s="37">
        <f>SUMIF('R-Existing'!$B$12:$B$461,$B35,'R-Existing'!T$12:T$461)</f>
        <v>0</v>
      </c>
      <c r="U35" s="37">
        <f>SUMIF('R-Existing'!$B$12:$B$461,$B35,'R-Existing'!U$12:U$461)</f>
        <v>1</v>
      </c>
      <c r="V35" s="37">
        <f>SUMIF('R-Existing'!$B$12:$B$461,$B35,'R-Existing'!V$12:V$461)</f>
        <v>0</v>
      </c>
      <c r="W35" s="37">
        <f>SUMIF('R-Existing'!$B$12:$B$461,$B35,'R-Existing'!W$12:W$461)</f>
        <v>0</v>
      </c>
      <c r="X35" s="37">
        <f>SUMIF('R-Existing'!$B$12:$B$461,$B35,'R-Existing'!X$12:X$461)</f>
        <v>237</v>
      </c>
      <c r="Y35" s="37">
        <f>SUMIF('R-Existing'!$B$12:$B$461,$B35,'R-Existing'!Y$12:Y$461)</f>
        <v>0</v>
      </c>
      <c r="Z35" s="37">
        <f>SUMIF('R-Existing'!$B$12:$B$461,$B35,'R-Existing'!Z$12:Z$461)</f>
        <v>0</v>
      </c>
      <c r="AA35" s="37">
        <f>SUMIF('R-Existing'!$B$12:$B$461,$B35,'R-Existing'!AA$12:AA$461)</f>
        <v>0</v>
      </c>
      <c r="AB35" s="37">
        <f>SUMIF('R-Existing'!$B$12:$B$461,$B35,'R-Existing'!AB$12:AB$461)</f>
        <v>0</v>
      </c>
      <c r="AC35" s="37">
        <f>SUMIF('R-Existing'!$B$12:$B$461,$B35,'R-Existing'!AC$12:AC$461)</f>
        <v>0</v>
      </c>
      <c r="AD35" s="37">
        <f>SUMIF('R-Existing'!$B$12:$B$461,$B35,'R-Existing'!AD$12:AD$461)</f>
        <v>0</v>
      </c>
      <c r="AE35" s="56">
        <f>SUMIF('R-Existing'!$B$12:$B$461,$B35,'R-Existing'!AE$12:AE$461)</f>
        <v>9.6699999999999994E-2</v>
      </c>
      <c r="AF35" s="37">
        <f>SUMIF('R-Existing'!$B$12:$B$461,$B35,'R-Existing'!AF$12:AF$461)</f>
        <v>0</v>
      </c>
      <c r="AG35" s="37">
        <f>SUMIF('R-Existing'!$B$12:$B$461,$B35,'R-Existing'!AG$12:AG$461)</f>
        <v>0</v>
      </c>
      <c r="AH35" s="37">
        <f>SUMIF('R-Existing'!$B$12:$B$461,$B35,'R-Existing'!AH$12:AH$461)</f>
        <v>0</v>
      </c>
      <c r="AI35" s="37">
        <f>SUMIF('R-Existing'!$B$12:$B$461,$B35,'R-Existing'!AI$12:AI$461)</f>
        <v>0</v>
      </c>
      <c r="AJ35" s="37">
        <f>SUMIF('R-Existing'!$B$12:$B$461,$B35,'R-Existing'!AJ$12:AJ$461)</f>
        <v>0</v>
      </c>
      <c r="AK35" s="37">
        <f>SUMIF('R-Existing'!$B$12:$B$461,$B35,'R-Existing'!AK$12:AK$461)</f>
        <v>0</v>
      </c>
      <c r="AL35" s="37">
        <f>SUMIF('R-Existing'!$B$12:$B$461,$B35,'R-Existing'!AL$12:AL$461)</f>
        <v>0</v>
      </c>
      <c r="AM35" s="37">
        <f>SUMIF('R-Existing'!$B$12:$B$461,$B35,'R-Existing'!AM$12:AM$461)</f>
        <v>0</v>
      </c>
      <c r="AN35" s="37">
        <f>SUMIF('R-Existing'!$B$12:$B$461,$B35,'R-Existing'!AN$12:AN$461)</f>
        <v>0</v>
      </c>
      <c r="AO35" s="37"/>
      <c r="AP35" s="37"/>
    </row>
    <row r="36" spans="1:42" x14ac:dyDescent="0.2">
      <c r="A36" s="1">
        <f t="shared" si="2"/>
        <v>4</v>
      </c>
      <c r="B36" s="101">
        <f t="shared" si="3"/>
        <v>45412</v>
      </c>
      <c r="C36" s="37">
        <f>SUMIF('R-Existing'!$B$12:$B$461,$B36,'R-Existing'!C$12:C$461)</f>
        <v>0</v>
      </c>
      <c r="D36" s="37">
        <f>SUMIF('R-Existing'!$B$12:$B$461,$B36,'R-Existing'!D$12:D$461)</f>
        <v>0</v>
      </c>
      <c r="E36" s="37">
        <f>SUMIF('R-Existing'!$B$12:$B$461,$B36,'R-Existing'!E$12:E$461)</f>
        <v>0</v>
      </c>
      <c r="F36" s="37">
        <f>SUMIF('R-Existing'!$B$12:$B$461,$B36,'R-Existing'!F$12:F$461)</f>
        <v>0</v>
      </c>
      <c r="G36" s="37">
        <f>SUMIF('R-Existing'!$B$12:$B$461,$B36,'R-Existing'!G$12:G$461)</f>
        <v>0</v>
      </c>
      <c r="H36" s="37">
        <f>SUMIF('R-Existing'!$B$12:$B$461,$B36,'R-Existing'!H$12:H$461)</f>
        <v>0</v>
      </c>
      <c r="I36" s="37">
        <f>SUMIF('R-Existing'!$B$12:$B$461,$B36,'R-Existing'!I$12:I$461)</f>
        <v>0</v>
      </c>
      <c r="J36" s="37">
        <f>SUMIF('R-Existing'!$B$12:$B$461,$B36,'R-Existing'!J$12:J$461)</f>
        <v>0</v>
      </c>
      <c r="K36" s="37">
        <f>SUMIF('R-Existing'!$B$12:$B$461,$B36,'R-Existing'!K$12:K$461)</f>
        <v>0</v>
      </c>
      <c r="L36" s="37">
        <f>SUMIF('R-Existing'!$B$12:$B$461,$B36,'R-Existing'!L$12:L$461)</f>
        <v>0</v>
      </c>
      <c r="M36" s="37">
        <f>SUMIF('R-Existing'!$B$12:$B$461,$B36,'R-Existing'!M$12:M$461)</f>
        <v>0</v>
      </c>
      <c r="N36" s="37">
        <f>SUMIF('R-Existing'!$B$12:$B$461,$B36,'R-Existing'!N$12:N$461)</f>
        <v>0</v>
      </c>
      <c r="O36" s="37">
        <f>SUMIF('R-Existing'!$B$12:$B$461,$B36,'R-Existing'!O$12:O$461)</f>
        <v>0</v>
      </c>
      <c r="P36" s="37">
        <f>SUMIF('R-Existing'!$B$12:$B$461,$B36,'R-Existing'!P$12:P$461)</f>
        <v>0</v>
      </c>
      <c r="Q36" s="37">
        <f>SUMIF('R-Existing'!$B$12:$B$461,$B36,'R-Existing'!Q$12:Q$461)</f>
        <v>0</v>
      </c>
      <c r="R36" s="37">
        <f>SUMIF('R-Existing'!$B$12:$B$461,$B36,'R-Existing'!R$12:R$461)</f>
        <v>0</v>
      </c>
      <c r="S36" s="37">
        <f>SUMIF('R-Existing'!$B$12:$B$461,$B36,'R-Existing'!S$12:S$461)</f>
        <v>0</v>
      </c>
      <c r="T36" s="37">
        <f>SUMIF('R-Existing'!$B$12:$B$461,$B36,'R-Existing'!T$12:T$461)</f>
        <v>0</v>
      </c>
      <c r="U36" s="37">
        <f>SUMIF('R-Existing'!$B$12:$B$461,$B36,'R-Existing'!U$12:U$461)</f>
        <v>1</v>
      </c>
      <c r="V36" s="37">
        <f>SUMIF('R-Existing'!$B$12:$B$461,$B36,'R-Existing'!V$12:V$461)</f>
        <v>0</v>
      </c>
      <c r="W36" s="37">
        <f>SUMIF('R-Existing'!$B$12:$B$461,$B36,'R-Existing'!W$12:W$461)</f>
        <v>0</v>
      </c>
      <c r="X36" s="37">
        <f>SUMIF('R-Existing'!$B$12:$B$461,$B36,'R-Existing'!X$12:X$461)</f>
        <v>237</v>
      </c>
      <c r="Y36" s="37">
        <f>SUMIF('R-Existing'!$B$12:$B$461,$B36,'R-Existing'!Y$12:Y$461)</f>
        <v>0</v>
      </c>
      <c r="Z36" s="37">
        <f>SUMIF('R-Existing'!$B$12:$B$461,$B36,'R-Existing'!Z$12:Z$461)</f>
        <v>0</v>
      </c>
      <c r="AA36" s="37">
        <f>SUMIF('R-Existing'!$B$12:$B$461,$B36,'R-Existing'!AA$12:AA$461)</f>
        <v>0</v>
      </c>
      <c r="AB36" s="37">
        <f>SUMIF('R-Existing'!$B$12:$B$461,$B36,'R-Existing'!AB$12:AB$461)</f>
        <v>0</v>
      </c>
      <c r="AC36" s="37">
        <f>SUMIF('R-Existing'!$B$12:$B$461,$B36,'R-Existing'!AC$12:AC$461)</f>
        <v>0</v>
      </c>
      <c r="AD36" s="37">
        <f>SUMIF('R-Existing'!$B$12:$B$461,$B36,'R-Existing'!AD$12:AD$461)</f>
        <v>0</v>
      </c>
      <c r="AE36" s="56">
        <f>SUMIF('R-Existing'!$B$12:$B$461,$B36,'R-Existing'!AE$12:AE$461)</f>
        <v>9.6699999999999994E-2</v>
      </c>
      <c r="AF36" s="37">
        <f>SUMIF('R-Existing'!$B$12:$B$461,$B36,'R-Existing'!AF$12:AF$461)</f>
        <v>0</v>
      </c>
      <c r="AG36" s="37">
        <f>SUMIF('R-Existing'!$B$12:$B$461,$B36,'R-Existing'!AG$12:AG$461)</f>
        <v>0</v>
      </c>
      <c r="AH36" s="37">
        <f>SUMIF('R-Existing'!$B$12:$B$461,$B36,'R-Existing'!AH$12:AH$461)</f>
        <v>0</v>
      </c>
      <c r="AI36" s="37">
        <f>SUMIF('R-Existing'!$B$12:$B$461,$B36,'R-Existing'!AI$12:AI$461)</f>
        <v>0</v>
      </c>
      <c r="AJ36" s="37">
        <f>SUMIF('R-Existing'!$B$12:$B$461,$B36,'R-Existing'!AJ$12:AJ$461)</f>
        <v>0</v>
      </c>
      <c r="AK36" s="37">
        <f>SUMIF('R-Existing'!$B$12:$B$461,$B36,'R-Existing'!AK$12:AK$461)</f>
        <v>0</v>
      </c>
      <c r="AL36" s="37">
        <f>SUMIF('R-Existing'!$B$12:$B$461,$B36,'R-Existing'!AL$12:AL$461)</f>
        <v>0</v>
      </c>
      <c r="AM36" s="37">
        <f>SUMIF('R-Existing'!$B$12:$B$461,$B36,'R-Existing'!AM$12:AM$461)</f>
        <v>0</v>
      </c>
      <c r="AN36" s="37">
        <f>SUMIF('R-Existing'!$B$12:$B$461,$B36,'R-Existing'!AN$12:AN$461)</f>
        <v>0</v>
      </c>
      <c r="AO36" s="37"/>
      <c r="AP36" s="37"/>
    </row>
    <row r="37" spans="1:42" x14ac:dyDescent="0.2">
      <c r="A37" s="1">
        <f t="shared" si="2"/>
        <v>5</v>
      </c>
      <c r="B37" s="101">
        <f t="shared" si="3"/>
        <v>45443</v>
      </c>
      <c r="C37" s="37">
        <f>SUMIF('R-Existing'!$B$12:$B$461,$B37,'R-Existing'!C$12:C$461)</f>
        <v>0</v>
      </c>
      <c r="D37" s="37">
        <f>SUMIF('R-Existing'!$B$12:$B$461,$B37,'R-Existing'!D$12:D$461)</f>
        <v>0</v>
      </c>
      <c r="E37" s="37">
        <f>SUMIF('R-Existing'!$B$12:$B$461,$B37,'R-Existing'!E$12:E$461)</f>
        <v>0</v>
      </c>
      <c r="F37" s="37">
        <f>SUMIF('R-Existing'!$B$12:$B$461,$B37,'R-Existing'!F$12:F$461)</f>
        <v>0</v>
      </c>
      <c r="G37" s="37">
        <f>SUMIF('R-Existing'!$B$12:$B$461,$B37,'R-Existing'!G$12:G$461)</f>
        <v>0</v>
      </c>
      <c r="H37" s="37">
        <f>SUMIF('R-Existing'!$B$12:$B$461,$B37,'R-Existing'!H$12:H$461)</f>
        <v>0</v>
      </c>
      <c r="I37" s="37">
        <f>SUMIF('R-Existing'!$B$12:$B$461,$B37,'R-Existing'!I$12:I$461)</f>
        <v>0</v>
      </c>
      <c r="J37" s="37">
        <f>SUMIF('R-Existing'!$B$12:$B$461,$B37,'R-Existing'!J$12:J$461)</f>
        <v>0</v>
      </c>
      <c r="K37" s="37">
        <f>SUMIF('R-Existing'!$B$12:$B$461,$B37,'R-Existing'!K$12:K$461)</f>
        <v>0</v>
      </c>
      <c r="L37" s="37">
        <f>SUMIF('R-Existing'!$B$12:$B$461,$B37,'R-Existing'!L$12:L$461)</f>
        <v>0</v>
      </c>
      <c r="M37" s="37">
        <f>SUMIF('R-Existing'!$B$12:$B$461,$B37,'R-Existing'!M$12:M$461)</f>
        <v>0</v>
      </c>
      <c r="N37" s="37">
        <f>SUMIF('R-Existing'!$B$12:$B$461,$B37,'R-Existing'!N$12:N$461)</f>
        <v>0</v>
      </c>
      <c r="O37" s="37">
        <f>SUMIF('R-Existing'!$B$12:$B$461,$B37,'R-Existing'!O$12:O$461)</f>
        <v>0</v>
      </c>
      <c r="P37" s="37">
        <f>SUMIF('R-Existing'!$B$12:$B$461,$B37,'R-Existing'!P$12:P$461)</f>
        <v>0</v>
      </c>
      <c r="Q37" s="37">
        <f>SUMIF('R-Existing'!$B$12:$B$461,$B37,'R-Existing'!Q$12:Q$461)</f>
        <v>0</v>
      </c>
      <c r="R37" s="37">
        <f>SUMIF('R-Existing'!$B$12:$B$461,$B37,'R-Existing'!R$12:R$461)</f>
        <v>0</v>
      </c>
      <c r="S37" s="37">
        <f>SUMIF('R-Existing'!$B$12:$B$461,$B37,'R-Existing'!S$12:S$461)</f>
        <v>0</v>
      </c>
      <c r="T37" s="37">
        <f>SUMIF('R-Existing'!$B$12:$B$461,$B37,'R-Existing'!T$12:T$461)</f>
        <v>0</v>
      </c>
      <c r="U37" s="37">
        <f>SUMIF('R-Existing'!$B$12:$B$461,$B37,'R-Existing'!U$12:U$461)</f>
        <v>1</v>
      </c>
      <c r="V37" s="37">
        <f>SUMIF('R-Existing'!$B$12:$B$461,$B37,'R-Existing'!V$12:V$461)</f>
        <v>0</v>
      </c>
      <c r="W37" s="37">
        <f>SUMIF('R-Existing'!$B$12:$B$461,$B37,'R-Existing'!W$12:W$461)</f>
        <v>0</v>
      </c>
      <c r="X37" s="37">
        <f>SUMIF('R-Existing'!$B$12:$B$461,$B37,'R-Existing'!X$12:X$461)</f>
        <v>237</v>
      </c>
      <c r="Y37" s="37">
        <f>SUMIF('R-Existing'!$B$12:$B$461,$B37,'R-Existing'!Y$12:Y$461)</f>
        <v>0</v>
      </c>
      <c r="Z37" s="37">
        <f>SUMIF('R-Existing'!$B$12:$B$461,$B37,'R-Existing'!Z$12:Z$461)</f>
        <v>0</v>
      </c>
      <c r="AA37" s="37">
        <f>SUMIF('R-Existing'!$B$12:$B$461,$B37,'R-Existing'!AA$12:AA$461)</f>
        <v>0</v>
      </c>
      <c r="AB37" s="37">
        <f>SUMIF('R-Existing'!$B$12:$B$461,$B37,'R-Existing'!AB$12:AB$461)</f>
        <v>0</v>
      </c>
      <c r="AC37" s="37">
        <f>SUMIF('R-Existing'!$B$12:$B$461,$B37,'R-Existing'!AC$12:AC$461)</f>
        <v>0</v>
      </c>
      <c r="AD37" s="37">
        <f>SUMIF('R-Existing'!$B$12:$B$461,$B37,'R-Existing'!AD$12:AD$461)</f>
        <v>0</v>
      </c>
      <c r="AE37" s="56">
        <f>SUMIF('R-Existing'!$B$12:$B$461,$B37,'R-Existing'!AE$12:AE$461)</f>
        <v>9.6699999999999994E-2</v>
      </c>
      <c r="AF37" s="37">
        <f>SUMIF('R-Existing'!$B$12:$B$461,$B37,'R-Existing'!AF$12:AF$461)</f>
        <v>0</v>
      </c>
      <c r="AG37" s="37">
        <f>SUMIF('R-Existing'!$B$12:$B$461,$B37,'R-Existing'!AG$12:AG$461)</f>
        <v>0</v>
      </c>
      <c r="AH37" s="37">
        <f>SUMIF('R-Existing'!$B$12:$B$461,$B37,'R-Existing'!AH$12:AH$461)</f>
        <v>0</v>
      </c>
      <c r="AI37" s="37">
        <f>SUMIF('R-Existing'!$B$12:$B$461,$B37,'R-Existing'!AI$12:AI$461)</f>
        <v>0</v>
      </c>
      <c r="AJ37" s="37">
        <f>SUMIF('R-Existing'!$B$12:$B$461,$B37,'R-Existing'!AJ$12:AJ$461)</f>
        <v>0</v>
      </c>
      <c r="AK37" s="37">
        <f>SUMIF('R-Existing'!$B$12:$B$461,$B37,'R-Existing'!AK$12:AK$461)</f>
        <v>0</v>
      </c>
      <c r="AL37" s="37">
        <f>SUMIF('R-Existing'!$B$12:$B$461,$B37,'R-Existing'!AL$12:AL$461)</f>
        <v>0</v>
      </c>
      <c r="AM37" s="37">
        <f>SUMIF('R-Existing'!$B$12:$B$461,$B37,'R-Existing'!AM$12:AM$461)</f>
        <v>0</v>
      </c>
      <c r="AN37" s="37">
        <f>SUMIF('R-Existing'!$B$12:$B$461,$B37,'R-Existing'!AN$12:AN$461)</f>
        <v>0</v>
      </c>
      <c r="AO37" s="37"/>
      <c r="AP37" s="37"/>
    </row>
    <row r="38" spans="1:42" x14ac:dyDescent="0.2">
      <c r="A38" s="1">
        <f t="shared" si="2"/>
        <v>6</v>
      </c>
      <c r="B38" s="101">
        <f t="shared" si="3"/>
        <v>45473</v>
      </c>
      <c r="C38" s="37">
        <f>SUMIF('R-Existing'!$B$12:$B$461,$B38,'R-Existing'!C$12:C$461)</f>
        <v>0</v>
      </c>
      <c r="D38" s="37">
        <f>SUMIF('R-Existing'!$B$12:$B$461,$B38,'R-Existing'!D$12:D$461)</f>
        <v>0</v>
      </c>
      <c r="E38" s="37">
        <f>SUMIF('R-Existing'!$B$12:$B$461,$B38,'R-Existing'!E$12:E$461)</f>
        <v>0</v>
      </c>
      <c r="F38" s="37">
        <f>SUMIF('R-Existing'!$B$12:$B$461,$B38,'R-Existing'!F$12:F$461)</f>
        <v>0</v>
      </c>
      <c r="G38" s="37">
        <f>SUMIF('R-Existing'!$B$12:$B$461,$B38,'R-Existing'!G$12:G$461)</f>
        <v>0</v>
      </c>
      <c r="H38" s="37">
        <f>SUMIF('R-Existing'!$B$12:$B$461,$B38,'R-Existing'!H$12:H$461)</f>
        <v>0</v>
      </c>
      <c r="I38" s="37">
        <f>SUMIF('R-Existing'!$B$12:$B$461,$B38,'R-Existing'!I$12:I$461)</f>
        <v>0</v>
      </c>
      <c r="J38" s="37">
        <f>SUMIF('R-Existing'!$B$12:$B$461,$B38,'R-Existing'!J$12:J$461)</f>
        <v>0</v>
      </c>
      <c r="K38" s="37">
        <f>SUMIF('R-Existing'!$B$12:$B$461,$B38,'R-Existing'!K$12:K$461)</f>
        <v>0</v>
      </c>
      <c r="L38" s="37">
        <f>SUMIF('R-Existing'!$B$12:$B$461,$B38,'R-Existing'!L$12:L$461)</f>
        <v>0</v>
      </c>
      <c r="M38" s="37">
        <f>SUMIF('R-Existing'!$B$12:$B$461,$B38,'R-Existing'!M$12:M$461)</f>
        <v>0</v>
      </c>
      <c r="N38" s="37">
        <f>SUMIF('R-Existing'!$B$12:$B$461,$B38,'R-Existing'!N$12:N$461)</f>
        <v>0</v>
      </c>
      <c r="O38" s="37">
        <f>SUMIF('R-Existing'!$B$12:$B$461,$B38,'R-Existing'!O$12:O$461)</f>
        <v>0</v>
      </c>
      <c r="P38" s="37">
        <f>SUMIF('R-Existing'!$B$12:$B$461,$B38,'R-Existing'!P$12:P$461)</f>
        <v>0</v>
      </c>
      <c r="Q38" s="37">
        <f>SUMIF('R-Existing'!$B$12:$B$461,$B38,'R-Existing'!Q$12:Q$461)</f>
        <v>0</v>
      </c>
      <c r="R38" s="37">
        <f>SUMIF('R-Existing'!$B$12:$B$461,$B38,'R-Existing'!R$12:R$461)</f>
        <v>0</v>
      </c>
      <c r="S38" s="37">
        <f>SUMIF('R-Existing'!$B$12:$B$461,$B38,'R-Existing'!S$12:S$461)</f>
        <v>0</v>
      </c>
      <c r="T38" s="37">
        <f>SUMIF('R-Existing'!$B$12:$B$461,$B38,'R-Existing'!T$12:T$461)</f>
        <v>0</v>
      </c>
      <c r="U38" s="37">
        <f>SUMIF('R-Existing'!$B$12:$B$461,$B38,'R-Existing'!U$12:U$461)</f>
        <v>1</v>
      </c>
      <c r="V38" s="37">
        <f>SUMIF('R-Existing'!$B$12:$B$461,$B38,'R-Existing'!V$12:V$461)</f>
        <v>0</v>
      </c>
      <c r="W38" s="37">
        <f>SUMIF('R-Existing'!$B$12:$B$461,$B38,'R-Existing'!W$12:W$461)</f>
        <v>0</v>
      </c>
      <c r="X38" s="37">
        <f>SUMIF('R-Existing'!$B$12:$B$461,$B38,'R-Existing'!X$12:X$461)</f>
        <v>237</v>
      </c>
      <c r="Y38" s="37">
        <f>SUMIF('R-Existing'!$B$12:$B$461,$B38,'R-Existing'!Y$12:Y$461)</f>
        <v>0</v>
      </c>
      <c r="Z38" s="37">
        <f>SUMIF('R-Existing'!$B$12:$B$461,$B38,'R-Existing'!Z$12:Z$461)</f>
        <v>0</v>
      </c>
      <c r="AA38" s="37">
        <f>SUMIF('R-Existing'!$B$12:$B$461,$B38,'R-Existing'!AA$12:AA$461)</f>
        <v>0</v>
      </c>
      <c r="AB38" s="37">
        <f>SUMIF('R-Existing'!$B$12:$B$461,$B38,'R-Existing'!AB$12:AB$461)</f>
        <v>0</v>
      </c>
      <c r="AC38" s="37">
        <f>SUMIF('R-Existing'!$B$12:$B$461,$B38,'R-Existing'!AC$12:AC$461)</f>
        <v>0</v>
      </c>
      <c r="AD38" s="37">
        <f>SUMIF('R-Existing'!$B$12:$B$461,$B38,'R-Existing'!AD$12:AD$461)</f>
        <v>0</v>
      </c>
      <c r="AE38" s="56">
        <f>SUMIF('R-Existing'!$B$12:$B$461,$B38,'R-Existing'!AE$12:AE$461)</f>
        <v>9.6699999999999994E-2</v>
      </c>
      <c r="AF38" s="37">
        <f>SUMIF('R-Existing'!$B$12:$B$461,$B38,'R-Existing'!AF$12:AF$461)</f>
        <v>0</v>
      </c>
      <c r="AG38" s="37">
        <f>SUMIF('R-Existing'!$B$12:$B$461,$B38,'R-Existing'!AG$12:AG$461)</f>
        <v>0</v>
      </c>
      <c r="AH38" s="37">
        <f>SUMIF('R-Existing'!$B$12:$B$461,$B38,'R-Existing'!AH$12:AH$461)</f>
        <v>0</v>
      </c>
      <c r="AI38" s="37">
        <f>SUMIF('R-Existing'!$B$12:$B$461,$B38,'R-Existing'!AI$12:AI$461)</f>
        <v>0</v>
      </c>
      <c r="AJ38" s="37">
        <f>SUMIF('R-Existing'!$B$12:$B$461,$B38,'R-Existing'!AJ$12:AJ$461)</f>
        <v>0</v>
      </c>
      <c r="AK38" s="37">
        <f>SUMIF('R-Existing'!$B$12:$B$461,$B38,'R-Existing'!AK$12:AK$461)</f>
        <v>0</v>
      </c>
      <c r="AL38" s="37">
        <f>SUMIF('R-Existing'!$B$12:$B$461,$B38,'R-Existing'!AL$12:AL$461)</f>
        <v>0</v>
      </c>
      <c r="AM38" s="37">
        <f>SUMIF('R-Existing'!$B$12:$B$461,$B38,'R-Existing'!AM$12:AM$461)</f>
        <v>0</v>
      </c>
      <c r="AN38" s="37">
        <f>SUMIF('R-Existing'!$B$12:$B$461,$B38,'R-Existing'!AN$12:AN$461)</f>
        <v>0</v>
      </c>
      <c r="AO38" s="37"/>
      <c r="AP38" s="37"/>
    </row>
    <row r="39" spans="1:42" x14ac:dyDescent="0.2">
      <c r="A39" s="1">
        <f t="shared" si="2"/>
        <v>7</v>
      </c>
      <c r="B39" s="101">
        <f t="shared" si="3"/>
        <v>45504</v>
      </c>
      <c r="C39" s="37">
        <f>SUMIF('R-Existing'!$B$12:$B$461,$B39,'R-Existing'!C$12:C$461)</f>
        <v>0</v>
      </c>
      <c r="D39" s="37">
        <f>SUMIF('R-Existing'!$B$12:$B$461,$B39,'R-Existing'!D$12:D$461)</f>
        <v>0</v>
      </c>
      <c r="E39" s="37">
        <f>SUMIF('R-Existing'!$B$12:$B$461,$B39,'R-Existing'!E$12:E$461)</f>
        <v>0</v>
      </c>
      <c r="F39" s="37">
        <f>SUMIF('R-Existing'!$B$12:$B$461,$B39,'R-Existing'!F$12:F$461)</f>
        <v>0</v>
      </c>
      <c r="G39" s="37">
        <f>SUMIF('R-Existing'!$B$12:$B$461,$B39,'R-Existing'!G$12:G$461)</f>
        <v>0</v>
      </c>
      <c r="H39" s="37">
        <f>SUMIF('R-Existing'!$B$12:$B$461,$B39,'R-Existing'!H$12:H$461)</f>
        <v>0</v>
      </c>
      <c r="I39" s="37">
        <f>SUMIF('R-Existing'!$B$12:$B$461,$B39,'R-Existing'!I$12:I$461)</f>
        <v>0</v>
      </c>
      <c r="J39" s="37">
        <f>SUMIF('R-Existing'!$B$12:$B$461,$B39,'R-Existing'!J$12:J$461)</f>
        <v>0</v>
      </c>
      <c r="K39" s="37">
        <f>SUMIF('R-Existing'!$B$12:$B$461,$B39,'R-Existing'!K$12:K$461)</f>
        <v>0</v>
      </c>
      <c r="L39" s="37">
        <f>SUMIF('R-Existing'!$B$12:$B$461,$B39,'R-Existing'!L$12:L$461)</f>
        <v>0</v>
      </c>
      <c r="M39" s="37">
        <f>SUMIF('R-Existing'!$B$12:$B$461,$B39,'R-Existing'!M$12:M$461)</f>
        <v>0</v>
      </c>
      <c r="N39" s="37">
        <f>SUMIF('R-Existing'!$B$12:$B$461,$B39,'R-Existing'!N$12:N$461)</f>
        <v>0</v>
      </c>
      <c r="O39" s="37">
        <f>SUMIF('R-Existing'!$B$12:$B$461,$B39,'R-Existing'!O$12:O$461)</f>
        <v>0</v>
      </c>
      <c r="P39" s="37">
        <f>SUMIF('R-Existing'!$B$12:$B$461,$B39,'R-Existing'!P$12:P$461)</f>
        <v>0</v>
      </c>
      <c r="Q39" s="37">
        <f>SUMIF('R-Existing'!$B$12:$B$461,$B39,'R-Existing'!Q$12:Q$461)</f>
        <v>0</v>
      </c>
      <c r="R39" s="37">
        <f>SUMIF('R-Existing'!$B$12:$B$461,$B39,'R-Existing'!R$12:R$461)</f>
        <v>0</v>
      </c>
      <c r="S39" s="37">
        <f>SUMIF('R-Existing'!$B$12:$B$461,$B39,'R-Existing'!S$12:S$461)</f>
        <v>0</v>
      </c>
      <c r="T39" s="37">
        <f>SUMIF('R-Existing'!$B$12:$B$461,$B39,'R-Existing'!T$12:T$461)</f>
        <v>0</v>
      </c>
      <c r="U39" s="37">
        <f>SUMIF('R-Existing'!$B$12:$B$461,$B39,'R-Existing'!U$12:U$461)</f>
        <v>1</v>
      </c>
      <c r="V39" s="37">
        <f>SUMIF('R-Existing'!$B$12:$B$461,$B39,'R-Existing'!V$12:V$461)</f>
        <v>0</v>
      </c>
      <c r="W39" s="37">
        <f>SUMIF('R-Existing'!$B$12:$B$461,$B39,'R-Existing'!W$12:W$461)</f>
        <v>0</v>
      </c>
      <c r="X39" s="37">
        <f>SUMIF('R-Existing'!$B$12:$B$461,$B39,'R-Existing'!X$12:X$461)</f>
        <v>237</v>
      </c>
      <c r="Y39" s="37">
        <f>SUMIF('R-Existing'!$B$12:$B$461,$B39,'R-Existing'!Y$12:Y$461)</f>
        <v>0</v>
      </c>
      <c r="Z39" s="37">
        <f>SUMIF('R-Existing'!$B$12:$B$461,$B39,'R-Existing'!Z$12:Z$461)</f>
        <v>0</v>
      </c>
      <c r="AA39" s="37">
        <f>SUMIF('R-Existing'!$B$12:$B$461,$B39,'R-Existing'!AA$12:AA$461)</f>
        <v>0</v>
      </c>
      <c r="AB39" s="37">
        <f>SUMIF('R-Existing'!$B$12:$B$461,$B39,'R-Existing'!AB$12:AB$461)</f>
        <v>0</v>
      </c>
      <c r="AC39" s="37">
        <f>SUMIF('R-Existing'!$B$12:$B$461,$B39,'R-Existing'!AC$12:AC$461)</f>
        <v>0</v>
      </c>
      <c r="AD39" s="37">
        <f>SUMIF('R-Existing'!$B$12:$B$461,$B39,'R-Existing'!AD$12:AD$461)</f>
        <v>0</v>
      </c>
      <c r="AE39" s="56">
        <f>SUMIF('R-Existing'!$B$12:$B$461,$B39,'R-Existing'!AE$12:AE$461)</f>
        <v>9.6699999999999994E-2</v>
      </c>
      <c r="AF39" s="37">
        <f>SUMIF('R-Existing'!$B$12:$B$461,$B39,'R-Existing'!AF$12:AF$461)</f>
        <v>0</v>
      </c>
      <c r="AG39" s="37">
        <f>SUMIF('R-Existing'!$B$12:$B$461,$B39,'R-Existing'!AG$12:AG$461)</f>
        <v>0</v>
      </c>
      <c r="AH39" s="37">
        <f>SUMIF('R-Existing'!$B$12:$B$461,$B39,'R-Existing'!AH$12:AH$461)</f>
        <v>0</v>
      </c>
      <c r="AI39" s="37">
        <f>SUMIF('R-Existing'!$B$12:$B$461,$B39,'R-Existing'!AI$12:AI$461)</f>
        <v>0</v>
      </c>
      <c r="AJ39" s="37">
        <f>SUMIF('R-Existing'!$B$12:$B$461,$B39,'R-Existing'!AJ$12:AJ$461)</f>
        <v>0</v>
      </c>
      <c r="AK39" s="37">
        <f>SUMIF('R-Existing'!$B$12:$B$461,$B39,'R-Existing'!AK$12:AK$461)</f>
        <v>0</v>
      </c>
      <c r="AL39" s="37">
        <f>SUMIF('R-Existing'!$B$12:$B$461,$B39,'R-Existing'!AL$12:AL$461)</f>
        <v>0</v>
      </c>
      <c r="AM39" s="37">
        <f>SUMIF('R-Existing'!$B$12:$B$461,$B39,'R-Existing'!AM$12:AM$461)</f>
        <v>0</v>
      </c>
      <c r="AN39" s="37">
        <f>SUMIF('R-Existing'!$B$12:$B$461,$B39,'R-Existing'!AN$12:AN$461)</f>
        <v>0</v>
      </c>
      <c r="AO39" s="37"/>
      <c r="AP39" s="37"/>
    </row>
    <row r="40" spans="1:42" x14ac:dyDescent="0.2">
      <c r="A40" s="1">
        <f t="shared" si="2"/>
        <v>8</v>
      </c>
      <c r="B40" s="101">
        <f t="shared" si="3"/>
        <v>45535</v>
      </c>
      <c r="C40" s="37">
        <f>SUMIF('R-Existing'!$B$12:$B$461,$B40,'R-Existing'!C$12:C$461)</f>
        <v>0</v>
      </c>
      <c r="D40" s="37">
        <f>SUMIF('R-Existing'!$B$12:$B$461,$B40,'R-Existing'!D$12:D$461)</f>
        <v>0</v>
      </c>
      <c r="E40" s="37">
        <f>SUMIF('R-Existing'!$B$12:$B$461,$B40,'R-Existing'!E$12:E$461)</f>
        <v>0</v>
      </c>
      <c r="F40" s="37">
        <f>SUMIF('R-Existing'!$B$12:$B$461,$B40,'R-Existing'!F$12:F$461)</f>
        <v>0</v>
      </c>
      <c r="G40" s="37">
        <f>SUMIF('R-Existing'!$B$12:$B$461,$B40,'R-Existing'!G$12:G$461)</f>
        <v>0</v>
      </c>
      <c r="H40" s="37">
        <f>SUMIF('R-Existing'!$B$12:$B$461,$B40,'R-Existing'!H$12:H$461)</f>
        <v>0</v>
      </c>
      <c r="I40" s="37">
        <f>SUMIF('R-Existing'!$B$12:$B$461,$B40,'R-Existing'!I$12:I$461)</f>
        <v>0</v>
      </c>
      <c r="J40" s="37">
        <f>SUMIF('R-Existing'!$B$12:$B$461,$B40,'R-Existing'!J$12:J$461)</f>
        <v>0</v>
      </c>
      <c r="K40" s="37">
        <f>SUMIF('R-Existing'!$B$12:$B$461,$B40,'R-Existing'!K$12:K$461)</f>
        <v>0</v>
      </c>
      <c r="L40" s="37">
        <f>SUMIF('R-Existing'!$B$12:$B$461,$B40,'R-Existing'!L$12:L$461)</f>
        <v>0</v>
      </c>
      <c r="M40" s="37">
        <f>SUMIF('R-Existing'!$B$12:$B$461,$B40,'R-Existing'!M$12:M$461)</f>
        <v>0</v>
      </c>
      <c r="N40" s="37">
        <f>SUMIF('R-Existing'!$B$12:$B$461,$B40,'R-Existing'!N$12:N$461)</f>
        <v>0</v>
      </c>
      <c r="O40" s="37">
        <f>SUMIF('R-Existing'!$B$12:$B$461,$B40,'R-Existing'!O$12:O$461)</f>
        <v>0</v>
      </c>
      <c r="P40" s="37">
        <f>SUMIF('R-Existing'!$B$12:$B$461,$B40,'R-Existing'!P$12:P$461)</f>
        <v>0</v>
      </c>
      <c r="Q40" s="37">
        <f>SUMIF('R-Existing'!$B$12:$B$461,$B40,'R-Existing'!Q$12:Q$461)</f>
        <v>0</v>
      </c>
      <c r="R40" s="37">
        <f>SUMIF('R-Existing'!$B$12:$B$461,$B40,'R-Existing'!R$12:R$461)</f>
        <v>0</v>
      </c>
      <c r="S40" s="37">
        <f>SUMIF('R-Existing'!$B$12:$B$461,$B40,'R-Existing'!S$12:S$461)</f>
        <v>0</v>
      </c>
      <c r="T40" s="37">
        <f>SUMIF('R-Existing'!$B$12:$B$461,$B40,'R-Existing'!T$12:T$461)</f>
        <v>0</v>
      </c>
      <c r="U40" s="37">
        <f>SUMIF('R-Existing'!$B$12:$B$461,$B40,'R-Existing'!U$12:U$461)</f>
        <v>1</v>
      </c>
      <c r="V40" s="37">
        <f>SUMIF('R-Existing'!$B$12:$B$461,$B40,'R-Existing'!V$12:V$461)</f>
        <v>0</v>
      </c>
      <c r="W40" s="37">
        <f>SUMIF('R-Existing'!$B$12:$B$461,$B40,'R-Existing'!W$12:W$461)</f>
        <v>0</v>
      </c>
      <c r="X40" s="37">
        <f>SUMIF('R-Existing'!$B$12:$B$461,$B40,'R-Existing'!X$12:X$461)</f>
        <v>237</v>
      </c>
      <c r="Y40" s="37">
        <f>SUMIF('R-Existing'!$B$12:$B$461,$B40,'R-Existing'!Y$12:Y$461)</f>
        <v>0</v>
      </c>
      <c r="Z40" s="37">
        <f>SUMIF('R-Existing'!$B$12:$B$461,$B40,'R-Existing'!Z$12:Z$461)</f>
        <v>0</v>
      </c>
      <c r="AA40" s="37">
        <f>SUMIF('R-Existing'!$B$12:$B$461,$B40,'R-Existing'!AA$12:AA$461)</f>
        <v>0</v>
      </c>
      <c r="AB40" s="37">
        <f>SUMIF('R-Existing'!$B$12:$B$461,$B40,'R-Existing'!AB$12:AB$461)</f>
        <v>0</v>
      </c>
      <c r="AC40" s="37">
        <f>SUMIF('R-Existing'!$B$12:$B$461,$B40,'R-Existing'!AC$12:AC$461)</f>
        <v>0</v>
      </c>
      <c r="AD40" s="37">
        <f>SUMIF('R-Existing'!$B$12:$B$461,$B40,'R-Existing'!AD$12:AD$461)</f>
        <v>0</v>
      </c>
      <c r="AE40" s="56">
        <f>SUMIF('R-Existing'!$B$12:$B$461,$B40,'R-Existing'!AE$12:AE$461)</f>
        <v>9.6699999999999994E-2</v>
      </c>
      <c r="AF40" s="37">
        <f>SUMIF('R-Existing'!$B$12:$B$461,$B40,'R-Existing'!AF$12:AF$461)</f>
        <v>0</v>
      </c>
      <c r="AG40" s="37">
        <f>SUMIF('R-Existing'!$B$12:$B$461,$B40,'R-Existing'!AG$12:AG$461)</f>
        <v>0</v>
      </c>
      <c r="AH40" s="37">
        <f>SUMIF('R-Existing'!$B$12:$B$461,$B40,'R-Existing'!AH$12:AH$461)</f>
        <v>0</v>
      </c>
      <c r="AI40" s="37">
        <f>SUMIF('R-Existing'!$B$12:$B$461,$B40,'R-Existing'!AI$12:AI$461)</f>
        <v>0</v>
      </c>
      <c r="AJ40" s="37">
        <f>SUMIF('R-Existing'!$B$12:$B$461,$B40,'R-Existing'!AJ$12:AJ$461)</f>
        <v>0</v>
      </c>
      <c r="AK40" s="37">
        <f>SUMIF('R-Existing'!$B$12:$B$461,$B40,'R-Existing'!AK$12:AK$461)</f>
        <v>0</v>
      </c>
      <c r="AL40" s="37">
        <f>SUMIF('R-Existing'!$B$12:$B$461,$B40,'R-Existing'!AL$12:AL$461)</f>
        <v>0</v>
      </c>
      <c r="AM40" s="37">
        <f>SUMIF('R-Existing'!$B$12:$B$461,$B40,'R-Existing'!AM$12:AM$461)</f>
        <v>0</v>
      </c>
      <c r="AN40" s="37">
        <f>SUMIF('R-Existing'!$B$12:$B$461,$B40,'R-Existing'!AN$12:AN$461)</f>
        <v>0</v>
      </c>
      <c r="AO40" s="37"/>
      <c r="AP40" s="37"/>
    </row>
    <row r="41" spans="1:42" x14ac:dyDescent="0.2">
      <c r="A41" s="1">
        <f t="shared" si="2"/>
        <v>9</v>
      </c>
      <c r="B41" s="101">
        <f t="shared" si="3"/>
        <v>45565</v>
      </c>
      <c r="C41" s="37">
        <f>SUMIF('R-Existing'!$B$12:$B$461,$B41,'R-Existing'!C$12:C$461)</f>
        <v>0</v>
      </c>
      <c r="D41" s="37">
        <f>SUMIF('R-Existing'!$B$12:$B$461,$B41,'R-Existing'!D$12:D$461)</f>
        <v>0</v>
      </c>
      <c r="E41" s="37">
        <f>SUMIF('R-Existing'!$B$12:$B$461,$B41,'R-Existing'!E$12:E$461)</f>
        <v>0</v>
      </c>
      <c r="F41" s="37">
        <f>SUMIF('R-Existing'!$B$12:$B$461,$B41,'R-Existing'!F$12:F$461)</f>
        <v>0</v>
      </c>
      <c r="G41" s="37">
        <f>SUMIF('R-Existing'!$B$12:$B$461,$B41,'R-Existing'!G$12:G$461)</f>
        <v>0</v>
      </c>
      <c r="H41" s="37">
        <f>SUMIF('R-Existing'!$B$12:$B$461,$B41,'R-Existing'!H$12:H$461)</f>
        <v>0</v>
      </c>
      <c r="I41" s="37">
        <f>SUMIF('R-Existing'!$B$12:$B$461,$B41,'R-Existing'!I$12:I$461)</f>
        <v>0</v>
      </c>
      <c r="J41" s="37">
        <f>SUMIF('R-Existing'!$B$12:$B$461,$B41,'R-Existing'!J$12:J$461)</f>
        <v>0</v>
      </c>
      <c r="K41" s="37">
        <f>SUMIF('R-Existing'!$B$12:$B$461,$B41,'R-Existing'!K$12:K$461)</f>
        <v>0</v>
      </c>
      <c r="L41" s="37">
        <f>SUMIF('R-Existing'!$B$12:$B$461,$B41,'R-Existing'!L$12:L$461)</f>
        <v>0</v>
      </c>
      <c r="M41" s="37">
        <f>SUMIF('R-Existing'!$B$12:$B$461,$B41,'R-Existing'!M$12:M$461)</f>
        <v>0</v>
      </c>
      <c r="N41" s="37">
        <f>SUMIF('R-Existing'!$B$12:$B$461,$B41,'R-Existing'!N$12:N$461)</f>
        <v>0</v>
      </c>
      <c r="O41" s="37">
        <f>SUMIF('R-Existing'!$B$12:$B$461,$B41,'R-Existing'!O$12:O$461)</f>
        <v>0</v>
      </c>
      <c r="P41" s="37">
        <f>SUMIF('R-Existing'!$B$12:$B$461,$B41,'R-Existing'!P$12:P$461)</f>
        <v>0</v>
      </c>
      <c r="Q41" s="37">
        <f>SUMIF('R-Existing'!$B$12:$B$461,$B41,'R-Existing'!Q$12:Q$461)</f>
        <v>0</v>
      </c>
      <c r="R41" s="37">
        <f>SUMIF('R-Existing'!$B$12:$B$461,$B41,'R-Existing'!R$12:R$461)</f>
        <v>0</v>
      </c>
      <c r="S41" s="37">
        <f>SUMIF('R-Existing'!$B$12:$B$461,$B41,'R-Existing'!S$12:S$461)</f>
        <v>0</v>
      </c>
      <c r="T41" s="37">
        <f>SUMIF('R-Existing'!$B$12:$B$461,$B41,'R-Existing'!T$12:T$461)</f>
        <v>0</v>
      </c>
      <c r="U41" s="37">
        <f>SUMIF('R-Existing'!$B$12:$B$461,$B41,'R-Existing'!U$12:U$461)</f>
        <v>1</v>
      </c>
      <c r="V41" s="37">
        <f>SUMIF('R-Existing'!$B$12:$B$461,$B41,'R-Existing'!V$12:V$461)</f>
        <v>0</v>
      </c>
      <c r="W41" s="37">
        <f>SUMIF('R-Existing'!$B$12:$B$461,$B41,'R-Existing'!W$12:W$461)</f>
        <v>0</v>
      </c>
      <c r="X41" s="37">
        <f>SUMIF('R-Existing'!$B$12:$B$461,$B41,'R-Existing'!X$12:X$461)</f>
        <v>237</v>
      </c>
      <c r="Y41" s="37">
        <f>SUMIF('R-Existing'!$B$12:$B$461,$B41,'R-Existing'!Y$12:Y$461)</f>
        <v>0</v>
      </c>
      <c r="Z41" s="37">
        <f>SUMIF('R-Existing'!$B$12:$B$461,$B41,'R-Existing'!Z$12:Z$461)</f>
        <v>0</v>
      </c>
      <c r="AA41" s="37">
        <f>SUMIF('R-Existing'!$B$12:$B$461,$B41,'R-Existing'!AA$12:AA$461)</f>
        <v>0</v>
      </c>
      <c r="AB41" s="37">
        <f>SUMIF('R-Existing'!$B$12:$B$461,$B41,'R-Existing'!AB$12:AB$461)</f>
        <v>0</v>
      </c>
      <c r="AC41" s="37">
        <f>SUMIF('R-Existing'!$B$12:$B$461,$B41,'R-Existing'!AC$12:AC$461)</f>
        <v>0</v>
      </c>
      <c r="AD41" s="37">
        <f>SUMIF('R-Existing'!$B$12:$B$461,$B41,'R-Existing'!AD$12:AD$461)</f>
        <v>0</v>
      </c>
      <c r="AE41" s="56">
        <f>SUMIF('R-Existing'!$B$12:$B$461,$B41,'R-Existing'!AE$12:AE$461)</f>
        <v>9.6699999999999994E-2</v>
      </c>
      <c r="AF41" s="37">
        <f>SUMIF('R-Existing'!$B$12:$B$461,$B41,'R-Existing'!AF$12:AF$461)</f>
        <v>0</v>
      </c>
      <c r="AG41" s="37">
        <f>SUMIF('R-Existing'!$B$12:$B$461,$B41,'R-Existing'!AG$12:AG$461)</f>
        <v>0</v>
      </c>
      <c r="AH41" s="37">
        <f>SUMIF('R-Existing'!$B$12:$B$461,$B41,'R-Existing'!AH$12:AH$461)</f>
        <v>0</v>
      </c>
      <c r="AI41" s="37">
        <f>SUMIF('R-Existing'!$B$12:$B$461,$B41,'R-Existing'!AI$12:AI$461)</f>
        <v>0</v>
      </c>
      <c r="AJ41" s="37">
        <f>SUMIF('R-Existing'!$B$12:$B$461,$B41,'R-Existing'!AJ$12:AJ$461)</f>
        <v>0</v>
      </c>
      <c r="AK41" s="37">
        <f>SUMIF('R-Existing'!$B$12:$B$461,$B41,'R-Existing'!AK$12:AK$461)</f>
        <v>0</v>
      </c>
      <c r="AL41" s="37">
        <f>SUMIF('R-Existing'!$B$12:$B$461,$B41,'R-Existing'!AL$12:AL$461)</f>
        <v>0</v>
      </c>
      <c r="AM41" s="37">
        <f>SUMIF('R-Existing'!$B$12:$B$461,$B41,'R-Existing'!AM$12:AM$461)</f>
        <v>0</v>
      </c>
      <c r="AN41" s="37">
        <f>SUMIF('R-Existing'!$B$12:$B$461,$B41,'R-Existing'!AN$12:AN$461)</f>
        <v>0</v>
      </c>
      <c r="AO41" s="37"/>
      <c r="AP41" s="37"/>
    </row>
    <row r="42" spans="1:42" x14ac:dyDescent="0.2">
      <c r="A42" s="1">
        <f t="shared" si="2"/>
        <v>10</v>
      </c>
      <c r="B42" s="101">
        <f t="shared" si="3"/>
        <v>45596</v>
      </c>
      <c r="C42" s="37">
        <f>SUMIF('R-Existing'!$B$12:$B$461,$B42,'R-Existing'!C$12:C$461)</f>
        <v>0</v>
      </c>
      <c r="D42" s="37">
        <f>SUMIF('R-Existing'!$B$12:$B$461,$B42,'R-Existing'!D$12:D$461)</f>
        <v>0</v>
      </c>
      <c r="E42" s="37">
        <f>SUMIF('R-Existing'!$B$12:$B$461,$B42,'R-Existing'!E$12:E$461)</f>
        <v>0</v>
      </c>
      <c r="F42" s="37">
        <f>SUMIF('R-Existing'!$B$12:$B$461,$B42,'R-Existing'!F$12:F$461)</f>
        <v>0</v>
      </c>
      <c r="G42" s="37">
        <f>SUMIF('R-Existing'!$B$12:$B$461,$B42,'R-Existing'!G$12:G$461)</f>
        <v>0</v>
      </c>
      <c r="H42" s="37">
        <f>SUMIF('R-Existing'!$B$12:$B$461,$B42,'R-Existing'!H$12:H$461)</f>
        <v>0</v>
      </c>
      <c r="I42" s="37">
        <f>SUMIF('R-Existing'!$B$12:$B$461,$B42,'R-Existing'!I$12:I$461)</f>
        <v>0</v>
      </c>
      <c r="J42" s="37">
        <f>SUMIF('R-Existing'!$B$12:$B$461,$B42,'R-Existing'!J$12:J$461)</f>
        <v>0</v>
      </c>
      <c r="K42" s="37">
        <f>SUMIF('R-Existing'!$B$12:$B$461,$B42,'R-Existing'!K$12:K$461)</f>
        <v>0</v>
      </c>
      <c r="L42" s="37">
        <f>SUMIF('R-Existing'!$B$12:$B$461,$B42,'R-Existing'!L$12:L$461)</f>
        <v>0</v>
      </c>
      <c r="M42" s="37">
        <f>SUMIF('R-Existing'!$B$12:$B$461,$B42,'R-Existing'!M$12:M$461)</f>
        <v>0</v>
      </c>
      <c r="N42" s="37">
        <f>SUMIF('R-Existing'!$B$12:$B$461,$B42,'R-Existing'!N$12:N$461)</f>
        <v>0</v>
      </c>
      <c r="O42" s="37">
        <f>SUMIF('R-Existing'!$B$12:$B$461,$B42,'R-Existing'!O$12:O$461)</f>
        <v>0</v>
      </c>
      <c r="P42" s="37">
        <f>SUMIF('R-Existing'!$B$12:$B$461,$B42,'R-Existing'!P$12:P$461)</f>
        <v>0</v>
      </c>
      <c r="Q42" s="37">
        <f>SUMIF('R-Existing'!$B$12:$B$461,$B42,'R-Existing'!Q$12:Q$461)</f>
        <v>0</v>
      </c>
      <c r="R42" s="37">
        <f>SUMIF('R-Existing'!$B$12:$B$461,$B42,'R-Existing'!R$12:R$461)</f>
        <v>0</v>
      </c>
      <c r="S42" s="37">
        <f>SUMIF('R-Existing'!$B$12:$B$461,$B42,'R-Existing'!S$12:S$461)</f>
        <v>0</v>
      </c>
      <c r="T42" s="37">
        <f>SUMIF('R-Existing'!$B$12:$B$461,$B42,'R-Existing'!T$12:T$461)</f>
        <v>0</v>
      </c>
      <c r="U42" s="37">
        <f>SUMIF('R-Existing'!$B$12:$B$461,$B42,'R-Existing'!U$12:U$461)</f>
        <v>1</v>
      </c>
      <c r="V42" s="37">
        <f>SUMIF('R-Existing'!$B$12:$B$461,$B42,'R-Existing'!V$12:V$461)</f>
        <v>0</v>
      </c>
      <c r="W42" s="37">
        <f>SUMIF('R-Existing'!$B$12:$B$461,$B42,'R-Existing'!W$12:W$461)</f>
        <v>0</v>
      </c>
      <c r="X42" s="37">
        <f>SUMIF('R-Existing'!$B$12:$B$461,$B42,'R-Existing'!X$12:X$461)</f>
        <v>237</v>
      </c>
      <c r="Y42" s="37">
        <f>SUMIF('R-Existing'!$B$12:$B$461,$B42,'R-Existing'!Y$12:Y$461)</f>
        <v>0</v>
      </c>
      <c r="Z42" s="37">
        <f>SUMIF('R-Existing'!$B$12:$B$461,$B42,'R-Existing'!Z$12:Z$461)</f>
        <v>0</v>
      </c>
      <c r="AA42" s="37">
        <f>SUMIF('R-Existing'!$B$12:$B$461,$B42,'R-Existing'!AA$12:AA$461)</f>
        <v>0</v>
      </c>
      <c r="AB42" s="37">
        <f>SUMIF('R-Existing'!$B$12:$B$461,$B42,'R-Existing'!AB$12:AB$461)</f>
        <v>0</v>
      </c>
      <c r="AC42" s="37">
        <f>SUMIF('R-Existing'!$B$12:$B$461,$B42,'R-Existing'!AC$12:AC$461)</f>
        <v>0</v>
      </c>
      <c r="AD42" s="37">
        <f>SUMIF('R-Existing'!$B$12:$B$461,$B42,'R-Existing'!AD$12:AD$461)</f>
        <v>0</v>
      </c>
      <c r="AE42" s="56">
        <f>SUMIF('R-Existing'!$B$12:$B$461,$B42,'R-Existing'!AE$12:AE$461)</f>
        <v>9.6699999999999994E-2</v>
      </c>
      <c r="AF42" s="37">
        <f>SUMIF('R-Existing'!$B$12:$B$461,$B42,'R-Existing'!AF$12:AF$461)</f>
        <v>0</v>
      </c>
      <c r="AG42" s="37">
        <f>SUMIF('R-Existing'!$B$12:$B$461,$B42,'R-Existing'!AG$12:AG$461)</f>
        <v>0</v>
      </c>
      <c r="AH42" s="37">
        <f>SUMIF('R-Existing'!$B$12:$B$461,$B42,'R-Existing'!AH$12:AH$461)</f>
        <v>0</v>
      </c>
      <c r="AI42" s="37">
        <f>SUMIF('R-Existing'!$B$12:$B$461,$B42,'R-Existing'!AI$12:AI$461)</f>
        <v>0</v>
      </c>
      <c r="AJ42" s="37">
        <f>SUMIF('R-Existing'!$B$12:$B$461,$B42,'R-Existing'!AJ$12:AJ$461)</f>
        <v>0</v>
      </c>
      <c r="AK42" s="37">
        <f>SUMIF('R-Existing'!$B$12:$B$461,$B42,'R-Existing'!AK$12:AK$461)</f>
        <v>0</v>
      </c>
      <c r="AL42" s="37">
        <f>SUMIF('R-Existing'!$B$12:$B$461,$B42,'R-Existing'!AL$12:AL$461)</f>
        <v>0</v>
      </c>
      <c r="AM42" s="37">
        <f>SUMIF('R-Existing'!$B$12:$B$461,$B42,'R-Existing'!AM$12:AM$461)</f>
        <v>0</v>
      </c>
      <c r="AN42" s="37">
        <f>SUMIF('R-Existing'!$B$12:$B$461,$B42,'R-Existing'!AN$12:AN$461)</f>
        <v>0</v>
      </c>
      <c r="AO42" s="37"/>
      <c r="AP42" s="37"/>
    </row>
    <row r="43" spans="1:42" x14ac:dyDescent="0.2">
      <c r="A43" s="1">
        <f t="shared" si="2"/>
        <v>11</v>
      </c>
      <c r="B43" s="101">
        <f t="shared" si="3"/>
        <v>45626</v>
      </c>
      <c r="C43" s="37">
        <f>SUMIF('R-Existing'!$B$12:$B$461,$B43,'R-Existing'!C$12:C$461)</f>
        <v>0</v>
      </c>
      <c r="D43" s="37">
        <f>SUMIF('R-Existing'!$B$12:$B$461,$B43,'R-Existing'!D$12:D$461)</f>
        <v>0</v>
      </c>
      <c r="E43" s="37">
        <f>SUMIF('R-Existing'!$B$12:$B$461,$B43,'R-Existing'!E$12:E$461)</f>
        <v>0</v>
      </c>
      <c r="F43" s="37">
        <f>SUMIF('R-Existing'!$B$12:$B$461,$B43,'R-Existing'!F$12:F$461)</f>
        <v>0</v>
      </c>
      <c r="G43" s="37">
        <f>SUMIF('R-Existing'!$B$12:$B$461,$B43,'R-Existing'!G$12:G$461)</f>
        <v>0</v>
      </c>
      <c r="H43" s="37">
        <f>SUMIF('R-Existing'!$B$12:$B$461,$B43,'R-Existing'!H$12:H$461)</f>
        <v>0</v>
      </c>
      <c r="I43" s="37">
        <f>SUMIF('R-Existing'!$B$12:$B$461,$B43,'R-Existing'!I$12:I$461)</f>
        <v>0</v>
      </c>
      <c r="J43" s="37">
        <f>SUMIF('R-Existing'!$B$12:$B$461,$B43,'R-Existing'!J$12:J$461)</f>
        <v>0</v>
      </c>
      <c r="K43" s="37">
        <f>SUMIF('R-Existing'!$B$12:$B$461,$B43,'R-Existing'!K$12:K$461)</f>
        <v>0</v>
      </c>
      <c r="L43" s="37">
        <f>SUMIF('R-Existing'!$B$12:$B$461,$B43,'R-Existing'!L$12:L$461)</f>
        <v>0</v>
      </c>
      <c r="M43" s="37">
        <f>SUMIF('R-Existing'!$B$12:$B$461,$B43,'R-Existing'!M$12:M$461)</f>
        <v>0</v>
      </c>
      <c r="N43" s="37">
        <f>SUMIF('R-Existing'!$B$12:$B$461,$B43,'R-Existing'!N$12:N$461)</f>
        <v>0</v>
      </c>
      <c r="O43" s="37">
        <f>SUMIF('R-Existing'!$B$12:$B$461,$B43,'R-Existing'!O$12:O$461)</f>
        <v>0</v>
      </c>
      <c r="P43" s="37">
        <f>SUMIF('R-Existing'!$B$12:$B$461,$B43,'R-Existing'!P$12:P$461)</f>
        <v>0</v>
      </c>
      <c r="Q43" s="37">
        <f>SUMIF('R-Existing'!$B$12:$B$461,$B43,'R-Existing'!Q$12:Q$461)</f>
        <v>0</v>
      </c>
      <c r="R43" s="37">
        <f>SUMIF('R-Existing'!$B$12:$B$461,$B43,'R-Existing'!R$12:R$461)</f>
        <v>0</v>
      </c>
      <c r="S43" s="37">
        <f>SUMIF('R-Existing'!$B$12:$B$461,$B43,'R-Existing'!S$12:S$461)</f>
        <v>0</v>
      </c>
      <c r="T43" s="37">
        <f>SUMIF('R-Existing'!$B$12:$B$461,$B43,'R-Existing'!T$12:T$461)</f>
        <v>0</v>
      </c>
      <c r="U43" s="37">
        <f>SUMIF('R-Existing'!$B$12:$B$461,$B43,'R-Existing'!U$12:U$461)</f>
        <v>1</v>
      </c>
      <c r="V43" s="37">
        <f>SUMIF('R-Existing'!$B$12:$B$461,$B43,'R-Existing'!V$12:V$461)</f>
        <v>0</v>
      </c>
      <c r="W43" s="37">
        <f>SUMIF('R-Existing'!$B$12:$B$461,$B43,'R-Existing'!W$12:W$461)</f>
        <v>0</v>
      </c>
      <c r="X43" s="37">
        <f>SUMIF('R-Existing'!$B$12:$B$461,$B43,'R-Existing'!X$12:X$461)</f>
        <v>237</v>
      </c>
      <c r="Y43" s="37">
        <f>SUMIF('R-Existing'!$B$12:$B$461,$B43,'R-Existing'!Y$12:Y$461)</f>
        <v>0</v>
      </c>
      <c r="Z43" s="37">
        <f>SUMIF('R-Existing'!$B$12:$B$461,$B43,'R-Existing'!Z$12:Z$461)</f>
        <v>0</v>
      </c>
      <c r="AA43" s="37">
        <f>SUMIF('R-Existing'!$B$12:$B$461,$B43,'R-Existing'!AA$12:AA$461)</f>
        <v>0</v>
      </c>
      <c r="AB43" s="37">
        <f>SUMIF('R-Existing'!$B$12:$B$461,$B43,'R-Existing'!AB$12:AB$461)</f>
        <v>0</v>
      </c>
      <c r="AC43" s="37">
        <f>SUMIF('R-Existing'!$B$12:$B$461,$B43,'R-Existing'!AC$12:AC$461)</f>
        <v>0</v>
      </c>
      <c r="AD43" s="37">
        <f>SUMIF('R-Existing'!$B$12:$B$461,$B43,'R-Existing'!AD$12:AD$461)</f>
        <v>0</v>
      </c>
      <c r="AE43" s="56">
        <f>SUMIF('R-Existing'!$B$12:$B$461,$B43,'R-Existing'!AE$12:AE$461)</f>
        <v>9.6699999999999994E-2</v>
      </c>
      <c r="AF43" s="37">
        <f>SUMIF('R-Existing'!$B$12:$B$461,$B43,'R-Existing'!AF$12:AF$461)</f>
        <v>0</v>
      </c>
      <c r="AG43" s="37">
        <f>SUMIF('R-Existing'!$B$12:$B$461,$B43,'R-Existing'!AG$12:AG$461)</f>
        <v>0</v>
      </c>
      <c r="AH43" s="37">
        <f>SUMIF('R-Existing'!$B$12:$B$461,$B43,'R-Existing'!AH$12:AH$461)</f>
        <v>0</v>
      </c>
      <c r="AI43" s="37">
        <f>SUMIF('R-Existing'!$B$12:$B$461,$B43,'R-Existing'!AI$12:AI$461)</f>
        <v>0</v>
      </c>
      <c r="AJ43" s="37">
        <f>SUMIF('R-Existing'!$B$12:$B$461,$B43,'R-Existing'!AJ$12:AJ$461)</f>
        <v>0</v>
      </c>
      <c r="AK43" s="37">
        <f>SUMIF('R-Existing'!$B$12:$B$461,$B43,'R-Existing'!AK$12:AK$461)</f>
        <v>0</v>
      </c>
      <c r="AL43" s="37">
        <f>SUMIF('R-Existing'!$B$12:$B$461,$B43,'R-Existing'!AL$12:AL$461)</f>
        <v>0</v>
      </c>
      <c r="AM43" s="37">
        <f>SUMIF('R-Existing'!$B$12:$B$461,$B43,'R-Existing'!AM$12:AM$461)</f>
        <v>0</v>
      </c>
      <c r="AN43" s="37">
        <f>SUMIF('R-Existing'!$B$12:$B$461,$B43,'R-Existing'!AN$12:AN$461)</f>
        <v>0</v>
      </c>
      <c r="AO43" s="37"/>
      <c r="AP43" s="37"/>
    </row>
    <row r="44" spans="1:42" x14ac:dyDescent="0.2">
      <c r="A44" s="1">
        <f t="shared" si="2"/>
        <v>12</v>
      </c>
      <c r="B44" s="101">
        <f t="shared" si="3"/>
        <v>45657</v>
      </c>
      <c r="C44" s="37">
        <f>SUMIF('R-Existing'!$B$12:$B$461,$B44,'R-Existing'!C$12:C$461)</f>
        <v>0</v>
      </c>
      <c r="D44" s="37">
        <f>SUMIF('R-Existing'!$B$12:$B$461,$B44,'R-Existing'!D$12:D$461)</f>
        <v>0</v>
      </c>
      <c r="E44" s="37">
        <f>SUMIF('R-Existing'!$B$12:$B$461,$B44,'R-Existing'!E$12:E$461)</f>
        <v>0</v>
      </c>
      <c r="F44" s="37">
        <f>SUMIF('R-Existing'!$B$12:$B$461,$B44,'R-Existing'!F$12:F$461)</f>
        <v>0</v>
      </c>
      <c r="G44" s="37">
        <f>SUMIF('R-Existing'!$B$12:$B$461,$B44,'R-Existing'!G$12:G$461)</f>
        <v>0</v>
      </c>
      <c r="H44" s="37">
        <f>SUMIF('R-Existing'!$B$12:$B$461,$B44,'R-Existing'!H$12:H$461)</f>
        <v>0</v>
      </c>
      <c r="I44" s="37">
        <f>SUMIF('R-Existing'!$B$12:$B$461,$B44,'R-Existing'!I$12:I$461)</f>
        <v>0</v>
      </c>
      <c r="J44" s="37">
        <f>SUMIF('R-Existing'!$B$12:$B$461,$B44,'R-Existing'!J$12:J$461)</f>
        <v>0</v>
      </c>
      <c r="K44" s="37">
        <f>SUMIF('R-Existing'!$B$12:$B$461,$B44,'R-Existing'!K$12:K$461)</f>
        <v>0</v>
      </c>
      <c r="L44" s="37">
        <f>SUMIF('R-Existing'!$B$12:$B$461,$B44,'R-Existing'!L$12:L$461)</f>
        <v>0</v>
      </c>
      <c r="M44" s="37">
        <f>SUMIF('R-Existing'!$B$12:$B$461,$B44,'R-Existing'!M$12:M$461)</f>
        <v>0</v>
      </c>
      <c r="N44" s="37">
        <f>SUMIF('R-Existing'!$B$12:$B$461,$B44,'R-Existing'!N$12:N$461)</f>
        <v>0</v>
      </c>
      <c r="O44" s="37">
        <f>SUMIF('R-Existing'!$B$12:$B$461,$B44,'R-Existing'!O$12:O$461)</f>
        <v>0</v>
      </c>
      <c r="P44" s="37">
        <f>SUMIF('R-Existing'!$B$12:$B$461,$B44,'R-Existing'!P$12:P$461)</f>
        <v>0</v>
      </c>
      <c r="Q44" s="37">
        <f>SUMIF('R-Existing'!$B$12:$B$461,$B44,'R-Existing'!Q$12:Q$461)</f>
        <v>0</v>
      </c>
      <c r="R44" s="37">
        <f>SUMIF('R-Existing'!$B$12:$B$461,$B44,'R-Existing'!R$12:R$461)</f>
        <v>0</v>
      </c>
      <c r="S44" s="37">
        <f>SUMIF('R-Existing'!$B$12:$B$461,$B44,'R-Existing'!S$12:S$461)</f>
        <v>0</v>
      </c>
      <c r="T44" s="37">
        <f>SUMIF('R-Existing'!$B$12:$B$461,$B44,'R-Existing'!T$12:T$461)</f>
        <v>0</v>
      </c>
      <c r="U44" s="37">
        <f>SUMIF('R-Existing'!$B$12:$B$461,$B44,'R-Existing'!U$12:U$461)</f>
        <v>1</v>
      </c>
      <c r="V44" s="37">
        <f>SUMIF('R-Existing'!$B$12:$B$461,$B44,'R-Existing'!V$12:V$461)</f>
        <v>0</v>
      </c>
      <c r="W44" s="37">
        <f>SUMIF('R-Existing'!$B$12:$B$461,$B44,'R-Existing'!W$12:W$461)</f>
        <v>0</v>
      </c>
      <c r="X44" s="37">
        <f>SUMIF('R-Existing'!$B$12:$B$461,$B44,'R-Existing'!X$12:X$461)</f>
        <v>237</v>
      </c>
      <c r="Y44" s="37">
        <f>SUMIF('R-Existing'!$B$12:$B$461,$B44,'R-Existing'!Y$12:Y$461)</f>
        <v>0</v>
      </c>
      <c r="Z44" s="37">
        <f>SUMIF('R-Existing'!$B$12:$B$461,$B44,'R-Existing'!Z$12:Z$461)</f>
        <v>0</v>
      </c>
      <c r="AA44" s="37">
        <f>SUMIF('R-Existing'!$B$12:$B$461,$B44,'R-Existing'!AA$12:AA$461)</f>
        <v>0</v>
      </c>
      <c r="AB44" s="37">
        <f>SUMIF('R-Existing'!$B$12:$B$461,$B44,'R-Existing'!AB$12:AB$461)</f>
        <v>0</v>
      </c>
      <c r="AC44" s="37">
        <f>SUMIF('R-Existing'!$B$12:$B$461,$B44,'R-Existing'!AC$12:AC$461)</f>
        <v>0</v>
      </c>
      <c r="AD44" s="37">
        <f>SUMIF('R-Existing'!$B$12:$B$461,$B44,'R-Existing'!AD$12:AD$461)</f>
        <v>0</v>
      </c>
      <c r="AE44" s="56">
        <f>SUMIF('R-Existing'!$B$12:$B$461,$B44,'R-Existing'!AE$12:AE$461)</f>
        <v>9.6699999999999994E-2</v>
      </c>
      <c r="AF44" s="37">
        <f>SUMIF('R-Existing'!$B$12:$B$461,$B44,'R-Existing'!AF$12:AF$461)</f>
        <v>0</v>
      </c>
      <c r="AG44" s="37">
        <f>SUMIF('R-Existing'!$B$12:$B$461,$B44,'R-Existing'!AG$12:AG$461)</f>
        <v>0</v>
      </c>
      <c r="AH44" s="37">
        <f>SUMIF('R-Existing'!$B$12:$B$461,$B44,'R-Existing'!AH$12:AH$461)</f>
        <v>0</v>
      </c>
      <c r="AI44" s="37">
        <f>SUMIF('R-Existing'!$B$12:$B$461,$B44,'R-Existing'!AI$12:AI$461)</f>
        <v>0</v>
      </c>
      <c r="AJ44" s="37">
        <f>SUMIF('R-Existing'!$B$12:$B$461,$B44,'R-Existing'!AJ$12:AJ$461)</f>
        <v>0</v>
      </c>
      <c r="AK44" s="37">
        <f>SUMIF('R-Existing'!$B$12:$B$461,$B44,'R-Existing'!AK$12:AK$461)</f>
        <v>0</v>
      </c>
      <c r="AL44" s="37">
        <f>SUMIF('R-Existing'!$B$12:$B$461,$B44,'R-Existing'!AL$12:AL$461)</f>
        <v>0</v>
      </c>
      <c r="AM44" s="37">
        <f>SUMIF('R-Existing'!$B$12:$B$461,$B44,'R-Existing'!AM$12:AM$461)</f>
        <v>0</v>
      </c>
      <c r="AN44" s="37">
        <f>SUMIF('R-Existing'!$B$12:$B$461,$B44,'R-Existing'!AN$12:AN$461)</f>
        <v>0</v>
      </c>
      <c r="AO44" s="37"/>
      <c r="AP44" s="37"/>
    </row>
    <row r="45" spans="1:42" x14ac:dyDescent="0.2">
      <c r="A45" s="1">
        <f t="shared" si="2"/>
        <v>1</v>
      </c>
      <c r="B45" s="101">
        <f t="shared" ref="B45:B76" si="4">EOMONTH(B44,1)</f>
        <v>45688</v>
      </c>
      <c r="C45" s="37">
        <f>SUMIF('R-Existing'!$B$12:$B$461,$B45,'R-Existing'!C$12:C$461)</f>
        <v>0</v>
      </c>
      <c r="D45" s="37">
        <f>SUMIF('R-Existing'!$B$12:$B$461,$B45,'R-Existing'!D$12:D$461)</f>
        <v>0</v>
      </c>
      <c r="E45" s="37">
        <f>SUMIF('R-Existing'!$B$12:$B$461,$B45,'R-Existing'!E$12:E$461)</f>
        <v>0</v>
      </c>
      <c r="F45" s="37">
        <f>SUMIF('R-Existing'!$B$12:$B$461,$B45,'R-Existing'!F$12:F$461)</f>
        <v>0</v>
      </c>
      <c r="G45" s="37">
        <f>SUMIF('R-Existing'!$B$12:$B$461,$B45,'R-Existing'!G$12:G$461)</f>
        <v>0</v>
      </c>
      <c r="H45" s="37">
        <f>SUMIF('R-Existing'!$B$12:$B$461,$B45,'R-Existing'!H$12:H$461)</f>
        <v>0</v>
      </c>
      <c r="I45" s="37">
        <f>SUMIF('R-Existing'!$B$12:$B$461,$B45,'R-Existing'!I$12:I$461)</f>
        <v>0</v>
      </c>
      <c r="J45" s="37">
        <f>SUMIF('R-Existing'!$B$12:$B$461,$B45,'R-Existing'!J$12:J$461)</f>
        <v>0</v>
      </c>
      <c r="K45" s="37">
        <f>SUMIF('R-Existing'!$B$12:$B$461,$B45,'R-Existing'!K$12:K$461)</f>
        <v>0</v>
      </c>
      <c r="L45" s="37">
        <f>SUMIF('R-Existing'!$B$12:$B$461,$B45,'R-Existing'!L$12:L$461)</f>
        <v>0</v>
      </c>
      <c r="M45" s="37">
        <f>SUMIF('R-Existing'!$B$12:$B$461,$B45,'R-Existing'!M$12:M$461)</f>
        <v>0</v>
      </c>
      <c r="N45" s="37">
        <f>SUMIF('R-Existing'!$B$12:$B$461,$B45,'R-Existing'!N$12:N$461)</f>
        <v>0</v>
      </c>
      <c r="O45" s="37">
        <f>SUMIF('R-Existing'!$B$12:$B$461,$B45,'R-Existing'!O$12:O$461)</f>
        <v>0</v>
      </c>
      <c r="P45" s="37">
        <f>SUMIF('R-Existing'!$B$12:$B$461,$B45,'R-Existing'!P$12:P$461)</f>
        <v>0</v>
      </c>
      <c r="Q45" s="37">
        <f>SUMIF('R-Existing'!$B$12:$B$461,$B45,'R-Existing'!Q$12:Q$461)</f>
        <v>0</v>
      </c>
      <c r="R45" s="37">
        <f>SUMIF('R-Existing'!$B$12:$B$461,$B45,'R-Existing'!R$12:R$461)</f>
        <v>0</v>
      </c>
      <c r="S45" s="37">
        <f>SUMIF('R-Existing'!$B$12:$B$461,$B45,'R-Existing'!S$12:S$461)</f>
        <v>0</v>
      </c>
      <c r="T45" s="37">
        <f>SUMIF('R-Existing'!$B$12:$B$461,$B45,'R-Existing'!T$12:T$461)</f>
        <v>0</v>
      </c>
      <c r="U45" s="37">
        <f>SUMIF('R-Existing'!$B$12:$B$461,$B45,'R-Existing'!U$12:U$461)</f>
        <v>1</v>
      </c>
      <c r="V45" s="37">
        <f>SUMIF('R-Existing'!$B$12:$B$461,$B45,'R-Existing'!V$12:V$461)</f>
        <v>0</v>
      </c>
      <c r="W45" s="37">
        <f>SUMIF('R-Existing'!$B$12:$B$461,$B45,'R-Existing'!W$12:W$461)</f>
        <v>0</v>
      </c>
      <c r="X45" s="37">
        <f>SUMIF('R-Existing'!$B$12:$B$461,$B45,'R-Existing'!X$12:X$461)</f>
        <v>237</v>
      </c>
      <c r="Y45" s="37">
        <f>SUMIF('R-Existing'!$B$12:$B$461,$B45,'R-Existing'!Y$12:Y$461)</f>
        <v>0</v>
      </c>
      <c r="Z45" s="37">
        <f>SUMIF('R-Existing'!$B$12:$B$461,$B45,'R-Existing'!Z$12:Z$461)</f>
        <v>0</v>
      </c>
      <c r="AA45" s="37">
        <f>SUMIF('R-Existing'!$B$12:$B$461,$B45,'R-Existing'!AA$12:AA$461)</f>
        <v>0</v>
      </c>
      <c r="AB45" s="37">
        <f>SUMIF('R-Existing'!$B$12:$B$461,$B45,'R-Existing'!AB$12:AB$461)</f>
        <v>0</v>
      </c>
      <c r="AC45" s="37">
        <f>SUMIF('R-Existing'!$B$12:$B$461,$B45,'R-Existing'!AC$12:AC$461)</f>
        <v>0</v>
      </c>
      <c r="AD45" s="37">
        <f>SUMIF('R-Existing'!$B$12:$B$461,$B45,'R-Existing'!AD$12:AD$461)</f>
        <v>0</v>
      </c>
      <c r="AE45" s="56">
        <f>SUMIF('R-Existing'!$B$12:$B$461,$B45,'R-Existing'!AE$12:AE$461)</f>
        <v>9.6699999999999994E-2</v>
      </c>
      <c r="AF45" s="37">
        <f>SUMIF('R-Existing'!$B$12:$B$461,$B45,'R-Existing'!AF$12:AF$461)</f>
        <v>0</v>
      </c>
      <c r="AG45" s="37">
        <f>SUMIF('R-Existing'!$B$12:$B$461,$B45,'R-Existing'!AG$12:AG$461)</f>
        <v>0</v>
      </c>
      <c r="AH45" s="37">
        <f>SUMIF('R-Existing'!$B$12:$B$461,$B45,'R-Existing'!AH$12:AH$461)</f>
        <v>0</v>
      </c>
      <c r="AI45" s="37">
        <f>SUMIF('R-Existing'!$B$12:$B$461,$B45,'R-Existing'!AI$12:AI$461)</f>
        <v>0</v>
      </c>
      <c r="AJ45" s="37">
        <f>SUMIF('R-Existing'!$B$12:$B$461,$B45,'R-Existing'!AJ$12:AJ$461)</f>
        <v>0</v>
      </c>
      <c r="AK45" s="37">
        <f>SUMIF('R-Existing'!$B$12:$B$461,$B45,'R-Existing'!AK$12:AK$461)</f>
        <v>0</v>
      </c>
      <c r="AL45" s="37">
        <f>SUMIF('R-Existing'!$B$12:$B$461,$B45,'R-Existing'!AL$12:AL$461)</f>
        <v>0</v>
      </c>
      <c r="AM45" s="37">
        <f>SUMIF('R-Existing'!$B$12:$B$461,$B45,'R-Existing'!AM$12:AM$461)</f>
        <v>0</v>
      </c>
      <c r="AN45" s="37">
        <f>SUMIF('R-Existing'!$B$12:$B$461,$B45,'R-Existing'!AN$12:AN$461)</f>
        <v>0</v>
      </c>
      <c r="AO45" s="37"/>
      <c r="AP45" s="37"/>
    </row>
    <row r="46" spans="1:42" x14ac:dyDescent="0.2">
      <c r="A46" s="1">
        <f t="shared" si="2"/>
        <v>2</v>
      </c>
      <c r="B46" s="101">
        <f t="shared" si="4"/>
        <v>45716</v>
      </c>
      <c r="C46" s="37">
        <f>SUMIF('R-Existing'!$B$12:$B$461,$B46,'R-Existing'!C$12:C$461)</f>
        <v>0</v>
      </c>
      <c r="D46" s="37">
        <f>SUMIF('R-Existing'!$B$12:$B$461,$B46,'R-Existing'!D$12:D$461)</f>
        <v>0</v>
      </c>
      <c r="E46" s="37">
        <f>SUMIF('R-Existing'!$B$12:$B$461,$B46,'R-Existing'!E$12:E$461)</f>
        <v>0</v>
      </c>
      <c r="F46" s="37">
        <f>SUMIF('R-Existing'!$B$12:$B$461,$B46,'R-Existing'!F$12:F$461)</f>
        <v>0</v>
      </c>
      <c r="G46" s="37">
        <f>SUMIF('R-Existing'!$B$12:$B$461,$B46,'R-Existing'!G$12:G$461)</f>
        <v>0</v>
      </c>
      <c r="H46" s="37">
        <f>SUMIF('R-Existing'!$B$12:$B$461,$B46,'R-Existing'!H$12:H$461)</f>
        <v>0</v>
      </c>
      <c r="I46" s="37">
        <f>SUMIF('R-Existing'!$B$12:$B$461,$B46,'R-Existing'!I$12:I$461)</f>
        <v>0</v>
      </c>
      <c r="J46" s="37">
        <f>SUMIF('R-Existing'!$B$12:$B$461,$B46,'R-Existing'!J$12:J$461)</f>
        <v>0</v>
      </c>
      <c r="K46" s="37">
        <f>SUMIF('R-Existing'!$B$12:$B$461,$B46,'R-Existing'!K$12:K$461)</f>
        <v>0</v>
      </c>
      <c r="L46" s="37">
        <f>SUMIF('R-Existing'!$B$12:$B$461,$B46,'R-Existing'!L$12:L$461)</f>
        <v>0</v>
      </c>
      <c r="M46" s="37">
        <f>SUMIF('R-Existing'!$B$12:$B$461,$B46,'R-Existing'!M$12:M$461)</f>
        <v>0</v>
      </c>
      <c r="N46" s="37">
        <f>SUMIF('R-Existing'!$B$12:$B$461,$B46,'R-Existing'!N$12:N$461)</f>
        <v>0</v>
      </c>
      <c r="O46" s="37">
        <f>SUMIF('R-Existing'!$B$12:$B$461,$B46,'R-Existing'!O$12:O$461)</f>
        <v>0</v>
      </c>
      <c r="P46" s="37">
        <f>SUMIF('R-Existing'!$B$12:$B$461,$B46,'R-Existing'!P$12:P$461)</f>
        <v>0</v>
      </c>
      <c r="Q46" s="37">
        <f>SUMIF('R-Existing'!$B$12:$B$461,$B46,'R-Existing'!Q$12:Q$461)</f>
        <v>0</v>
      </c>
      <c r="R46" s="37">
        <f>SUMIF('R-Existing'!$B$12:$B$461,$B46,'R-Existing'!R$12:R$461)</f>
        <v>0</v>
      </c>
      <c r="S46" s="37">
        <f>SUMIF('R-Existing'!$B$12:$B$461,$B46,'R-Existing'!S$12:S$461)</f>
        <v>0</v>
      </c>
      <c r="T46" s="37">
        <f>SUMIF('R-Existing'!$B$12:$B$461,$B46,'R-Existing'!T$12:T$461)</f>
        <v>0</v>
      </c>
      <c r="U46" s="37">
        <f>SUMIF('R-Existing'!$B$12:$B$461,$B46,'R-Existing'!U$12:U$461)</f>
        <v>1</v>
      </c>
      <c r="V46" s="37">
        <f>SUMIF('R-Existing'!$B$12:$B$461,$B46,'R-Existing'!V$12:V$461)</f>
        <v>0</v>
      </c>
      <c r="W46" s="37">
        <f>SUMIF('R-Existing'!$B$12:$B$461,$B46,'R-Existing'!W$12:W$461)</f>
        <v>0</v>
      </c>
      <c r="X46" s="37">
        <f>SUMIF('R-Existing'!$B$12:$B$461,$B46,'R-Existing'!X$12:X$461)</f>
        <v>237</v>
      </c>
      <c r="Y46" s="37">
        <f>SUMIF('R-Existing'!$B$12:$B$461,$B46,'R-Existing'!Y$12:Y$461)</f>
        <v>0</v>
      </c>
      <c r="Z46" s="37">
        <f>SUMIF('R-Existing'!$B$12:$B$461,$B46,'R-Existing'!Z$12:Z$461)</f>
        <v>0</v>
      </c>
      <c r="AA46" s="37">
        <f>SUMIF('R-Existing'!$B$12:$B$461,$B46,'R-Existing'!AA$12:AA$461)</f>
        <v>0</v>
      </c>
      <c r="AB46" s="37">
        <f>SUMIF('R-Existing'!$B$12:$B$461,$B46,'R-Existing'!AB$12:AB$461)</f>
        <v>0</v>
      </c>
      <c r="AC46" s="37">
        <f>SUMIF('R-Existing'!$B$12:$B$461,$B46,'R-Existing'!AC$12:AC$461)</f>
        <v>0</v>
      </c>
      <c r="AD46" s="37">
        <f>SUMIF('R-Existing'!$B$12:$B$461,$B46,'R-Existing'!AD$12:AD$461)</f>
        <v>0</v>
      </c>
      <c r="AE46" s="56">
        <f>SUMIF('R-Existing'!$B$12:$B$461,$B46,'R-Existing'!AE$12:AE$461)</f>
        <v>9.6699999999999994E-2</v>
      </c>
      <c r="AF46" s="37">
        <f>SUMIF('R-Existing'!$B$12:$B$461,$B46,'R-Existing'!AF$12:AF$461)</f>
        <v>0</v>
      </c>
      <c r="AG46" s="37">
        <f>SUMIF('R-Existing'!$B$12:$B$461,$B46,'R-Existing'!AG$12:AG$461)</f>
        <v>0</v>
      </c>
      <c r="AH46" s="37">
        <f>SUMIF('R-Existing'!$B$12:$B$461,$B46,'R-Existing'!AH$12:AH$461)</f>
        <v>0</v>
      </c>
      <c r="AI46" s="37">
        <f>SUMIF('R-Existing'!$B$12:$B$461,$B46,'R-Existing'!AI$12:AI$461)</f>
        <v>0</v>
      </c>
      <c r="AJ46" s="37">
        <f>SUMIF('R-Existing'!$B$12:$B$461,$B46,'R-Existing'!AJ$12:AJ$461)</f>
        <v>0</v>
      </c>
      <c r="AK46" s="37">
        <f>SUMIF('R-Existing'!$B$12:$B$461,$B46,'R-Existing'!AK$12:AK$461)</f>
        <v>0</v>
      </c>
      <c r="AL46" s="37">
        <f>SUMIF('R-Existing'!$B$12:$B$461,$B46,'R-Existing'!AL$12:AL$461)</f>
        <v>0</v>
      </c>
      <c r="AM46" s="37">
        <f>SUMIF('R-Existing'!$B$12:$B$461,$B46,'R-Existing'!AM$12:AM$461)</f>
        <v>0</v>
      </c>
      <c r="AN46" s="37">
        <f>SUMIF('R-Existing'!$B$12:$B$461,$B46,'R-Existing'!AN$12:AN$461)</f>
        <v>0</v>
      </c>
      <c r="AO46" s="37"/>
      <c r="AP46" s="37"/>
    </row>
    <row r="47" spans="1:42" x14ac:dyDescent="0.2">
      <c r="A47" s="1">
        <f t="shared" si="2"/>
        <v>3</v>
      </c>
      <c r="B47" s="101">
        <f t="shared" si="4"/>
        <v>45747</v>
      </c>
      <c r="C47" s="37">
        <f>SUMIF('R-Existing'!$B$12:$B$461,$B47,'R-Existing'!C$12:C$461)</f>
        <v>0</v>
      </c>
      <c r="D47" s="37">
        <f>SUMIF('R-Existing'!$B$12:$B$461,$B47,'R-Existing'!D$12:D$461)</f>
        <v>0</v>
      </c>
      <c r="E47" s="37">
        <f>SUMIF('R-Existing'!$B$12:$B$461,$B47,'R-Existing'!E$12:E$461)</f>
        <v>0</v>
      </c>
      <c r="F47" s="37">
        <f>SUMIF('R-Existing'!$B$12:$B$461,$B47,'R-Existing'!F$12:F$461)</f>
        <v>0</v>
      </c>
      <c r="G47" s="37">
        <f>SUMIF('R-Existing'!$B$12:$B$461,$B47,'R-Existing'!G$12:G$461)</f>
        <v>0</v>
      </c>
      <c r="H47" s="37">
        <f>SUMIF('R-Existing'!$B$12:$B$461,$B47,'R-Existing'!H$12:H$461)</f>
        <v>0</v>
      </c>
      <c r="I47" s="37">
        <f>SUMIF('R-Existing'!$B$12:$B$461,$B47,'R-Existing'!I$12:I$461)</f>
        <v>0</v>
      </c>
      <c r="J47" s="37">
        <f>SUMIF('R-Existing'!$B$12:$B$461,$B47,'R-Existing'!J$12:J$461)</f>
        <v>0</v>
      </c>
      <c r="K47" s="37">
        <f>SUMIF('R-Existing'!$B$12:$B$461,$B47,'R-Existing'!K$12:K$461)</f>
        <v>0</v>
      </c>
      <c r="L47" s="37">
        <f>SUMIF('R-Existing'!$B$12:$B$461,$B47,'R-Existing'!L$12:L$461)</f>
        <v>0</v>
      </c>
      <c r="M47" s="37">
        <f>SUMIF('R-Existing'!$B$12:$B$461,$B47,'R-Existing'!M$12:M$461)</f>
        <v>0</v>
      </c>
      <c r="N47" s="37">
        <f>SUMIF('R-Existing'!$B$12:$B$461,$B47,'R-Existing'!N$12:N$461)</f>
        <v>0</v>
      </c>
      <c r="O47" s="37">
        <f>SUMIF('R-Existing'!$B$12:$B$461,$B47,'R-Existing'!O$12:O$461)</f>
        <v>0</v>
      </c>
      <c r="P47" s="37">
        <f>SUMIF('R-Existing'!$B$12:$B$461,$B47,'R-Existing'!P$12:P$461)</f>
        <v>0</v>
      </c>
      <c r="Q47" s="37">
        <f>SUMIF('R-Existing'!$B$12:$B$461,$B47,'R-Existing'!Q$12:Q$461)</f>
        <v>0</v>
      </c>
      <c r="R47" s="37">
        <f>SUMIF('R-Existing'!$B$12:$B$461,$B47,'R-Existing'!R$12:R$461)</f>
        <v>0</v>
      </c>
      <c r="S47" s="37">
        <f>SUMIF('R-Existing'!$B$12:$B$461,$B47,'R-Existing'!S$12:S$461)</f>
        <v>0</v>
      </c>
      <c r="T47" s="37">
        <f>SUMIF('R-Existing'!$B$12:$B$461,$B47,'R-Existing'!T$12:T$461)</f>
        <v>0</v>
      </c>
      <c r="U47" s="37">
        <f>SUMIF('R-Existing'!$B$12:$B$461,$B47,'R-Existing'!U$12:U$461)</f>
        <v>1</v>
      </c>
      <c r="V47" s="37">
        <f>SUMIF('R-Existing'!$B$12:$B$461,$B47,'R-Existing'!V$12:V$461)</f>
        <v>0</v>
      </c>
      <c r="W47" s="37">
        <f>SUMIF('R-Existing'!$B$12:$B$461,$B47,'R-Existing'!W$12:W$461)</f>
        <v>0</v>
      </c>
      <c r="X47" s="37">
        <f>SUMIF('R-Existing'!$B$12:$B$461,$B47,'R-Existing'!X$12:X$461)</f>
        <v>237</v>
      </c>
      <c r="Y47" s="37">
        <f>SUMIF('R-Existing'!$B$12:$B$461,$B47,'R-Existing'!Y$12:Y$461)</f>
        <v>0</v>
      </c>
      <c r="Z47" s="37">
        <f>SUMIF('R-Existing'!$B$12:$B$461,$B47,'R-Existing'!Z$12:Z$461)</f>
        <v>0</v>
      </c>
      <c r="AA47" s="37">
        <f>SUMIF('R-Existing'!$B$12:$B$461,$B47,'R-Existing'!AA$12:AA$461)</f>
        <v>0</v>
      </c>
      <c r="AB47" s="37">
        <f>SUMIF('R-Existing'!$B$12:$B$461,$B47,'R-Existing'!AB$12:AB$461)</f>
        <v>0</v>
      </c>
      <c r="AC47" s="37">
        <f>SUMIF('R-Existing'!$B$12:$B$461,$B47,'R-Existing'!AC$12:AC$461)</f>
        <v>0</v>
      </c>
      <c r="AD47" s="37">
        <f>SUMIF('R-Existing'!$B$12:$B$461,$B47,'R-Existing'!AD$12:AD$461)</f>
        <v>0</v>
      </c>
      <c r="AE47" s="56">
        <f>SUMIF('R-Existing'!$B$12:$B$461,$B47,'R-Existing'!AE$12:AE$461)</f>
        <v>9.6699999999999994E-2</v>
      </c>
      <c r="AF47" s="37">
        <f>SUMIF('R-Existing'!$B$12:$B$461,$B47,'R-Existing'!AF$12:AF$461)</f>
        <v>0</v>
      </c>
      <c r="AG47" s="37">
        <f>SUMIF('R-Existing'!$B$12:$B$461,$B47,'R-Existing'!AG$12:AG$461)</f>
        <v>0</v>
      </c>
      <c r="AH47" s="37">
        <f>SUMIF('R-Existing'!$B$12:$B$461,$B47,'R-Existing'!AH$12:AH$461)</f>
        <v>0</v>
      </c>
      <c r="AI47" s="37">
        <f>SUMIF('R-Existing'!$B$12:$B$461,$B47,'R-Existing'!AI$12:AI$461)</f>
        <v>0</v>
      </c>
      <c r="AJ47" s="37">
        <f>SUMIF('R-Existing'!$B$12:$B$461,$B47,'R-Existing'!AJ$12:AJ$461)</f>
        <v>0</v>
      </c>
      <c r="AK47" s="37">
        <f>SUMIF('R-Existing'!$B$12:$B$461,$B47,'R-Existing'!AK$12:AK$461)</f>
        <v>0</v>
      </c>
      <c r="AL47" s="37">
        <f>SUMIF('R-Existing'!$B$12:$B$461,$B47,'R-Existing'!AL$12:AL$461)</f>
        <v>0</v>
      </c>
      <c r="AM47" s="37">
        <f>SUMIF('R-Existing'!$B$12:$B$461,$B47,'R-Existing'!AM$12:AM$461)</f>
        <v>0</v>
      </c>
      <c r="AN47" s="37">
        <f>SUMIF('R-Existing'!$B$12:$B$461,$B47,'R-Existing'!AN$12:AN$461)</f>
        <v>0</v>
      </c>
      <c r="AO47" s="37"/>
      <c r="AP47" s="37"/>
    </row>
    <row r="48" spans="1:42" x14ac:dyDescent="0.2">
      <c r="A48" s="1">
        <f t="shared" si="2"/>
        <v>4</v>
      </c>
      <c r="B48" s="101">
        <f t="shared" si="4"/>
        <v>45777</v>
      </c>
      <c r="C48" s="37">
        <f>SUMIF('R-Existing'!$B$12:$B$461,$B48,'R-Existing'!C$12:C$461)</f>
        <v>0</v>
      </c>
      <c r="D48" s="37">
        <f>SUMIF('R-Existing'!$B$12:$B$461,$B48,'R-Existing'!D$12:D$461)</f>
        <v>0</v>
      </c>
      <c r="E48" s="37">
        <f>SUMIF('R-Existing'!$B$12:$B$461,$B48,'R-Existing'!E$12:E$461)</f>
        <v>0</v>
      </c>
      <c r="F48" s="37">
        <f>SUMIF('R-Existing'!$B$12:$B$461,$B48,'R-Existing'!F$12:F$461)</f>
        <v>0</v>
      </c>
      <c r="G48" s="37">
        <f>SUMIF('R-Existing'!$B$12:$B$461,$B48,'R-Existing'!G$12:G$461)</f>
        <v>0</v>
      </c>
      <c r="H48" s="37">
        <f>SUMIF('R-Existing'!$B$12:$B$461,$B48,'R-Existing'!H$12:H$461)</f>
        <v>0</v>
      </c>
      <c r="I48" s="37">
        <f>SUMIF('R-Existing'!$B$12:$B$461,$B48,'R-Existing'!I$12:I$461)</f>
        <v>0</v>
      </c>
      <c r="J48" s="37">
        <f>SUMIF('R-Existing'!$B$12:$B$461,$B48,'R-Existing'!J$12:J$461)</f>
        <v>0</v>
      </c>
      <c r="K48" s="37">
        <f>SUMIF('R-Existing'!$B$12:$B$461,$B48,'R-Existing'!K$12:K$461)</f>
        <v>0</v>
      </c>
      <c r="L48" s="37">
        <f>SUMIF('R-Existing'!$B$12:$B$461,$B48,'R-Existing'!L$12:L$461)</f>
        <v>0</v>
      </c>
      <c r="M48" s="37">
        <f>SUMIF('R-Existing'!$B$12:$B$461,$B48,'R-Existing'!M$12:M$461)</f>
        <v>0</v>
      </c>
      <c r="N48" s="37">
        <f>SUMIF('R-Existing'!$B$12:$B$461,$B48,'R-Existing'!N$12:N$461)</f>
        <v>0</v>
      </c>
      <c r="O48" s="37">
        <f>SUMIF('R-Existing'!$B$12:$B$461,$B48,'R-Existing'!O$12:O$461)</f>
        <v>0</v>
      </c>
      <c r="P48" s="37">
        <f>SUMIF('R-Existing'!$B$12:$B$461,$B48,'R-Existing'!P$12:P$461)</f>
        <v>0</v>
      </c>
      <c r="Q48" s="37">
        <f>SUMIF('R-Existing'!$B$12:$B$461,$B48,'R-Existing'!Q$12:Q$461)</f>
        <v>0</v>
      </c>
      <c r="R48" s="37">
        <f>SUMIF('R-Existing'!$B$12:$B$461,$B48,'R-Existing'!R$12:R$461)</f>
        <v>0</v>
      </c>
      <c r="S48" s="37">
        <f>SUMIF('R-Existing'!$B$12:$B$461,$B48,'R-Existing'!S$12:S$461)</f>
        <v>0</v>
      </c>
      <c r="T48" s="37">
        <f>SUMIF('R-Existing'!$B$12:$B$461,$B48,'R-Existing'!T$12:T$461)</f>
        <v>0</v>
      </c>
      <c r="U48" s="37">
        <f>SUMIF('R-Existing'!$B$12:$B$461,$B48,'R-Existing'!U$12:U$461)</f>
        <v>1</v>
      </c>
      <c r="V48" s="37">
        <f>SUMIF('R-Existing'!$B$12:$B$461,$B48,'R-Existing'!V$12:V$461)</f>
        <v>0</v>
      </c>
      <c r="W48" s="37">
        <f>SUMIF('R-Existing'!$B$12:$B$461,$B48,'R-Existing'!W$12:W$461)</f>
        <v>0</v>
      </c>
      <c r="X48" s="37">
        <f>SUMIF('R-Existing'!$B$12:$B$461,$B48,'R-Existing'!X$12:X$461)</f>
        <v>237</v>
      </c>
      <c r="Y48" s="37">
        <f>SUMIF('R-Existing'!$B$12:$B$461,$B48,'R-Existing'!Y$12:Y$461)</f>
        <v>0</v>
      </c>
      <c r="Z48" s="37">
        <f>SUMIF('R-Existing'!$B$12:$B$461,$B48,'R-Existing'!Z$12:Z$461)</f>
        <v>0</v>
      </c>
      <c r="AA48" s="37">
        <f>SUMIF('R-Existing'!$B$12:$B$461,$B48,'R-Existing'!AA$12:AA$461)</f>
        <v>0</v>
      </c>
      <c r="AB48" s="37">
        <f>SUMIF('R-Existing'!$B$12:$B$461,$B48,'R-Existing'!AB$12:AB$461)</f>
        <v>0</v>
      </c>
      <c r="AC48" s="37">
        <f>SUMIF('R-Existing'!$B$12:$B$461,$B48,'R-Existing'!AC$12:AC$461)</f>
        <v>0</v>
      </c>
      <c r="AD48" s="37">
        <f>SUMIF('R-Existing'!$B$12:$B$461,$B48,'R-Existing'!AD$12:AD$461)</f>
        <v>0</v>
      </c>
      <c r="AE48" s="56">
        <f>SUMIF('R-Existing'!$B$12:$B$461,$B48,'R-Existing'!AE$12:AE$461)</f>
        <v>9.6699999999999994E-2</v>
      </c>
      <c r="AF48" s="37">
        <f>SUMIF('R-Existing'!$B$12:$B$461,$B48,'R-Existing'!AF$12:AF$461)</f>
        <v>0</v>
      </c>
      <c r="AG48" s="37">
        <f>SUMIF('R-Existing'!$B$12:$B$461,$B48,'R-Existing'!AG$12:AG$461)</f>
        <v>0</v>
      </c>
      <c r="AH48" s="37">
        <f>SUMIF('R-Existing'!$B$12:$B$461,$B48,'R-Existing'!AH$12:AH$461)</f>
        <v>0</v>
      </c>
      <c r="AI48" s="37">
        <f>SUMIF('R-Existing'!$B$12:$B$461,$B48,'R-Existing'!AI$12:AI$461)</f>
        <v>0</v>
      </c>
      <c r="AJ48" s="37">
        <f>SUMIF('R-Existing'!$B$12:$B$461,$B48,'R-Existing'!AJ$12:AJ$461)</f>
        <v>0</v>
      </c>
      <c r="AK48" s="37">
        <f>SUMIF('R-Existing'!$B$12:$B$461,$B48,'R-Existing'!AK$12:AK$461)</f>
        <v>0</v>
      </c>
      <c r="AL48" s="37">
        <f>SUMIF('R-Existing'!$B$12:$B$461,$B48,'R-Existing'!AL$12:AL$461)</f>
        <v>0</v>
      </c>
      <c r="AM48" s="37">
        <f>SUMIF('R-Existing'!$B$12:$B$461,$B48,'R-Existing'!AM$12:AM$461)</f>
        <v>0</v>
      </c>
      <c r="AN48" s="37">
        <f>SUMIF('R-Existing'!$B$12:$B$461,$B48,'R-Existing'!AN$12:AN$461)</f>
        <v>0</v>
      </c>
      <c r="AO48" s="37"/>
      <c r="AP48" s="37"/>
    </row>
    <row r="49" spans="1:42" x14ac:dyDescent="0.2">
      <c r="A49" s="1">
        <f t="shared" si="2"/>
        <v>5</v>
      </c>
      <c r="B49" s="101">
        <f t="shared" si="4"/>
        <v>45808</v>
      </c>
      <c r="C49" s="37">
        <f>SUMIF('R-Existing'!$B$12:$B$461,$B49,'R-Existing'!C$12:C$461)</f>
        <v>0</v>
      </c>
      <c r="D49" s="37">
        <f>SUMIF('R-Existing'!$B$12:$B$461,$B49,'R-Existing'!D$12:D$461)</f>
        <v>0</v>
      </c>
      <c r="E49" s="37">
        <f>SUMIF('R-Existing'!$B$12:$B$461,$B49,'R-Existing'!E$12:E$461)</f>
        <v>0</v>
      </c>
      <c r="F49" s="37">
        <f>SUMIF('R-Existing'!$B$12:$B$461,$B49,'R-Existing'!F$12:F$461)</f>
        <v>0</v>
      </c>
      <c r="G49" s="37">
        <f>SUMIF('R-Existing'!$B$12:$B$461,$B49,'R-Existing'!G$12:G$461)</f>
        <v>0</v>
      </c>
      <c r="H49" s="37">
        <f>SUMIF('R-Existing'!$B$12:$B$461,$B49,'R-Existing'!H$12:H$461)</f>
        <v>0</v>
      </c>
      <c r="I49" s="37">
        <f>SUMIF('R-Existing'!$B$12:$B$461,$B49,'R-Existing'!I$12:I$461)</f>
        <v>0</v>
      </c>
      <c r="J49" s="37">
        <f>SUMIF('R-Existing'!$B$12:$B$461,$B49,'R-Existing'!J$12:J$461)</f>
        <v>0</v>
      </c>
      <c r="K49" s="37">
        <f>SUMIF('R-Existing'!$B$12:$B$461,$B49,'R-Existing'!K$12:K$461)</f>
        <v>0</v>
      </c>
      <c r="L49" s="37">
        <f>SUMIF('R-Existing'!$B$12:$B$461,$B49,'R-Existing'!L$12:L$461)</f>
        <v>0</v>
      </c>
      <c r="M49" s="37">
        <f>SUMIF('R-Existing'!$B$12:$B$461,$B49,'R-Existing'!M$12:M$461)</f>
        <v>0</v>
      </c>
      <c r="N49" s="37">
        <f>SUMIF('R-Existing'!$B$12:$B$461,$B49,'R-Existing'!N$12:N$461)</f>
        <v>0</v>
      </c>
      <c r="O49" s="37">
        <f>SUMIF('R-Existing'!$B$12:$B$461,$B49,'R-Existing'!O$12:O$461)</f>
        <v>0</v>
      </c>
      <c r="P49" s="37">
        <f>SUMIF('R-Existing'!$B$12:$B$461,$B49,'R-Existing'!P$12:P$461)</f>
        <v>0</v>
      </c>
      <c r="Q49" s="37">
        <f>SUMIF('R-Existing'!$B$12:$B$461,$B49,'R-Existing'!Q$12:Q$461)</f>
        <v>0</v>
      </c>
      <c r="R49" s="37">
        <f>SUMIF('R-Existing'!$B$12:$B$461,$B49,'R-Existing'!R$12:R$461)</f>
        <v>0</v>
      </c>
      <c r="S49" s="37">
        <f>SUMIF('R-Existing'!$B$12:$B$461,$B49,'R-Existing'!S$12:S$461)</f>
        <v>0</v>
      </c>
      <c r="T49" s="37">
        <f>SUMIF('R-Existing'!$B$12:$B$461,$B49,'R-Existing'!T$12:T$461)</f>
        <v>0</v>
      </c>
      <c r="U49" s="37">
        <f>SUMIF('R-Existing'!$B$12:$B$461,$B49,'R-Existing'!U$12:U$461)</f>
        <v>1</v>
      </c>
      <c r="V49" s="37">
        <f>SUMIF('R-Existing'!$B$12:$B$461,$B49,'R-Existing'!V$12:V$461)</f>
        <v>0</v>
      </c>
      <c r="W49" s="37">
        <f>SUMIF('R-Existing'!$B$12:$B$461,$B49,'R-Existing'!W$12:W$461)</f>
        <v>0</v>
      </c>
      <c r="X49" s="37">
        <f>SUMIF('R-Existing'!$B$12:$B$461,$B49,'R-Existing'!X$12:X$461)</f>
        <v>237</v>
      </c>
      <c r="Y49" s="37">
        <f>SUMIF('R-Existing'!$B$12:$B$461,$B49,'R-Existing'!Y$12:Y$461)</f>
        <v>0</v>
      </c>
      <c r="Z49" s="37">
        <f>SUMIF('R-Existing'!$B$12:$B$461,$B49,'R-Existing'!Z$12:Z$461)</f>
        <v>0</v>
      </c>
      <c r="AA49" s="37">
        <f>SUMIF('R-Existing'!$B$12:$B$461,$B49,'R-Existing'!AA$12:AA$461)</f>
        <v>0</v>
      </c>
      <c r="AB49" s="37">
        <f>SUMIF('R-Existing'!$B$12:$B$461,$B49,'R-Existing'!AB$12:AB$461)</f>
        <v>0</v>
      </c>
      <c r="AC49" s="37">
        <f>SUMIF('R-Existing'!$B$12:$B$461,$B49,'R-Existing'!AC$12:AC$461)</f>
        <v>0</v>
      </c>
      <c r="AD49" s="37">
        <f>SUMIF('R-Existing'!$B$12:$B$461,$B49,'R-Existing'!AD$12:AD$461)</f>
        <v>0</v>
      </c>
      <c r="AE49" s="56">
        <f>SUMIF('R-Existing'!$B$12:$B$461,$B49,'R-Existing'!AE$12:AE$461)</f>
        <v>9.6699999999999994E-2</v>
      </c>
      <c r="AF49" s="37">
        <f>SUMIF('R-Existing'!$B$12:$B$461,$B49,'R-Existing'!AF$12:AF$461)</f>
        <v>0</v>
      </c>
      <c r="AG49" s="37">
        <f>SUMIF('R-Existing'!$B$12:$B$461,$B49,'R-Existing'!AG$12:AG$461)</f>
        <v>0</v>
      </c>
      <c r="AH49" s="37">
        <f>SUMIF('R-Existing'!$B$12:$B$461,$B49,'R-Existing'!AH$12:AH$461)</f>
        <v>0</v>
      </c>
      <c r="AI49" s="37">
        <f>SUMIF('R-Existing'!$B$12:$B$461,$B49,'R-Existing'!AI$12:AI$461)</f>
        <v>0</v>
      </c>
      <c r="AJ49" s="37">
        <f>SUMIF('R-Existing'!$B$12:$B$461,$B49,'R-Existing'!AJ$12:AJ$461)</f>
        <v>0</v>
      </c>
      <c r="AK49" s="37">
        <f>SUMIF('R-Existing'!$B$12:$B$461,$B49,'R-Existing'!AK$12:AK$461)</f>
        <v>0</v>
      </c>
      <c r="AL49" s="37">
        <f>SUMIF('R-Existing'!$B$12:$B$461,$B49,'R-Existing'!AL$12:AL$461)</f>
        <v>0</v>
      </c>
      <c r="AM49" s="37">
        <f>SUMIF('R-Existing'!$B$12:$B$461,$B49,'R-Existing'!AM$12:AM$461)</f>
        <v>0</v>
      </c>
      <c r="AN49" s="37">
        <f>SUMIF('R-Existing'!$B$12:$B$461,$B49,'R-Existing'!AN$12:AN$461)</f>
        <v>0</v>
      </c>
      <c r="AO49" s="37"/>
      <c r="AP49" s="37"/>
    </row>
    <row r="50" spans="1:42" x14ac:dyDescent="0.2">
      <c r="A50" s="1">
        <f t="shared" si="2"/>
        <v>6</v>
      </c>
      <c r="B50" s="101">
        <f t="shared" si="4"/>
        <v>45838</v>
      </c>
      <c r="C50" s="37">
        <f>SUMIF('R-Existing'!$B$12:$B$461,$B50,'R-Existing'!C$12:C$461)</f>
        <v>0</v>
      </c>
      <c r="D50" s="37">
        <f>SUMIF('R-Existing'!$B$12:$B$461,$B50,'R-Existing'!D$12:D$461)</f>
        <v>0</v>
      </c>
      <c r="E50" s="37">
        <f>SUMIF('R-Existing'!$B$12:$B$461,$B50,'R-Existing'!E$12:E$461)</f>
        <v>0</v>
      </c>
      <c r="F50" s="37">
        <f>SUMIF('R-Existing'!$B$12:$B$461,$B50,'R-Existing'!F$12:F$461)</f>
        <v>0</v>
      </c>
      <c r="G50" s="37">
        <f>SUMIF('R-Existing'!$B$12:$B$461,$B50,'R-Existing'!G$12:G$461)</f>
        <v>0</v>
      </c>
      <c r="H50" s="37">
        <f>SUMIF('R-Existing'!$B$12:$B$461,$B50,'R-Existing'!H$12:H$461)</f>
        <v>0</v>
      </c>
      <c r="I50" s="37">
        <f>SUMIF('R-Existing'!$B$12:$B$461,$B50,'R-Existing'!I$12:I$461)</f>
        <v>0</v>
      </c>
      <c r="J50" s="37">
        <f>SUMIF('R-Existing'!$B$12:$B$461,$B50,'R-Existing'!J$12:J$461)</f>
        <v>0</v>
      </c>
      <c r="K50" s="37">
        <f>SUMIF('R-Existing'!$B$12:$B$461,$B50,'R-Existing'!K$12:K$461)</f>
        <v>0</v>
      </c>
      <c r="L50" s="37">
        <f>SUMIF('R-Existing'!$B$12:$B$461,$B50,'R-Existing'!L$12:L$461)</f>
        <v>0</v>
      </c>
      <c r="M50" s="37">
        <f>SUMIF('R-Existing'!$B$12:$B$461,$B50,'R-Existing'!M$12:M$461)</f>
        <v>0</v>
      </c>
      <c r="N50" s="37">
        <f>SUMIF('R-Existing'!$B$12:$B$461,$B50,'R-Existing'!N$12:N$461)</f>
        <v>0</v>
      </c>
      <c r="O50" s="37">
        <f>SUMIF('R-Existing'!$B$12:$B$461,$B50,'R-Existing'!O$12:O$461)</f>
        <v>0</v>
      </c>
      <c r="P50" s="37">
        <f>SUMIF('R-Existing'!$B$12:$B$461,$B50,'R-Existing'!P$12:P$461)</f>
        <v>0</v>
      </c>
      <c r="Q50" s="37">
        <f>SUMIF('R-Existing'!$B$12:$B$461,$B50,'R-Existing'!Q$12:Q$461)</f>
        <v>0</v>
      </c>
      <c r="R50" s="37">
        <f>SUMIF('R-Existing'!$B$12:$B$461,$B50,'R-Existing'!R$12:R$461)</f>
        <v>0</v>
      </c>
      <c r="S50" s="37">
        <f>SUMIF('R-Existing'!$B$12:$B$461,$B50,'R-Existing'!S$12:S$461)</f>
        <v>0</v>
      </c>
      <c r="T50" s="37">
        <f>SUMIF('R-Existing'!$B$12:$B$461,$B50,'R-Existing'!T$12:T$461)</f>
        <v>0</v>
      </c>
      <c r="U50" s="37">
        <f>SUMIF('R-Existing'!$B$12:$B$461,$B50,'R-Existing'!U$12:U$461)</f>
        <v>1</v>
      </c>
      <c r="V50" s="37">
        <f>SUMIF('R-Existing'!$B$12:$B$461,$B50,'R-Existing'!V$12:V$461)</f>
        <v>0</v>
      </c>
      <c r="W50" s="37">
        <f>SUMIF('R-Existing'!$B$12:$B$461,$B50,'R-Existing'!W$12:W$461)</f>
        <v>0</v>
      </c>
      <c r="X50" s="37">
        <f>SUMIF('R-Existing'!$B$12:$B$461,$B50,'R-Existing'!X$12:X$461)</f>
        <v>237</v>
      </c>
      <c r="Y50" s="37">
        <f>SUMIF('R-Existing'!$B$12:$B$461,$B50,'R-Existing'!Y$12:Y$461)</f>
        <v>0</v>
      </c>
      <c r="Z50" s="37">
        <f>SUMIF('R-Existing'!$B$12:$B$461,$B50,'R-Existing'!Z$12:Z$461)</f>
        <v>0</v>
      </c>
      <c r="AA50" s="37">
        <f>SUMIF('R-Existing'!$B$12:$B$461,$B50,'R-Existing'!AA$12:AA$461)</f>
        <v>0</v>
      </c>
      <c r="AB50" s="37">
        <f>SUMIF('R-Existing'!$B$12:$B$461,$B50,'R-Existing'!AB$12:AB$461)</f>
        <v>0</v>
      </c>
      <c r="AC50" s="37">
        <f>SUMIF('R-Existing'!$B$12:$B$461,$B50,'R-Existing'!AC$12:AC$461)</f>
        <v>0</v>
      </c>
      <c r="AD50" s="37">
        <f>SUMIF('R-Existing'!$B$12:$B$461,$B50,'R-Existing'!AD$12:AD$461)</f>
        <v>0</v>
      </c>
      <c r="AE50" s="56">
        <f>SUMIF('R-Existing'!$B$12:$B$461,$B50,'R-Existing'!AE$12:AE$461)</f>
        <v>9.6699999999999994E-2</v>
      </c>
      <c r="AF50" s="37">
        <f>SUMIF('R-Existing'!$B$12:$B$461,$B50,'R-Existing'!AF$12:AF$461)</f>
        <v>0</v>
      </c>
      <c r="AG50" s="37">
        <f>SUMIF('R-Existing'!$B$12:$B$461,$B50,'R-Existing'!AG$12:AG$461)</f>
        <v>0</v>
      </c>
      <c r="AH50" s="37">
        <f>SUMIF('R-Existing'!$B$12:$B$461,$B50,'R-Existing'!AH$12:AH$461)</f>
        <v>0</v>
      </c>
      <c r="AI50" s="37">
        <f>SUMIF('R-Existing'!$B$12:$B$461,$B50,'R-Existing'!AI$12:AI$461)</f>
        <v>0</v>
      </c>
      <c r="AJ50" s="37">
        <f>SUMIF('R-Existing'!$B$12:$B$461,$B50,'R-Existing'!AJ$12:AJ$461)</f>
        <v>0</v>
      </c>
      <c r="AK50" s="37">
        <f>SUMIF('R-Existing'!$B$12:$B$461,$B50,'R-Existing'!AK$12:AK$461)</f>
        <v>0</v>
      </c>
      <c r="AL50" s="37">
        <f>SUMIF('R-Existing'!$B$12:$B$461,$B50,'R-Existing'!AL$12:AL$461)</f>
        <v>0</v>
      </c>
      <c r="AM50" s="37">
        <f>SUMIF('R-Existing'!$B$12:$B$461,$B50,'R-Existing'!AM$12:AM$461)</f>
        <v>0</v>
      </c>
      <c r="AN50" s="37">
        <f>SUMIF('R-Existing'!$B$12:$B$461,$B50,'R-Existing'!AN$12:AN$461)</f>
        <v>0</v>
      </c>
      <c r="AO50" s="37"/>
      <c r="AP50" s="37"/>
    </row>
    <row r="51" spans="1:42" x14ac:dyDescent="0.2">
      <c r="A51" s="1">
        <f t="shared" si="2"/>
        <v>7</v>
      </c>
      <c r="B51" s="101">
        <f t="shared" si="4"/>
        <v>45869</v>
      </c>
      <c r="C51" s="37">
        <f>SUMIF('R-Existing'!$B$12:$B$461,$B51,'R-Existing'!C$12:C$461)</f>
        <v>0</v>
      </c>
      <c r="D51" s="37">
        <f>SUMIF('R-Existing'!$B$12:$B$461,$B51,'R-Existing'!D$12:D$461)</f>
        <v>0</v>
      </c>
      <c r="E51" s="37">
        <f>SUMIF('R-Existing'!$B$12:$B$461,$B51,'R-Existing'!E$12:E$461)</f>
        <v>0</v>
      </c>
      <c r="F51" s="37">
        <f>SUMIF('R-Existing'!$B$12:$B$461,$B51,'R-Existing'!F$12:F$461)</f>
        <v>0</v>
      </c>
      <c r="G51" s="37">
        <f>SUMIF('R-Existing'!$B$12:$B$461,$B51,'R-Existing'!G$12:G$461)</f>
        <v>0</v>
      </c>
      <c r="H51" s="37">
        <f>SUMIF('R-Existing'!$B$12:$B$461,$B51,'R-Existing'!H$12:H$461)</f>
        <v>0</v>
      </c>
      <c r="I51" s="37">
        <f>SUMIF('R-Existing'!$B$12:$B$461,$B51,'R-Existing'!I$12:I$461)</f>
        <v>0</v>
      </c>
      <c r="J51" s="37">
        <f>SUMIF('R-Existing'!$B$12:$B$461,$B51,'R-Existing'!J$12:J$461)</f>
        <v>0</v>
      </c>
      <c r="K51" s="37">
        <f>SUMIF('R-Existing'!$B$12:$B$461,$B51,'R-Existing'!K$12:K$461)</f>
        <v>0</v>
      </c>
      <c r="L51" s="37">
        <f>SUMIF('R-Existing'!$B$12:$B$461,$B51,'R-Existing'!L$12:L$461)</f>
        <v>0</v>
      </c>
      <c r="M51" s="37">
        <f>SUMIF('R-Existing'!$B$12:$B$461,$B51,'R-Existing'!M$12:M$461)</f>
        <v>0</v>
      </c>
      <c r="N51" s="37">
        <f>SUMIF('R-Existing'!$B$12:$B$461,$B51,'R-Existing'!N$12:N$461)</f>
        <v>0</v>
      </c>
      <c r="O51" s="37">
        <f>SUMIF('R-Existing'!$B$12:$B$461,$B51,'R-Existing'!O$12:O$461)</f>
        <v>0</v>
      </c>
      <c r="P51" s="37">
        <f>SUMIF('R-Existing'!$B$12:$B$461,$B51,'R-Existing'!P$12:P$461)</f>
        <v>0</v>
      </c>
      <c r="Q51" s="37">
        <f>SUMIF('R-Existing'!$B$12:$B$461,$B51,'R-Existing'!Q$12:Q$461)</f>
        <v>0</v>
      </c>
      <c r="R51" s="37">
        <f>SUMIF('R-Existing'!$B$12:$B$461,$B51,'R-Existing'!R$12:R$461)</f>
        <v>0</v>
      </c>
      <c r="S51" s="37">
        <f>SUMIF('R-Existing'!$B$12:$B$461,$B51,'R-Existing'!S$12:S$461)</f>
        <v>0</v>
      </c>
      <c r="T51" s="37">
        <f>SUMIF('R-Existing'!$B$12:$B$461,$B51,'R-Existing'!T$12:T$461)</f>
        <v>0</v>
      </c>
      <c r="U51" s="37">
        <f>SUMIF('R-Existing'!$B$12:$B$461,$B51,'R-Existing'!U$12:U$461)</f>
        <v>1</v>
      </c>
      <c r="V51" s="37">
        <f>SUMIF('R-Existing'!$B$12:$B$461,$B51,'R-Existing'!V$12:V$461)</f>
        <v>0</v>
      </c>
      <c r="W51" s="37">
        <f>SUMIF('R-Existing'!$B$12:$B$461,$B51,'R-Existing'!W$12:W$461)</f>
        <v>0</v>
      </c>
      <c r="X51" s="37">
        <f>SUMIF('R-Existing'!$B$12:$B$461,$B51,'R-Existing'!X$12:X$461)</f>
        <v>237</v>
      </c>
      <c r="Y51" s="37">
        <f>SUMIF('R-Existing'!$B$12:$B$461,$B51,'R-Existing'!Y$12:Y$461)</f>
        <v>0</v>
      </c>
      <c r="Z51" s="37">
        <f>SUMIF('R-Existing'!$B$12:$B$461,$B51,'R-Existing'!Z$12:Z$461)</f>
        <v>0</v>
      </c>
      <c r="AA51" s="37">
        <f>SUMIF('R-Existing'!$B$12:$B$461,$B51,'R-Existing'!AA$12:AA$461)</f>
        <v>0</v>
      </c>
      <c r="AB51" s="37">
        <f>SUMIF('R-Existing'!$B$12:$B$461,$B51,'R-Existing'!AB$12:AB$461)</f>
        <v>0</v>
      </c>
      <c r="AC51" s="37">
        <f>SUMIF('R-Existing'!$B$12:$B$461,$B51,'R-Existing'!AC$12:AC$461)</f>
        <v>0</v>
      </c>
      <c r="AD51" s="37">
        <f>SUMIF('R-Existing'!$B$12:$B$461,$B51,'R-Existing'!AD$12:AD$461)</f>
        <v>0</v>
      </c>
      <c r="AE51" s="56">
        <f>SUMIF('R-Existing'!$B$12:$B$461,$B51,'R-Existing'!AE$12:AE$461)</f>
        <v>9.6699999999999994E-2</v>
      </c>
      <c r="AF51" s="37">
        <f>SUMIF('R-Existing'!$B$12:$B$461,$B51,'R-Existing'!AF$12:AF$461)</f>
        <v>0</v>
      </c>
      <c r="AG51" s="37">
        <f>SUMIF('R-Existing'!$B$12:$B$461,$B51,'R-Existing'!AG$12:AG$461)</f>
        <v>0</v>
      </c>
      <c r="AH51" s="37">
        <f>SUMIF('R-Existing'!$B$12:$B$461,$B51,'R-Existing'!AH$12:AH$461)</f>
        <v>0</v>
      </c>
      <c r="AI51" s="37">
        <f>SUMIF('R-Existing'!$B$12:$B$461,$B51,'R-Existing'!AI$12:AI$461)</f>
        <v>0</v>
      </c>
      <c r="AJ51" s="37">
        <f>SUMIF('R-Existing'!$B$12:$B$461,$B51,'R-Existing'!AJ$12:AJ$461)</f>
        <v>0</v>
      </c>
      <c r="AK51" s="37">
        <f>SUMIF('R-Existing'!$B$12:$B$461,$B51,'R-Existing'!AK$12:AK$461)</f>
        <v>0</v>
      </c>
      <c r="AL51" s="37">
        <f>SUMIF('R-Existing'!$B$12:$B$461,$B51,'R-Existing'!AL$12:AL$461)</f>
        <v>0</v>
      </c>
      <c r="AM51" s="37">
        <f>SUMIF('R-Existing'!$B$12:$B$461,$B51,'R-Existing'!AM$12:AM$461)</f>
        <v>0</v>
      </c>
      <c r="AN51" s="37">
        <f>SUMIF('R-Existing'!$B$12:$B$461,$B51,'R-Existing'!AN$12:AN$461)</f>
        <v>0</v>
      </c>
      <c r="AO51" s="37"/>
      <c r="AP51" s="37"/>
    </row>
    <row r="52" spans="1:42" x14ac:dyDescent="0.2">
      <c r="A52" s="1">
        <f t="shared" si="2"/>
        <v>8</v>
      </c>
      <c r="B52" s="101">
        <f t="shared" si="4"/>
        <v>45900</v>
      </c>
      <c r="C52" s="37">
        <f>SUMIF('R-Existing'!$B$12:$B$461,$B52,'R-Existing'!C$12:C$461)</f>
        <v>0</v>
      </c>
      <c r="D52" s="37">
        <f>SUMIF('R-Existing'!$B$12:$B$461,$B52,'R-Existing'!D$12:D$461)</f>
        <v>0</v>
      </c>
      <c r="E52" s="37">
        <f>SUMIF('R-Existing'!$B$12:$B$461,$B52,'R-Existing'!E$12:E$461)</f>
        <v>0</v>
      </c>
      <c r="F52" s="37">
        <f>SUMIF('R-Existing'!$B$12:$B$461,$B52,'R-Existing'!F$12:F$461)</f>
        <v>0</v>
      </c>
      <c r="G52" s="37">
        <f>SUMIF('R-Existing'!$B$12:$B$461,$B52,'R-Existing'!G$12:G$461)</f>
        <v>0</v>
      </c>
      <c r="H52" s="37">
        <f>SUMIF('R-Existing'!$B$12:$B$461,$B52,'R-Existing'!H$12:H$461)</f>
        <v>0</v>
      </c>
      <c r="I52" s="37">
        <f>SUMIF('R-Existing'!$B$12:$B$461,$B52,'R-Existing'!I$12:I$461)</f>
        <v>0</v>
      </c>
      <c r="J52" s="37">
        <f>SUMIF('R-Existing'!$B$12:$B$461,$B52,'R-Existing'!J$12:J$461)</f>
        <v>0</v>
      </c>
      <c r="K52" s="37">
        <f>SUMIF('R-Existing'!$B$12:$B$461,$B52,'R-Existing'!K$12:K$461)</f>
        <v>0</v>
      </c>
      <c r="L52" s="37">
        <f>SUMIF('R-Existing'!$B$12:$B$461,$B52,'R-Existing'!L$12:L$461)</f>
        <v>0</v>
      </c>
      <c r="M52" s="37">
        <f>SUMIF('R-Existing'!$B$12:$B$461,$B52,'R-Existing'!M$12:M$461)</f>
        <v>0</v>
      </c>
      <c r="N52" s="37">
        <f>SUMIF('R-Existing'!$B$12:$B$461,$B52,'R-Existing'!N$12:N$461)</f>
        <v>0</v>
      </c>
      <c r="O52" s="37">
        <f>SUMIF('R-Existing'!$B$12:$B$461,$B52,'R-Existing'!O$12:O$461)</f>
        <v>0</v>
      </c>
      <c r="P52" s="37">
        <f>SUMIF('R-Existing'!$B$12:$B$461,$B52,'R-Existing'!P$12:P$461)</f>
        <v>0</v>
      </c>
      <c r="Q52" s="37">
        <f>SUMIF('R-Existing'!$B$12:$B$461,$B52,'R-Existing'!Q$12:Q$461)</f>
        <v>0</v>
      </c>
      <c r="R52" s="37">
        <f>SUMIF('R-Existing'!$B$12:$B$461,$B52,'R-Existing'!R$12:R$461)</f>
        <v>0</v>
      </c>
      <c r="S52" s="37">
        <f>SUMIF('R-Existing'!$B$12:$B$461,$B52,'R-Existing'!S$12:S$461)</f>
        <v>0</v>
      </c>
      <c r="T52" s="37">
        <f>SUMIF('R-Existing'!$B$12:$B$461,$B52,'R-Existing'!T$12:T$461)</f>
        <v>0</v>
      </c>
      <c r="U52" s="37">
        <f>SUMIF('R-Existing'!$B$12:$B$461,$B52,'R-Existing'!U$12:U$461)</f>
        <v>1</v>
      </c>
      <c r="V52" s="37">
        <f>SUMIF('R-Existing'!$B$12:$B$461,$B52,'R-Existing'!V$12:V$461)</f>
        <v>0</v>
      </c>
      <c r="W52" s="37">
        <f>SUMIF('R-Existing'!$B$12:$B$461,$B52,'R-Existing'!W$12:W$461)</f>
        <v>0</v>
      </c>
      <c r="X52" s="37">
        <f>SUMIF('R-Existing'!$B$12:$B$461,$B52,'R-Existing'!X$12:X$461)</f>
        <v>237</v>
      </c>
      <c r="Y52" s="37">
        <f>SUMIF('R-Existing'!$B$12:$B$461,$B52,'R-Existing'!Y$12:Y$461)</f>
        <v>0</v>
      </c>
      <c r="Z52" s="37">
        <f>SUMIF('R-Existing'!$B$12:$B$461,$B52,'R-Existing'!Z$12:Z$461)</f>
        <v>0</v>
      </c>
      <c r="AA52" s="37">
        <f>SUMIF('R-Existing'!$B$12:$B$461,$B52,'R-Existing'!AA$12:AA$461)</f>
        <v>0</v>
      </c>
      <c r="AB52" s="37">
        <f>SUMIF('R-Existing'!$B$12:$B$461,$B52,'R-Existing'!AB$12:AB$461)</f>
        <v>0</v>
      </c>
      <c r="AC52" s="37">
        <f>SUMIF('R-Existing'!$B$12:$B$461,$B52,'R-Existing'!AC$12:AC$461)</f>
        <v>0</v>
      </c>
      <c r="AD52" s="37">
        <f>SUMIF('R-Existing'!$B$12:$B$461,$B52,'R-Existing'!AD$12:AD$461)</f>
        <v>0</v>
      </c>
      <c r="AE52" s="56">
        <f>SUMIF('R-Existing'!$B$12:$B$461,$B52,'R-Existing'!AE$12:AE$461)</f>
        <v>9.6699999999999994E-2</v>
      </c>
      <c r="AF52" s="37">
        <f>SUMIF('R-Existing'!$B$12:$B$461,$B52,'R-Existing'!AF$12:AF$461)</f>
        <v>0</v>
      </c>
      <c r="AG52" s="37">
        <f>SUMIF('R-Existing'!$B$12:$B$461,$B52,'R-Existing'!AG$12:AG$461)</f>
        <v>0</v>
      </c>
      <c r="AH52" s="37">
        <f>SUMIF('R-Existing'!$B$12:$B$461,$B52,'R-Existing'!AH$12:AH$461)</f>
        <v>0</v>
      </c>
      <c r="AI52" s="37">
        <f>SUMIF('R-Existing'!$B$12:$B$461,$B52,'R-Existing'!AI$12:AI$461)</f>
        <v>0</v>
      </c>
      <c r="AJ52" s="37">
        <f>SUMIF('R-Existing'!$B$12:$B$461,$B52,'R-Existing'!AJ$12:AJ$461)</f>
        <v>0</v>
      </c>
      <c r="AK52" s="37">
        <f>SUMIF('R-Existing'!$B$12:$B$461,$B52,'R-Existing'!AK$12:AK$461)</f>
        <v>0</v>
      </c>
      <c r="AL52" s="37">
        <f>SUMIF('R-Existing'!$B$12:$B$461,$B52,'R-Existing'!AL$12:AL$461)</f>
        <v>0</v>
      </c>
      <c r="AM52" s="37">
        <f>SUMIF('R-Existing'!$B$12:$B$461,$B52,'R-Existing'!AM$12:AM$461)</f>
        <v>0</v>
      </c>
      <c r="AN52" s="37">
        <f>SUMIF('R-Existing'!$B$12:$B$461,$B52,'R-Existing'!AN$12:AN$461)</f>
        <v>0</v>
      </c>
      <c r="AO52" s="37"/>
      <c r="AP52" s="37"/>
    </row>
    <row r="53" spans="1:42" x14ac:dyDescent="0.2">
      <c r="A53" s="1">
        <f t="shared" si="2"/>
        <v>9</v>
      </c>
      <c r="B53" s="101">
        <f t="shared" si="4"/>
        <v>45930</v>
      </c>
      <c r="C53" s="37">
        <f>SUMIF('R-Existing'!$B$12:$B$461,$B53,'R-Existing'!C$12:C$461)</f>
        <v>0</v>
      </c>
      <c r="D53" s="37">
        <f>SUMIF('R-Existing'!$B$12:$B$461,$B53,'R-Existing'!D$12:D$461)</f>
        <v>0</v>
      </c>
      <c r="E53" s="37">
        <f>SUMIF('R-Existing'!$B$12:$B$461,$B53,'R-Existing'!E$12:E$461)</f>
        <v>0</v>
      </c>
      <c r="F53" s="37">
        <f>SUMIF('R-Existing'!$B$12:$B$461,$B53,'R-Existing'!F$12:F$461)</f>
        <v>0</v>
      </c>
      <c r="G53" s="37">
        <f>SUMIF('R-Existing'!$B$12:$B$461,$B53,'R-Existing'!G$12:G$461)</f>
        <v>0</v>
      </c>
      <c r="H53" s="37">
        <f>SUMIF('R-Existing'!$B$12:$B$461,$B53,'R-Existing'!H$12:H$461)</f>
        <v>0</v>
      </c>
      <c r="I53" s="37">
        <f>SUMIF('R-Existing'!$B$12:$B$461,$B53,'R-Existing'!I$12:I$461)</f>
        <v>0</v>
      </c>
      <c r="J53" s="37">
        <f>SUMIF('R-Existing'!$B$12:$B$461,$B53,'R-Existing'!J$12:J$461)</f>
        <v>0</v>
      </c>
      <c r="K53" s="37">
        <f>SUMIF('R-Existing'!$B$12:$B$461,$B53,'R-Existing'!K$12:K$461)</f>
        <v>0</v>
      </c>
      <c r="L53" s="37">
        <f>SUMIF('R-Existing'!$B$12:$B$461,$B53,'R-Existing'!L$12:L$461)</f>
        <v>0</v>
      </c>
      <c r="M53" s="37">
        <f>SUMIF('R-Existing'!$B$12:$B$461,$B53,'R-Existing'!M$12:M$461)</f>
        <v>0</v>
      </c>
      <c r="N53" s="37">
        <f>SUMIF('R-Existing'!$B$12:$B$461,$B53,'R-Existing'!N$12:N$461)</f>
        <v>0</v>
      </c>
      <c r="O53" s="37">
        <f>SUMIF('R-Existing'!$B$12:$B$461,$B53,'R-Existing'!O$12:O$461)</f>
        <v>0</v>
      </c>
      <c r="P53" s="37">
        <f>SUMIF('R-Existing'!$B$12:$B$461,$B53,'R-Existing'!P$12:P$461)</f>
        <v>0</v>
      </c>
      <c r="Q53" s="37">
        <f>SUMIF('R-Existing'!$B$12:$B$461,$B53,'R-Existing'!Q$12:Q$461)</f>
        <v>0</v>
      </c>
      <c r="R53" s="37">
        <f>SUMIF('R-Existing'!$B$12:$B$461,$B53,'R-Existing'!R$12:R$461)</f>
        <v>0</v>
      </c>
      <c r="S53" s="37">
        <f>SUMIF('R-Existing'!$B$12:$B$461,$B53,'R-Existing'!S$12:S$461)</f>
        <v>0</v>
      </c>
      <c r="T53" s="37">
        <f>SUMIF('R-Existing'!$B$12:$B$461,$B53,'R-Existing'!T$12:T$461)</f>
        <v>0</v>
      </c>
      <c r="U53" s="37">
        <f>SUMIF('R-Existing'!$B$12:$B$461,$B53,'R-Existing'!U$12:U$461)</f>
        <v>1</v>
      </c>
      <c r="V53" s="37">
        <f>SUMIF('R-Existing'!$B$12:$B$461,$B53,'R-Existing'!V$12:V$461)</f>
        <v>0</v>
      </c>
      <c r="W53" s="37">
        <f>SUMIF('R-Existing'!$B$12:$B$461,$B53,'R-Existing'!W$12:W$461)</f>
        <v>0</v>
      </c>
      <c r="X53" s="37">
        <f>SUMIF('R-Existing'!$B$12:$B$461,$B53,'R-Existing'!X$12:X$461)</f>
        <v>237</v>
      </c>
      <c r="Y53" s="37">
        <f>SUMIF('R-Existing'!$B$12:$B$461,$B53,'R-Existing'!Y$12:Y$461)</f>
        <v>0</v>
      </c>
      <c r="Z53" s="37">
        <f>SUMIF('R-Existing'!$B$12:$B$461,$B53,'R-Existing'!Z$12:Z$461)</f>
        <v>0</v>
      </c>
      <c r="AA53" s="37">
        <f>SUMIF('R-Existing'!$B$12:$B$461,$B53,'R-Existing'!AA$12:AA$461)</f>
        <v>0</v>
      </c>
      <c r="AB53" s="37">
        <f>SUMIF('R-Existing'!$B$12:$B$461,$B53,'R-Existing'!AB$12:AB$461)</f>
        <v>0</v>
      </c>
      <c r="AC53" s="37">
        <f>SUMIF('R-Existing'!$B$12:$B$461,$B53,'R-Existing'!AC$12:AC$461)</f>
        <v>0</v>
      </c>
      <c r="AD53" s="37">
        <f>SUMIF('R-Existing'!$B$12:$B$461,$B53,'R-Existing'!AD$12:AD$461)</f>
        <v>0</v>
      </c>
      <c r="AE53" s="56">
        <f>SUMIF('R-Existing'!$B$12:$B$461,$B53,'R-Existing'!AE$12:AE$461)</f>
        <v>9.6699999999999994E-2</v>
      </c>
      <c r="AF53" s="37">
        <f>SUMIF('R-Existing'!$B$12:$B$461,$B53,'R-Existing'!AF$12:AF$461)</f>
        <v>0</v>
      </c>
      <c r="AG53" s="37">
        <f>SUMIF('R-Existing'!$B$12:$B$461,$B53,'R-Existing'!AG$12:AG$461)</f>
        <v>0</v>
      </c>
      <c r="AH53" s="37">
        <f>SUMIF('R-Existing'!$B$12:$B$461,$B53,'R-Existing'!AH$12:AH$461)</f>
        <v>0</v>
      </c>
      <c r="AI53" s="37">
        <f>SUMIF('R-Existing'!$B$12:$B$461,$B53,'R-Existing'!AI$12:AI$461)</f>
        <v>0</v>
      </c>
      <c r="AJ53" s="37">
        <f>SUMIF('R-Existing'!$B$12:$B$461,$B53,'R-Existing'!AJ$12:AJ$461)</f>
        <v>0</v>
      </c>
      <c r="AK53" s="37">
        <f>SUMIF('R-Existing'!$B$12:$B$461,$B53,'R-Existing'!AK$12:AK$461)</f>
        <v>0</v>
      </c>
      <c r="AL53" s="37">
        <f>SUMIF('R-Existing'!$B$12:$B$461,$B53,'R-Existing'!AL$12:AL$461)</f>
        <v>0</v>
      </c>
      <c r="AM53" s="37">
        <f>SUMIF('R-Existing'!$B$12:$B$461,$B53,'R-Existing'!AM$12:AM$461)</f>
        <v>0</v>
      </c>
      <c r="AN53" s="37">
        <f>SUMIF('R-Existing'!$B$12:$B$461,$B53,'R-Existing'!AN$12:AN$461)</f>
        <v>0</v>
      </c>
      <c r="AO53" s="37"/>
      <c r="AP53" s="37"/>
    </row>
    <row r="54" spans="1:42" x14ac:dyDescent="0.2">
      <c r="A54" s="1">
        <f t="shared" si="2"/>
        <v>10</v>
      </c>
      <c r="B54" s="101">
        <f t="shared" si="4"/>
        <v>45961</v>
      </c>
      <c r="C54" s="37">
        <f>SUMIF('R-Existing'!$B$12:$B$461,$B54,'R-Existing'!C$12:C$461)</f>
        <v>0</v>
      </c>
      <c r="D54" s="37">
        <f>SUMIF('R-Existing'!$B$12:$B$461,$B54,'R-Existing'!D$12:D$461)</f>
        <v>0</v>
      </c>
      <c r="E54" s="37">
        <f>SUMIF('R-Existing'!$B$12:$B$461,$B54,'R-Existing'!E$12:E$461)</f>
        <v>0</v>
      </c>
      <c r="F54" s="37">
        <f>SUMIF('R-Existing'!$B$12:$B$461,$B54,'R-Existing'!F$12:F$461)</f>
        <v>0</v>
      </c>
      <c r="G54" s="37">
        <f>SUMIF('R-Existing'!$B$12:$B$461,$B54,'R-Existing'!G$12:G$461)</f>
        <v>0</v>
      </c>
      <c r="H54" s="37">
        <f>SUMIF('R-Existing'!$B$12:$B$461,$B54,'R-Existing'!H$12:H$461)</f>
        <v>0</v>
      </c>
      <c r="I54" s="37">
        <f>SUMIF('R-Existing'!$B$12:$B$461,$B54,'R-Existing'!I$12:I$461)</f>
        <v>0</v>
      </c>
      <c r="J54" s="37">
        <f>SUMIF('R-Existing'!$B$12:$B$461,$B54,'R-Existing'!J$12:J$461)</f>
        <v>0</v>
      </c>
      <c r="K54" s="37">
        <f>SUMIF('R-Existing'!$B$12:$B$461,$B54,'R-Existing'!K$12:K$461)</f>
        <v>0</v>
      </c>
      <c r="L54" s="37">
        <f>SUMIF('R-Existing'!$B$12:$B$461,$B54,'R-Existing'!L$12:L$461)</f>
        <v>0</v>
      </c>
      <c r="M54" s="37">
        <f>SUMIF('R-Existing'!$B$12:$B$461,$B54,'R-Existing'!M$12:M$461)</f>
        <v>0</v>
      </c>
      <c r="N54" s="37">
        <f>SUMIF('R-Existing'!$B$12:$B$461,$B54,'R-Existing'!N$12:N$461)</f>
        <v>0</v>
      </c>
      <c r="O54" s="37">
        <f>SUMIF('R-Existing'!$B$12:$B$461,$B54,'R-Existing'!O$12:O$461)</f>
        <v>0</v>
      </c>
      <c r="P54" s="37">
        <f>SUMIF('R-Existing'!$B$12:$B$461,$B54,'R-Existing'!P$12:P$461)</f>
        <v>0</v>
      </c>
      <c r="Q54" s="37">
        <f>SUMIF('R-Existing'!$B$12:$B$461,$B54,'R-Existing'!Q$12:Q$461)</f>
        <v>0</v>
      </c>
      <c r="R54" s="37">
        <f>SUMIF('R-Existing'!$B$12:$B$461,$B54,'R-Existing'!R$12:R$461)</f>
        <v>0</v>
      </c>
      <c r="S54" s="37">
        <f>SUMIF('R-Existing'!$B$12:$B$461,$B54,'R-Existing'!S$12:S$461)</f>
        <v>0</v>
      </c>
      <c r="T54" s="37">
        <f>SUMIF('R-Existing'!$B$12:$B$461,$B54,'R-Existing'!T$12:T$461)</f>
        <v>0</v>
      </c>
      <c r="U54" s="37">
        <f>SUMIF('R-Existing'!$B$12:$B$461,$B54,'R-Existing'!U$12:U$461)</f>
        <v>1</v>
      </c>
      <c r="V54" s="37">
        <f>SUMIF('R-Existing'!$B$12:$B$461,$B54,'R-Existing'!V$12:V$461)</f>
        <v>0</v>
      </c>
      <c r="W54" s="37">
        <f>SUMIF('R-Existing'!$B$12:$B$461,$B54,'R-Existing'!W$12:W$461)</f>
        <v>0</v>
      </c>
      <c r="X54" s="37">
        <f>SUMIF('R-Existing'!$B$12:$B$461,$B54,'R-Existing'!X$12:X$461)</f>
        <v>237</v>
      </c>
      <c r="Y54" s="37">
        <f>SUMIF('R-Existing'!$B$12:$B$461,$B54,'R-Existing'!Y$12:Y$461)</f>
        <v>0</v>
      </c>
      <c r="Z54" s="37">
        <f>SUMIF('R-Existing'!$B$12:$B$461,$B54,'R-Existing'!Z$12:Z$461)</f>
        <v>0</v>
      </c>
      <c r="AA54" s="37">
        <f>SUMIF('R-Existing'!$B$12:$B$461,$B54,'R-Existing'!AA$12:AA$461)</f>
        <v>0</v>
      </c>
      <c r="AB54" s="37">
        <f>SUMIF('R-Existing'!$B$12:$B$461,$B54,'R-Existing'!AB$12:AB$461)</f>
        <v>0</v>
      </c>
      <c r="AC54" s="37">
        <f>SUMIF('R-Existing'!$B$12:$B$461,$B54,'R-Existing'!AC$12:AC$461)</f>
        <v>0</v>
      </c>
      <c r="AD54" s="37">
        <f>SUMIF('R-Existing'!$B$12:$B$461,$B54,'R-Existing'!AD$12:AD$461)</f>
        <v>0</v>
      </c>
      <c r="AE54" s="56">
        <f>SUMIF('R-Existing'!$B$12:$B$461,$B54,'R-Existing'!AE$12:AE$461)</f>
        <v>9.6699999999999994E-2</v>
      </c>
      <c r="AF54" s="37">
        <f>SUMIF('R-Existing'!$B$12:$B$461,$B54,'R-Existing'!AF$12:AF$461)</f>
        <v>0</v>
      </c>
      <c r="AG54" s="37">
        <f>SUMIF('R-Existing'!$B$12:$B$461,$B54,'R-Existing'!AG$12:AG$461)</f>
        <v>0</v>
      </c>
      <c r="AH54" s="37">
        <f>SUMIF('R-Existing'!$B$12:$B$461,$B54,'R-Existing'!AH$12:AH$461)</f>
        <v>0</v>
      </c>
      <c r="AI54" s="37">
        <f>SUMIF('R-Existing'!$B$12:$B$461,$B54,'R-Existing'!AI$12:AI$461)</f>
        <v>0</v>
      </c>
      <c r="AJ54" s="37">
        <f>SUMIF('R-Existing'!$B$12:$B$461,$B54,'R-Existing'!AJ$12:AJ$461)</f>
        <v>0</v>
      </c>
      <c r="AK54" s="37">
        <f>SUMIF('R-Existing'!$B$12:$B$461,$B54,'R-Existing'!AK$12:AK$461)</f>
        <v>0</v>
      </c>
      <c r="AL54" s="37">
        <f>SUMIF('R-Existing'!$B$12:$B$461,$B54,'R-Existing'!AL$12:AL$461)</f>
        <v>0</v>
      </c>
      <c r="AM54" s="37">
        <f>SUMIF('R-Existing'!$B$12:$B$461,$B54,'R-Existing'!AM$12:AM$461)</f>
        <v>0</v>
      </c>
      <c r="AN54" s="37">
        <f>SUMIF('R-Existing'!$B$12:$B$461,$B54,'R-Existing'!AN$12:AN$461)</f>
        <v>0</v>
      </c>
      <c r="AO54" s="37"/>
      <c r="AP54" s="37"/>
    </row>
    <row r="55" spans="1:42" x14ac:dyDescent="0.2">
      <c r="A55" s="1">
        <f t="shared" si="2"/>
        <v>11</v>
      </c>
      <c r="B55" s="101">
        <f t="shared" si="4"/>
        <v>45991</v>
      </c>
      <c r="C55" s="37">
        <f>SUMIF('R-Existing'!$B$12:$B$461,$B55,'R-Existing'!C$12:C$461)</f>
        <v>0</v>
      </c>
      <c r="D55" s="37">
        <f>SUMIF('R-Existing'!$B$12:$B$461,$B55,'R-Existing'!D$12:D$461)</f>
        <v>0</v>
      </c>
      <c r="E55" s="37">
        <f>SUMIF('R-Existing'!$B$12:$B$461,$B55,'R-Existing'!E$12:E$461)</f>
        <v>0</v>
      </c>
      <c r="F55" s="37">
        <f>SUMIF('R-Existing'!$B$12:$B$461,$B55,'R-Existing'!F$12:F$461)</f>
        <v>0</v>
      </c>
      <c r="G55" s="37">
        <f>SUMIF('R-Existing'!$B$12:$B$461,$B55,'R-Existing'!G$12:G$461)</f>
        <v>0</v>
      </c>
      <c r="H55" s="37">
        <f>SUMIF('R-Existing'!$B$12:$B$461,$B55,'R-Existing'!H$12:H$461)</f>
        <v>0</v>
      </c>
      <c r="I55" s="37">
        <f>SUMIF('R-Existing'!$B$12:$B$461,$B55,'R-Existing'!I$12:I$461)</f>
        <v>0</v>
      </c>
      <c r="J55" s="37">
        <f>SUMIF('R-Existing'!$B$12:$B$461,$B55,'R-Existing'!J$12:J$461)</f>
        <v>0</v>
      </c>
      <c r="K55" s="37">
        <f>SUMIF('R-Existing'!$B$12:$B$461,$B55,'R-Existing'!K$12:K$461)</f>
        <v>0</v>
      </c>
      <c r="L55" s="37">
        <f>SUMIF('R-Existing'!$B$12:$B$461,$B55,'R-Existing'!L$12:L$461)</f>
        <v>0</v>
      </c>
      <c r="M55" s="37">
        <f>SUMIF('R-Existing'!$B$12:$B$461,$B55,'R-Existing'!M$12:M$461)</f>
        <v>0</v>
      </c>
      <c r="N55" s="37">
        <f>SUMIF('R-Existing'!$B$12:$B$461,$B55,'R-Existing'!N$12:N$461)</f>
        <v>0</v>
      </c>
      <c r="O55" s="37">
        <f>SUMIF('R-Existing'!$B$12:$B$461,$B55,'R-Existing'!O$12:O$461)</f>
        <v>0</v>
      </c>
      <c r="P55" s="37">
        <f>SUMIF('R-Existing'!$B$12:$B$461,$B55,'R-Existing'!P$12:P$461)</f>
        <v>0</v>
      </c>
      <c r="Q55" s="37">
        <f>SUMIF('R-Existing'!$B$12:$B$461,$B55,'R-Existing'!Q$12:Q$461)</f>
        <v>0</v>
      </c>
      <c r="R55" s="37">
        <f>SUMIF('R-Existing'!$B$12:$B$461,$B55,'R-Existing'!R$12:R$461)</f>
        <v>0</v>
      </c>
      <c r="S55" s="37">
        <f>SUMIF('R-Existing'!$B$12:$B$461,$B55,'R-Existing'!S$12:S$461)</f>
        <v>0</v>
      </c>
      <c r="T55" s="37">
        <f>SUMIF('R-Existing'!$B$12:$B$461,$B55,'R-Existing'!T$12:T$461)</f>
        <v>0</v>
      </c>
      <c r="U55" s="37">
        <f>SUMIF('R-Existing'!$B$12:$B$461,$B55,'R-Existing'!U$12:U$461)</f>
        <v>1</v>
      </c>
      <c r="V55" s="37">
        <f>SUMIF('R-Existing'!$B$12:$B$461,$B55,'R-Existing'!V$12:V$461)</f>
        <v>0</v>
      </c>
      <c r="W55" s="37">
        <f>SUMIF('R-Existing'!$B$12:$B$461,$B55,'R-Existing'!W$12:W$461)</f>
        <v>0</v>
      </c>
      <c r="X55" s="37">
        <f>SUMIF('R-Existing'!$B$12:$B$461,$B55,'R-Existing'!X$12:X$461)</f>
        <v>237</v>
      </c>
      <c r="Y55" s="37">
        <f>SUMIF('R-Existing'!$B$12:$B$461,$B55,'R-Existing'!Y$12:Y$461)</f>
        <v>0</v>
      </c>
      <c r="Z55" s="37">
        <f>SUMIF('R-Existing'!$B$12:$B$461,$B55,'R-Existing'!Z$12:Z$461)</f>
        <v>0</v>
      </c>
      <c r="AA55" s="37">
        <f>SUMIF('R-Existing'!$B$12:$B$461,$B55,'R-Existing'!AA$12:AA$461)</f>
        <v>0</v>
      </c>
      <c r="AB55" s="37">
        <f>SUMIF('R-Existing'!$B$12:$B$461,$B55,'R-Existing'!AB$12:AB$461)</f>
        <v>0</v>
      </c>
      <c r="AC55" s="37">
        <f>SUMIF('R-Existing'!$B$12:$B$461,$B55,'R-Existing'!AC$12:AC$461)</f>
        <v>0</v>
      </c>
      <c r="AD55" s="37">
        <f>SUMIF('R-Existing'!$B$12:$B$461,$B55,'R-Existing'!AD$12:AD$461)</f>
        <v>0</v>
      </c>
      <c r="AE55" s="56">
        <f>SUMIF('R-Existing'!$B$12:$B$461,$B55,'R-Existing'!AE$12:AE$461)</f>
        <v>9.6699999999999994E-2</v>
      </c>
      <c r="AF55" s="37">
        <f>SUMIF('R-Existing'!$B$12:$B$461,$B55,'R-Existing'!AF$12:AF$461)</f>
        <v>0</v>
      </c>
      <c r="AG55" s="37">
        <f>SUMIF('R-Existing'!$B$12:$B$461,$B55,'R-Existing'!AG$12:AG$461)</f>
        <v>0</v>
      </c>
      <c r="AH55" s="37">
        <f>SUMIF('R-Existing'!$B$12:$B$461,$B55,'R-Existing'!AH$12:AH$461)</f>
        <v>0</v>
      </c>
      <c r="AI55" s="37">
        <f>SUMIF('R-Existing'!$B$12:$B$461,$B55,'R-Existing'!AI$12:AI$461)</f>
        <v>0</v>
      </c>
      <c r="AJ55" s="37">
        <f>SUMIF('R-Existing'!$B$12:$B$461,$B55,'R-Existing'!AJ$12:AJ$461)</f>
        <v>0</v>
      </c>
      <c r="AK55" s="37">
        <f>SUMIF('R-Existing'!$B$12:$B$461,$B55,'R-Existing'!AK$12:AK$461)</f>
        <v>0</v>
      </c>
      <c r="AL55" s="37">
        <f>SUMIF('R-Existing'!$B$12:$B$461,$B55,'R-Existing'!AL$12:AL$461)</f>
        <v>0</v>
      </c>
      <c r="AM55" s="37">
        <f>SUMIF('R-Existing'!$B$12:$B$461,$B55,'R-Existing'!AM$12:AM$461)</f>
        <v>0</v>
      </c>
      <c r="AN55" s="37">
        <f>SUMIF('R-Existing'!$B$12:$B$461,$B55,'R-Existing'!AN$12:AN$461)</f>
        <v>0</v>
      </c>
      <c r="AO55" s="37"/>
      <c r="AP55" s="37"/>
    </row>
    <row r="56" spans="1:42" x14ac:dyDescent="0.2">
      <c r="A56" s="1">
        <f t="shared" si="2"/>
        <v>12</v>
      </c>
      <c r="B56" s="101">
        <f t="shared" si="4"/>
        <v>46022</v>
      </c>
      <c r="C56" s="37">
        <f>SUMIF('R-Existing'!$B$12:$B$461,$B56,'R-Existing'!C$12:C$461)</f>
        <v>0</v>
      </c>
      <c r="D56" s="37">
        <f>SUMIF('R-Existing'!$B$12:$B$461,$B56,'R-Existing'!D$12:D$461)</f>
        <v>0</v>
      </c>
      <c r="E56" s="37">
        <f>SUMIF('R-Existing'!$B$12:$B$461,$B56,'R-Existing'!E$12:E$461)</f>
        <v>0</v>
      </c>
      <c r="F56" s="37">
        <f>SUMIF('R-Existing'!$B$12:$B$461,$B56,'R-Existing'!F$12:F$461)</f>
        <v>0</v>
      </c>
      <c r="G56" s="37">
        <f>SUMIF('R-Existing'!$B$12:$B$461,$B56,'R-Existing'!G$12:G$461)</f>
        <v>0</v>
      </c>
      <c r="H56" s="37">
        <f>SUMIF('R-Existing'!$B$12:$B$461,$B56,'R-Existing'!H$12:H$461)</f>
        <v>0</v>
      </c>
      <c r="I56" s="37">
        <f>SUMIF('R-Existing'!$B$12:$B$461,$B56,'R-Existing'!I$12:I$461)</f>
        <v>0</v>
      </c>
      <c r="J56" s="37">
        <f>SUMIF('R-Existing'!$B$12:$B$461,$B56,'R-Existing'!J$12:J$461)</f>
        <v>0</v>
      </c>
      <c r="K56" s="37">
        <f>SUMIF('R-Existing'!$B$12:$B$461,$B56,'R-Existing'!K$12:K$461)</f>
        <v>0</v>
      </c>
      <c r="L56" s="37">
        <f>SUMIF('R-Existing'!$B$12:$B$461,$B56,'R-Existing'!L$12:L$461)</f>
        <v>0</v>
      </c>
      <c r="M56" s="37">
        <f>SUMIF('R-Existing'!$B$12:$B$461,$B56,'R-Existing'!M$12:M$461)</f>
        <v>0</v>
      </c>
      <c r="N56" s="37">
        <f>SUMIF('R-Existing'!$B$12:$B$461,$B56,'R-Existing'!N$12:N$461)</f>
        <v>0</v>
      </c>
      <c r="O56" s="37">
        <f>SUMIF('R-Existing'!$B$12:$B$461,$B56,'R-Existing'!O$12:O$461)</f>
        <v>0</v>
      </c>
      <c r="P56" s="37">
        <f>SUMIF('R-Existing'!$B$12:$B$461,$B56,'R-Existing'!P$12:P$461)</f>
        <v>0</v>
      </c>
      <c r="Q56" s="37">
        <f>SUMIF('R-Existing'!$B$12:$B$461,$B56,'R-Existing'!Q$12:Q$461)</f>
        <v>0</v>
      </c>
      <c r="R56" s="37">
        <f>SUMIF('R-Existing'!$B$12:$B$461,$B56,'R-Existing'!R$12:R$461)</f>
        <v>0</v>
      </c>
      <c r="S56" s="37">
        <f>SUMIF('R-Existing'!$B$12:$B$461,$B56,'R-Existing'!S$12:S$461)</f>
        <v>0</v>
      </c>
      <c r="T56" s="37">
        <f>SUMIF('R-Existing'!$B$12:$B$461,$B56,'R-Existing'!T$12:T$461)</f>
        <v>0</v>
      </c>
      <c r="U56" s="37">
        <f>SUMIF('R-Existing'!$B$12:$B$461,$B56,'R-Existing'!U$12:U$461)</f>
        <v>1</v>
      </c>
      <c r="V56" s="37">
        <f>SUMIF('R-Existing'!$B$12:$B$461,$B56,'R-Existing'!V$12:V$461)</f>
        <v>0</v>
      </c>
      <c r="W56" s="37">
        <f>SUMIF('R-Existing'!$B$12:$B$461,$B56,'R-Existing'!W$12:W$461)</f>
        <v>0</v>
      </c>
      <c r="X56" s="37">
        <f>SUMIF('R-Existing'!$B$12:$B$461,$B56,'R-Existing'!X$12:X$461)</f>
        <v>237</v>
      </c>
      <c r="Y56" s="37">
        <f>SUMIF('R-Existing'!$B$12:$B$461,$B56,'R-Existing'!Y$12:Y$461)</f>
        <v>0</v>
      </c>
      <c r="Z56" s="37">
        <f>SUMIF('R-Existing'!$B$12:$B$461,$B56,'R-Existing'!Z$12:Z$461)</f>
        <v>0</v>
      </c>
      <c r="AA56" s="37">
        <f>SUMIF('R-Existing'!$B$12:$B$461,$B56,'R-Existing'!AA$12:AA$461)</f>
        <v>0</v>
      </c>
      <c r="AB56" s="37">
        <f>SUMIF('R-Existing'!$B$12:$B$461,$B56,'R-Existing'!AB$12:AB$461)</f>
        <v>0</v>
      </c>
      <c r="AC56" s="37">
        <f>SUMIF('R-Existing'!$B$12:$B$461,$B56,'R-Existing'!AC$12:AC$461)</f>
        <v>0</v>
      </c>
      <c r="AD56" s="37">
        <f>SUMIF('R-Existing'!$B$12:$B$461,$B56,'R-Existing'!AD$12:AD$461)</f>
        <v>0</v>
      </c>
      <c r="AE56" s="56">
        <f>SUMIF('R-Existing'!$B$12:$B$461,$B56,'R-Existing'!AE$12:AE$461)</f>
        <v>9.6699999999999994E-2</v>
      </c>
      <c r="AF56" s="37">
        <f>SUMIF('R-Existing'!$B$12:$B$461,$B56,'R-Existing'!AF$12:AF$461)</f>
        <v>0</v>
      </c>
      <c r="AG56" s="37">
        <f>SUMIF('R-Existing'!$B$12:$B$461,$B56,'R-Existing'!AG$12:AG$461)</f>
        <v>0</v>
      </c>
      <c r="AH56" s="37">
        <f>SUMIF('R-Existing'!$B$12:$B$461,$B56,'R-Existing'!AH$12:AH$461)</f>
        <v>0</v>
      </c>
      <c r="AI56" s="37">
        <f>SUMIF('R-Existing'!$B$12:$B$461,$B56,'R-Existing'!AI$12:AI$461)</f>
        <v>0</v>
      </c>
      <c r="AJ56" s="37">
        <f>SUMIF('R-Existing'!$B$12:$B$461,$B56,'R-Existing'!AJ$12:AJ$461)</f>
        <v>0</v>
      </c>
      <c r="AK56" s="37">
        <f>SUMIF('R-Existing'!$B$12:$B$461,$B56,'R-Existing'!AK$12:AK$461)</f>
        <v>0</v>
      </c>
      <c r="AL56" s="37">
        <f>SUMIF('R-Existing'!$B$12:$B$461,$B56,'R-Existing'!AL$12:AL$461)</f>
        <v>0</v>
      </c>
      <c r="AM56" s="37">
        <f>SUMIF('R-Existing'!$B$12:$B$461,$B56,'R-Existing'!AM$12:AM$461)</f>
        <v>0</v>
      </c>
      <c r="AN56" s="37">
        <f>SUMIF('R-Existing'!$B$12:$B$461,$B56,'R-Existing'!AN$12:AN$461)</f>
        <v>0</v>
      </c>
      <c r="AO56" s="37"/>
      <c r="AP56" s="37"/>
    </row>
    <row r="57" spans="1:42" x14ac:dyDescent="0.2">
      <c r="A57" s="1">
        <f t="shared" si="2"/>
        <v>1</v>
      </c>
      <c r="B57" s="101">
        <f t="shared" si="4"/>
        <v>46053</v>
      </c>
      <c r="C57" s="37">
        <f>SUMIF('R-Existing'!$B$12:$B$461,$B57,'R-Existing'!C$12:C$461)</f>
        <v>0</v>
      </c>
      <c r="D57" s="37">
        <f>SUMIF('R-Existing'!$B$12:$B$461,$B57,'R-Existing'!D$12:D$461)</f>
        <v>0</v>
      </c>
      <c r="E57" s="37">
        <f>SUMIF('R-Existing'!$B$12:$B$461,$B57,'R-Existing'!E$12:E$461)</f>
        <v>0</v>
      </c>
      <c r="F57" s="37">
        <f>SUMIF('R-Existing'!$B$12:$B$461,$B57,'R-Existing'!F$12:F$461)</f>
        <v>0</v>
      </c>
      <c r="G57" s="37">
        <f>SUMIF('R-Existing'!$B$12:$B$461,$B57,'R-Existing'!G$12:G$461)</f>
        <v>0</v>
      </c>
      <c r="H57" s="37">
        <f>SUMIF('R-Existing'!$B$12:$B$461,$B57,'R-Existing'!H$12:H$461)</f>
        <v>0</v>
      </c>
      <c r="I57" s="37">
        <f>SUMIF('R-Existing'!$B$12:$B$461,$B57,'R-Existing'!I$12:I$461)</f>
        <v>0</v>
      </c>
      <c r="J57" s="37">
        <f>SUMIF('R-Existing'!$B$12:$B$461,$B57,'R-Existing'!J$12:J$461)</f>
        <v>0</v>
      </c>
      <c r="K57" s="37">
        <f>SUMIF('R-Existing'!$B$12:$B$461,$B57,'R-Existing'!K$12:K$461)</f>
        <v>0</v>
      </c>
      <c r="L57" s="37">
        <f>SUMIF('R-Existing'!$B$12:$B$461,$B57,'R-Existing'!L$12:L$461)</f>
        <v>0</v>
      </c>
      <c r="M57" s="37">
        <f>SUMIF('R-Existing'!$B$12:$B$461,$B57,'R-Existing'!M$12:M$461)</f>
        <v>0</v>
      </c>
      <c r="N57" s="37">
        <f>SUMIF('R-Existing'!$B$12:$B$461,$B57,'R-Existing'!N$12:N$461)</f>
        <v>0</v>
      </c>
      <c r="O57" s="37">
        <f>SUMIF('R-Existing'!$B$12:$B$461,$B57,'R-Existing'!O$12:O$461)</f>
        <v>0</v>
      </c>
      <c r="P57" s="37">
        <f>SUMIF('R-Existing'!$B$12:$B$461,$B57,'R-Existing'!P$12:P$461)</f>
        <v>0</v>
      </c>
      <c r="Q57" s="37">
        <f>SUMIF('R-Existing'!$B$12:$B$461,$B57,'R-Existing'!Q$12:Q$461)</f>
        <v>0</v>
      </c>
      <c r="R57" s="37">
        <f>SUMIF('R-Existing'!$B$12:$B$461,$B57,'R-Existing'!R$12:R$461)</f>
        <v>0</v>
      </c>
      <c r="S57" s="37">
        <f>SUMIF('R-Existing'!$B$12:$B$461,$B57,'R-Existing'!S$12:S$461)</f>
        <v>0</v>
      </c>
      <c r="T57" s="37">
        <f>SUMIF('R-Existing'!$B$12:$B$461,$B57,'R-Existing'!T$12:T$461)</f>
        <v>0</v>
      </c>
      <c r="U57" s="37">
        <f>SUMIF('R-Existing'!$B$12:$B$461,$B57,'R-Existing'!U$12:U$461)</f>
        <v>1</v>
      </c>
      <c r="V57" s="37">
        <f>SUMIF('R-Existing'!$B$12:$B$461,$B57,'R-Existing'!V$12:V$461)</f>
        <v>0</v>
      </c>
      <c r="W57" s="37">
        <f>SUMIF('R-Existing'!$B$12:$B$461,$B57,'R-Existing'!W$12:W$461)</f>
        <v>0</v>
      </c>
      <c r="X57" s="37">
        <f>SUMIF('R-Existing'!$B$12:$B$461,$B57,'R-Existing'!X$12:X$461)</f>
        <v>237</v>
      </c>
      <c r="Y57" s="37">
        <f>SUMIF('R-Existing'!$B$12:$B$461,$B57,'R-Existing'!Y$12:Y$461)</f>
        <v>0</v>
      </c>
      <c r="Z57" s="37">
        <f>SUMIF('R-Existing'!$B$12:$B$461,$B57,'R-Existing'!Z$12:Z$461)</f>
        <v>0</v>
      </c>
      <c r="AA57" s="37">
        <f>SUMIF('R-Existing'!$B$12:$B$461,$B57,'R-Existing'!AA$12:AA$461)</f>
        <v>0</v>
      </c>
      <c r="AB57" s="37">
        <f>SUMIF('R-Existing'!$B$12:$B$461,$B57,'R-Existing'!AB$12:AB$461)</f>
        <v>0</v>
      </c>
      <c r="AC57" s="37">
        <f>SUMIF('R-Existing'!$B$12:$B$461,$B57,'R-Existing'!AC$12:AC$461)</f>
        <v>0</v>
      </c>
      <c r="AD57" s="37">
        <f>SUMIF('R-Existing'!$B$12:$B$461,$B57,'R-Existing'!AD$12:AD$461)</f>
        <v>0</v>
      </c>
      <c r="AE57" s="56">
        <f>SUMIF('R-Existing'!$B$12:$B$461,$B57,'R-Existing'!AE$12:AE$461)</f>
        <v>9.6699999999999994E-2</v>
      </c>
      <c r="AF57" s="37">
        <f>SUMIF('R-Existing'!$B$12:$B$461,$B57,'R-Existing'!AF$12:AF$461)</f>
        <v>0</v>
      </c>
      <c r="AG57" s="37">
        <f>SUMIF('R-Existing'!$B$12:$B$461,$B57,'R-Existing'!AG$12:AG$461)</f>
        <v>0</v>
      </c>
      <c r="AH57" s="37">
        <f>SUMIF('R-Existing'!$B$12:$B$461,$B57,'R-Existing'!AH$12:AH$461)</f>
        <v>0</v>
      </c>
      <c r="AI57" s="37">
        <f>SUMIF('R-Existing'!$B$12:$B$461,$B57,'R-Existing'!AI$12:AI$461)</f>
        <v>0</v>
      </c>
      <c r="AJ57" s="37">
        <f>SUMIF('R-Existing'!$B$12:$B$461,$B57,'R-Existing'!AJ$12:AJ$461)</f>
        <v>0</v>
      </c>
      <c r="AK57" s="37">
        <f>SUMIF('R-Existing'!$B$12:$B$461,$B57,'R-Existing'!AK$12:AK$461)</f>
        <v>0</v>
      </c>
      <c r="AL57" s="37">
        <f>SUMIF('R-Existing'!$B$12:$B$461,$B57,'R-Existing'!AL$12:AL$461)</f>
        <v>0</v>
      </c>
      <c r="AM57" s="37">
        <f>SUMIF('R-Existing'!$B$12:$B$461,$B57,'R-Existing'!AM$12:AM$461)</f>
        <v>0</v>
      </c>
      <c r="AN57" s="37">
        <f>SUMIF('R-Existing'!$B$12:$B$461,$B57,'R-Existing'!AN$12:AN$461)</f>
        <v>0</v>
      </c>
      <c r="AO57" s="37"/>
      <c r="AP57" s="37"/>
    </row>
    <row r="58" spans="1:42" x14ac:dyDescent="0.2">
      <c r="A58" s="1">
        <f t="shared" si="2"/>
        <v>2</v>
      </c>
      <c r="B58" s="101">
        <f t="shared" si="4"/>
        <v>46081</v>
      </c>
      <c r="C58" s="37">
        <f>SUMIF('R-Existing'!$B$12:$B$461,$B58,'R-Existing'!C$12:C$461)</f>
        <v>0</v>
      </c>
      <c r="D58" s="37">
        <f>SUMIF('R-Existing'!$B$12:$B$461,$B58,'R-Existing'!D$12:D$461)</f>
        <v>0</v>
      </c>
      <c r="E58" s="37">
        <f>SUMIF('R-Existing'!$B$12:$B$461,$B58,'R-Existing'!E$12:E$461)</f>
        <v>0</v>
      </c>
      <c r="F58" s="37">
        <f>SUMIF('R-Existing'!$B$12:$B$461,$B58,'R-Existing'!F$12:F$461)</f>
        <v>0</v>
      </c>
      <c r="G58" s="37">
        <f>SUMIF('R-Existing'!$B$12:$B$461,$B58,'R-Existing'!G$12:G$461)</f>
        <v>0</v>
      </c>
      <c r="H58" s="37">
        <f>SUMIF('R-Existing'!$B$12:$B$461,$B58,'R-Existing'!H$12:H$461)</f>
        <v>0</v>
      </c>
      <c r="I58" s="37">
        <f>SUMIF('R-Existing'!$B$12:$B$461,$B58,'R-Existing'!I$12:I$461)</f>
        <v>0</v>
      </c>
      <c r="J58" s="37">
        <f>SUMIF('R-Existing'!$B$12:$B$461,$B58,'R-Existing'!J$12:J$461)</f>
        <v>0</v>
      </c>
      <c r="K58" s="37">
        <f>SUMIF('R-Existing'!$B$12:$B$461,$B58,'R-Existing'!K$12:K$461)</f>
        <v>0</v>
      </c>
      <c r="L58" s="37">
        <f>SUMIF('R-Existing'!$B$12:$B$461,$B58,'R-Existing'!L$12:L$461)</f>
        <v>0</v>
      </c>
      <c r="M58" s="37">
        <f>SUMIF('R-Existing'!$B$12:$B$461,$B58,'R-Existing'!M$12:M$461)</f>
        <v>0</v>
      </c>
      <c r="N58" s="37">
        <f>SUMIF('R-Existing'!$B$12:$B$461,$B58,'R-Existing'!N$12:N$461)</f>
        <v>0</v>
      </c>
      <c r="O58" s="37">
        <f>SUMIF('R-Existing'!$B$12:$B$461,$B58,'R-Existing'!O$12:O$461)</f>
        <v>0</v>
      </c>
      <c r="P58" s="37">
        <f>SUMIF('R-Existing'!$B$12:$B$461,$B58,'R-Existing'!P$12:P$461)</f>
        <v>0</v>
      </c>
      <c r="Q58" s="37">
        <f>SUMIF('R-Existing'!$B$12:$B$461,$B58,'R-Existing'!Q$12:Q$461)</f>
        <v>0</v>
      </c>
      <c r="R58" s="37">
        <f>SUMIF('R-Existing'!$B$12:$B$461,$B58,'R-Existing'!R$12:R$461)</f>
        <v>0</v>
      </c>
      <c r="S58" s="37">
        <f>SUMIF('R-Existing'!$B$12:$B$461,$B58,'R-Existing'!S$12:S$461)</f>
        <v>0</v>
      </c>
      <c r="T58" s="37">
        <f>SUMIF('R-Existing'!$B$12:$B$461,$B58,'R-Existing'!T$12:T$461)</f>
        <v>0</v>
      </c>
      <c r="U58" s="37">
        <f>SUMIF('R-Existing'!$B$12:$B$461,$B58,'R-Existing'!U$12:U$461)</f>
        <v>1</v>
      </c>
      <c r="V58" s="37">
        <f>SUMIF('R-Existing'!$B$12:$B$461,$B58,'R-Existing'!V$12:V$461)</f>
        <v>0</v>
      </c>
      <c r="W58" s="37">
        <f>SUMIF('R-Existing'!$B$12:$B$461,$B58,'R-Existing'!W$12:W$461)</f>
        <v>0</v>
      </c>
      <c r="X58" s="37">
        <f>SUMIF('R-Existing'!$B$12:$B$461,$B58,'R-Existing'!X$12:X$461)</f>
        <v>237</v>
      </c>
      <c r="Y58" s="37">
        <f>SUMIF('R-Existing'!$B$12:$B$461,$B58,'R-Existing'!Y$12:Y$461)</f>
        <v>0</v>
      </c>
      <c r="Z58" s="37">
        <f>SUMIF('R-Existing'!$B$12:$B$461,$B58,'R-Existing'!Z$12:Z$461)</f>
        <v>0</v>
      </c>
      <c r="AA58" s="37">
        <f>SUMIF('R-Existing'!$B$12:$B$461,$B58,'R-Existing'!AA$12:AA$461)</f>
        <v>0</v>
      </c>
      <c r="AB58" s="37">
        <f>SUMIF('R-Existing'!$B$12:$B$461,$B58,'R-Existing'!AB$12:AB$461)</f>
        <v>0</v>
      </c>
      <c r="AC58" s="37">
        <f>SUMIF('R-Existing'!$B$12:$B$461,$B58,'R-Existing'!AC$12:AC$461)</f>
        <v>0</v>
      </c>
      <c r="AD58" s="37">
        <f>SUMIF('R-Existing'!$B$12:$B$461,$B58,'R-Existing'!AD$12:AD$461)</f>
        <v>0</v>
      </c>
      <c r="AE58" s="56">
        <f>SUMIF('R-Existing'!$B$12:$B$461,$B58,'R-Existing'!AE$12:AE$461)</f>
        <v>9.6699999999999994E-2</v>
      </c>
      <c r="AF58" s="37">
        <f>SUMIF('R-Existing'!$B$12:$B$461,$B58,'R-Existing'!AF$12:AF$461)</f>
        <v>0</v>
      </c>
      <c r="AG58" s="37">
        <f>SUMIF('R-Existing'!$B$12:$B$461,$B58,'R-Existing'!AG$12:AG$461)</f>
        <v>0</v>
      </c>
      <c r="AH58" s="37">
        <f>SUMIF('R-Existing'!$B$12:$B$461,$B58,'R-Existing'!AH$12:AH$461)</f>
        <v>0</v>
      </c>
      <c r="AI58" s="37">
        <f>SUMIF('R-Existing'!$B$12:$B$461,$B58,'R-Existing'!AI$12:AI$461)</f>
        <v>0</v>
      </c>
      <c r="AJ58" s="37">
        <f>SUMIF('R-Existing'!$B$12:$B$461,$B58,'R-Existing'!AJ$12:AJ$461)</f>
        <v>0</v>
      </c>
      <c r="AK58" s="37">
        <f>SUMIF('R-Existing'!$B$12:$B$461,$B58,'R-Existing'!AK$12:AK$461)</f>
        <v>0</v>
      </c>
      <c r="AL58" s="37">
        <f>SUMIF('R-Existing'!$B$12:$B$461,$B58,'R-Existing'!AL$12:AL$461)</f>
        <v>0</v>
      </c>
      <c r="AM58" s="37">
        <f>SUMIF('R-Existing'!$B$12:$B$461,$B58,'R-Existing'!AM$12:AM$461)</f>
        <v>0</v>
      </c>
      <c r="AN58" s="37">
        <f>SUMIF('R-Existing'!$B$12:$B$461,$B58,'R-Existing'!AN$12:AN$461)</f>
        <v>0</v>
      </c>
      <c r="AO58" s="37"/>
      <c r="AP58" s="37"/>
    </row>
    <row r="59" spans="1:42" x14ac:dyDescent="0.2">
      <c r="A59" s="1">
        <f t="shared" si="2"/>
        <v>3</v>
      </c>
      <c r="B59" s="101">
        <f t="shared" si="4"/>
        <v>46112</v>
      </c>
      <c r="C59" s="37">
        <f>SUMIF('R-Existing'!$B$12:$B$461,$B59,'R-Existing'!C$12:C$461)</f>
        <v>0</v>
      </c>
      <c r="D59" s="37">
        <f>SUMIF('R-Existing'!$B$12:$B$461,$B59,'R-Existing'!D$12:D$461)</f>
        <v>0</v>
      </c>
      <c r="E59" s="37">
        <f>SUMIF('R-Existing'!$B$12:$B$461,$B59,'R-Existing'!E$12:E$461)</f>
        <v>0</v>
      </c>
      <c r="F59" s="37">
        <f>SUMIF('R-Existing'!$B$12:$B$461,$B59,'R-Existing'!F$12:F$461)</f>
        <v>0</v>
      </c>
      <c r="G59" s="37">
        <f>SUMIF('R-Existing'!$B$12:$B$461,$B59,'R-Existing'!G$12:G$461)</f>
        <v>0</v>
      </c>
      <c r="H59" s="37">
        <f>SUMIF('R-Existing'!$B$12:$B$461,$B59,'R-Existing'!H$12:H$461)</f>
        <v>0</v>
      </c>
      <c r="I59" s="37">
        <f>SUMIF('R-Existing'!$B$12:$B$461,$B59,'R-Existing'!I$12:I$461)</f>
        <v>0</v>
      </c>
      <c r="J59" s="37">
        <f>SUMIF('R-Existing'!$B$12:$B$461,$B59,'R-Existing'!J$12:J$461)</f>
        <v>0</v>
      </c>
      <c r="K59" s="37">
        <f>SUMIF('R-Existing'!$B$12:$B$461,$B59,'R-Existing'!K$12:K$461)</f>
        <v>0</v>
      </c>
      <c r="L59" s="37">
        <f>SUMIF('R-Existing'!$B$12:$B$461,$B59,'R-Existing'!L$12:L$461)</f>
        <v>0</v>
      </c>
      <c r="M59" s="37">
        <f>SUMIF('R-Existing'!$B$12:$B$461,$B59,'R-Existing'!M$12:M$461)</f>
        <v>0</v>
      </c>
      <c r="N59" s="37">
        <f>SUMIF('R-Existing'!$B$12:$B$461,$B59,'R-Existing'!N$12:N$461)</f>
        <v>0</v>
      </c>
      <c r="O59" s="37">
        <f>SUMIF('R-Existing'!$B$12:$B$461,$B59,'R-Existing'!O$12:O$461)</f>
        <v>0</v>
      </c>
      <c r="P59" s="37">
        <f>SUMIF('R-Existing'!$B$12:$B$461,$B59,'R-Existing'!P$12:P$461)</f>
        <v>0</v>
      </c>
      <c r="Q59" s="37">
        <f>SUMIF('R-Existing'!$B$12:$B$461,$B59,'R-Existing'!Q$12:Q$461)</f>
        <v>0</v>
      </c>
      <c r="R59" s="37">
        <f>SUMIF('R-Existing'!$B$12:$B$461,$B59,'R-Existing'!R$12:R$461)</f>
        <v>0</v>
      </c>
      <c r="S59" s="37">
        <f>SUMIF('R-Existing'!$B$12:$B$461,$B59,'R-Existing'!S$12:S$461)</f>
        <v>0</v>
      </c>
      <c r="T59" s="37">
        <f>SUMIF('R-Existing'!$B$12:$B$461,$B59,'R-Existing'!T$12:T$461)</f>
        <v>0</v>
      </c>
      <c r="U59" s="37">
        <f>SUMIF('R-Existing'!$B$12:$B$461,$B59,'R-Existing'!U$12:U$461)</f>
        <v>1</v>
      </c>
      <c r="V59" s="37">
        <f>SUMIF('R-Existing'!$B$12:$B$461,$B59,'R-Existing'!V$12:V$461)</f>
        <v>0</v>
      </c>
      <c r="W59" s="37">
        <f>SUMIF('R-Existing'!$B$12:$B$461,$B59,'R-Existing'!W$12:W$461)</f>
        <v>0</v>
      </c>
      <c r="X59" s="37">
        <f>SUMIF('R-Existing'!$B$12:$B$461,$B59,'R-Existing'!X$12:X$461)</f>
        <v>237</v>
      </c>
      <c r="Y59" s="37">
        <f>SUMIF('R-Existing'!$B$12:$B$461,$B59,'R-Existing'!Y$12:Y$461)</f>
        <v>0</v>
      </c>
      <c r="Z59" s="37">
        <f>SUMIF('R-Existing'!$B$12:$B$461,$B59,'R-Existing'!Z$12:Z$461)</f>
        <v>0</v>
      </c>
      <c r="AA59" s="37">
        <f>SUMIF('R-Existing'!$B$12:$B$461,$B59,'R-Existing'!AA$12:AA$461)</f>
        <v>0</v>
      </c>
      <c r="AB59" s="37">
        <f>SUMIF('R-Existing'!$B$12:$B$461,$B59,'R-Existing'!AB$12:AB$461)</f>
        <v>0</v>
      </c>
      <c r="AC59" s="37">
        <f>SUMIF('R-Existing'!$B$12:$B$461,$B59,'R-Existing'!AC$12:AC$461)</f>
        <v>0</v>
      </c>
      <c r="AD59" s="37">
        <f>SUMIF('R-Existing'!$B$12:$B$461,$B59,'R-Existing'!AD$12:AD$461)</f>
        <v>0</v>
      </c>
      <c r="AE59" s="56">
        <f>SUMIF('R-Existing'!$B$12:$B$461,$B59,'R-Existing'!AE$12:AE$461)</f>
        <v>9.6699999999999994E-2</v>
      </c>
      <c r="AF59" s="37">
        <f>SUMIF('R-Existing'!$B$12:$B$461,$B59,'R-Existing'!AF$12:AF$461)</f>
        <v>0</v>
      </c>
      <c r="AG59" s="37">
        <f>SUMIF('R-Existing'!$B$12:$B$461,$B59,'R-Existing'!AG$12:AG$461)</f>
        <v>0</v>
      </c>
      <c r="AH59" s="37">
        <f>SUMIF('R-Existing'!$B$12:$B$461,$B59,'R-Existing'!AH$12:AH$461)</f>
        <v>0</v>
      </c>
      <c r="AI59" s="37">
        <f>SUMIF('R-Existing'!$B$12:$B$461,$B59,'R-Existing'!AI$12:AI$461)</f>
        <v>0</v>
      </c>
      <c r="AJ59" s="37">
        <f>SUMIF('R-Existing'!$B$12:$B$461,$B59,'R-Existing'!AJ$12:AJ$461)</f>
        <v>0</v>
      </c>
      <c r="AK59" s="37">
        <f>SUMIF('R-Existing'!$B$12:$B$461,$B59,'R-Existing'!AK$12:AK$461)</f>
        <v>0</v>
      </c>
      <c r="AL59" s="37">
        <f>SUMIF('R-Existing'!$B$12:$B$461,$B59,'R-Existing'!AL$12:AL$461)</f>
        <v>0</v>
      </c>
      <c r="AM59" s="37">
        <f>SUMIF('R-Existing'!$B$12:$B$461,$B59,'R-Existing'!AM$12:AM$461)</f>
        <v>0</v>
      </c>
      <c r="AN59" s="37">
        <f>SUMIF('R-Existing'!$B$12:$B$461,$B59,'R-Existing'!AN$12:AN$461)</f>
        <v>0</v>
      </c>
      <c r="AO59" s="37"/>
      <c r="AP59" s="37"/>
    </row>
    <row r="60" spans="1:42" x14ac:dyDescent="0.2">
      <c r="A60" s="1">
        <f t="shared" si="2"/>
        <v>4</v>
      </c>
      <c r="B60" s="101">
        <f t="shared" si="4"/>
        <v>46142</v>
      </c>
      <c r="C60" s="37">
        <f>SUMIF('R-Existing'!$B$12:$B$461,$B60,'R-Existing'!C$12:C$461)</f>
        <v>0</v>
      </c>
      <c r="D60" s="37">
        <f>SUMIF('R-Existing'!$B$12:$B$461,$B60,'R-Existing'!D$12:D$461)</f>
        <v>0</v>
      </c>
      <c r="E60" s="37">
        <f>SUMIF('R-Existing'!$B$12:$B$461,$B60,'R-Existing'!E$12:E$461)</f>
        <v>0</v>
      </c>
      <c r="F60" s="37">
        <f>SUMIF('R-Existing'!$B$12:$B$461,$B60,'R-Existing'!F$12:F$461)</f>
        <v>0</v>
      </c>
      <c r="G60" s="37">
        <f>SUMIF('R-Existing'!$B$12:$B$461,$B60,'R-Existing'!G$12:G$461)</f>
        <v>0</v>
      </c>
      <c r="H60" s="37">
        <f>SUMIF('R-Existing'!$B$12:$B$461,$B60,'R-Existing'!H$12:H$461)</f>
        <v>0</v>
      </c>
      <c r="I60" s="37">
        <f>SUMIF('R-Existing'!$B$12:$B$461,$B60,'R-Existing'!I$12:I$461)</f>
        <v>0</v>
      </c>
      <c r="J60" s="37">
        <f>SUMIF('R-Existing'!$B$12:$B$461,$B60,'R-Existing'!J$12:J$461)</f>
        <v>0</v>
      </c>
      <c r="K60" s="37">
        <f>SUMIF('R-Existing'!$B$12:$B$461,$B60,'R-Existing'!K$12:K$461)</f>
        <v>0</v>
      </c>
      <c r="L60" s="37">
        <f>SUMIF('R-Existing'!$B$12:$B$461,$B60,'R-Existing'!L$12:L$461)</f>
        <v>0</v>
      </c>
      <c r="M60" s="37">
        <f>SUMIF('R-Existing'!$B$12:$B$461,$B60,'R-Existing'!M$12:M$461)</f>
        <v>0</v>
      </c>
      <c r="N60" s="37">
        <f>SUMIF('R-Existing'!$B$12:$B$461,$B60,'R-Existing'!N$12:N$461)</f>
        <v>0</v>
      </c>
      <c r="O60" s="37">
        <f>SUMIF('R-Existing'!$B$12:$B$461,$B60,'R-Existing'!O$12:O$461)</f>
        <v>0</v>
      </c>
      <c r="P60" s="37">
        <f>SUMIF('R-Existing'!$B$12:$B$461,$B60,'R-Existing'!P$12:P$461)</f>
        <v>0</v>
      </c>
      <c r="Q60" s="37">
        <f>SUMIF('R-Existing'!$B$12:$B$461,$B60,'R-Existing'!Q$12:Q$461)</f>
        <v>0</v>
      </c>
      <c r="R60" s="37">
        <f>SUMIF('R-Existing'!$B$12:$B$461,$B60,'R-Existing'!R$12:R$461)</f>
        <v>0</v>
      </c>
      <c r="S60" s="37">
        <f>SUMIF('R-Existing'!$B$12:$B$461,$B60,'R-Existing'!S$12:S$461)</f>
        <v>0</v>
      </c>
      <c r="T60" s="37">
        <f>SUMIF('R-Existing'!$B$12:$B$461,$B60,'R-Existing'!T$12:T$461)</f>
        <v>0</v>
      </c>
      <c r="U60" s="37">
        <f>SUMIF('R-Existing'!$B$12:$B$461,$B60,'R-Existing'!U$12:U$461)</f>
        <v>1</v>
      </c>
      <c r="V60" s="37">
        <f>SUMIF('R-Existing'!$B$12:$B$461,$B60,'R-Existing'!V$12:V$461)</f>
        <v>0</v>
      </c>
      <c r="W60" s="37">
        <f>SUMIF('R-Existing'!$B$12:$B$461,$B60,'R-Existing'!W$12:W$461)</f>
        <v>0</v>
      </c>
      <c r="X60" s="37">
        <f>SUMIF('R-Existing'!$B$12:$B$461,$B60,'R-Existing'!X$12:X$461)</f>
        <v>237</v>
      </c>
      <c r="Y60" s="37">
        <f>SUMIF('R-Existing'!$B$12:$B$461,$B60,'R-Existing'!Y$12:Y$461)</f>
        <v>0</v>
      </c>
      <c r="Z60" s="37">
        <f>SUMIF('R-Existing'!$B$12:$B$461,$B60,'R-Existing'!Z$12:Z$461)</f>
        <v>0</v>
      </c>
      <c r="AA60" s="37">
        <f>SUMIF('R-Existing'!$B$12:$B$461,$B60,'R-Existing'!AA$12:AA$461)</f>
        <v>0</v>
      </c>
      <c r="AB60" s="37">
        <f>SUMIF('R-Existing'!$B$12:$B$461,$B60,'R-Existing'!AB$12:AB$461)</f>
        <v>0</v>
      </c>
      <c r="AC60" s="37">
        <f>SUMIF('R-Existing'!$B$12:$B$461,$B60,'R-Existing'!AC$12:AC$461)</f>
        <v>0</v>
      </c>
      <c r="AD60" s="37">
        <f>SUMIF('R-Existing'!$B$12:$B$461,$B60,'R-Existing'!AD$12:AD$461)</f>
        <v>0</v>
      </c>
      <c r="AE60" s="56">
        <f>SUMIF('R-Existing'!$B$12:$B$461,$B60,'R-Existing'!AE$12:AE$461)</f>
        <v>9.6699999999999994E-2</v>
      </c>
      <c r="AF60" s="37">
        <f>SUMIF('R-Existing'!$B$12:$B$461,$B60,'R-Existing'!AF$12:AF$461)</f>
        <v>0</v>
      </c>
      <c r="AG60" s="37">
        <f>SUMIF('R-Existing'!$B$12:$B$461,$B60,'R-Existing'!AG$12:AG$461)</f>
        <v>0</v>
      </c>
      <c r="AH60" s="37">
        <f>SUMIF('R-Existing'!$B$12:$B$461,$B60,'R-Existing'!AH$12:AH$461)</f>
        <v>0</v>
      </c>
      <c r="AI60" s="37">
        <f>SUMIF('R-Existing'!$B$12:$B$461,$B60,'R-Existing'!AI$12:AI$461)</f>
        <v>0</v>
      </c>
      <c r="AJ60" s="37">
        <f>SUMIF('R-Existing'!$B$12:$B$461,$B60,'R-Existing'!AJ$12:AJ$461)</f>
        <v>0</v>
      </c>
      <c r="AK60" s="37">
        <f>SUMIF('R-Existing'!$B$12:$B$461,$B60,'R-Existing'!AK$12:AK$461)</f>
        <v>0</v>
      </c>
      <c r="AL60" s="37">
        <f>SUMIF('R-Existing'!$B$12:$B$461,$B60,'R-Existing'!AL$12:AL$461)</f>
        <v>0</v>
      </c>
      <c r="AM60" s="37">
        <f>SUMIF('R-Existing'!$B$12:$B$461,$B60,'R-Existing'!AM$12:AM$461)</f>
        <v>0</v>
      </c>
      <c r="AN60" s="37">
        <f>SUMIF('R-Existing'!$B$12:$B$461,$B60,'R-Existing'!AN$12:AN$461)</f>
        <v>0</v>
      </c>
      <c r="AO60" s="37"/>
      <c r="AP60" s="37"/>
    </row>
    <row r="61" spans="1:42" x14ac:dyDescent="0.2">
      <c r="A61" s="1">
        <f t="shared" si="2"/>
        <v>5</v>
      </c>
      <c r="B61" s="101">
        <f t="shared" si="4"/>
        <v>46173</v>
      </c>
      <c r="C61" s="37">
        <f>SUMIF('R-Existing'!$B$12:$B$461,$B61,'R-Existing'!C$12:C$461)</f>
        <v>0</v>
      </c>
      <c r="D61" s="37">
        <f>SUMIF('R-Existing'!$B$12:$B$461,$B61,'R-Existing'!D$12:D$461)</f>
        <v>0</v>
      </c>
      <c r="E61" s="37">
        <f>SUMIF('R-Existing'!$B$12:$B$461,$B61,'R-Existing'!E$12:E$461)</f>
        <v>0</v>
      </c>
      <c r="F61" s="37">
        <f>SUMIF('R-Existing'!$B$12:$B$461,$B61,'R-Existing'!F$12:F$461)</f>
        <v>0</v>
      </c>
      <c r="G61" s="37">
        <f>SUMIF('R-Existing'!$B$12:$B$461,$B61,'R-Existing'!G$12:G$461)</f>
        <v>0</v>
      </c>
      <c r="H61" s="37">
        <f>SUMIF('R-Existing'!$B$12:$B$461,$B61,'R-Existing'!H$12:H$461)</f>
        <v>0</v>
      </c>
      <c r="I61" s="37">
        <f>SUMIF('R-Existing'!$B$12:$B$461,$B61,'R-Existing'!I$12:I$461)</f>
        <v>0</v>
      </c>
      <c r="J61" s="37">
        <f>SUMIF('R-Existing'!$B$12:$B$461,$B61,'R-Existing'!J$12:J$461)</f>
        <v>0</v>
      </c>
      <c r="K61" s="37">
        <f>SUMIF('R-Existing'!$B$12:$B$461,$B61,'R-Existing'!K$12:K$461)</f>
        <v>0</v>
      </c>
      <c r="L61" s="37">
        <f>SUMIF('R-Existing'!$B$12:$B$461,$B61,'R-Existing'!L$12:L$461)</f>
        <v>0</v>
      </c>
      <c r="M61" s="37">
        <f>SUMIF('R-Existing'!$B$12:$B$461,$B61,'R-Existing'!M$12:M$461)</f>
        <v>0</v>
      </c>
      <c r="N61" s="37">
        <f>SUMIF('R-Existing'!$B$12:$B$461,$B61,'R-Existing'!N$12:N$461)</f>
        <v>0</v>
      </c>
      <c r="O61" s="37">
        <f>SUMIF('R-Existing'!$B$12:$B$461,$B61,'R-Existing'!O$12:O$461)</f>
        <v>0</v>
      </c>
      <c r="P61" s="37">
        <f>SUMIF('R-Existing'!$B$12:$B$461,$B61,'R-Existing'!P$12:P$461)</f>
        <v>0</v>
      </c>
      <c r="Q61" s="37">
        <f>SUMIF('R-Existing'!$B$12:$B$461,$B61,'R-Existing'!Q$12:Q$461)</f>
        <v>0</v>
      </c>
      <c r="R61" s="37">
        <f>SUMIF('R-Existing'!$B$12:$B$461,$B61,'R-Existing'!R$12:R$461)</f>
        <v>0</v>
      </c>
      <c r="S61" s="37">
        <f>SUMIF('R-Existing'!$B$12:$B$461,$B61,'R-Existing'!S$12:S$461)</f>
        <v>0</v>
      </c>
      <c r="T61" s="37">
        <f>SUMIF('R-Existing'!$B$12:$B$461,$B61,'R-Existing'!T$12:T$461)</f>
        <v>0</v>
      </c>
      <c r="U61" s="37">
        <f>SUMIF('R-Existing'!$B$12:$B$461,$B61,'R-Existing'!U$12:U$461)</f>
        <v>1</v>
      </c>
      <c r="V61" s="37">
        <f>SUMIF('R-Existing'!$B$12:$B$461,$B61,'R-Existing'!V$12:V$461)</f>
        <v>0</v>
      </c>
      <c r="W61" s="37">
        <f>SUMIF('R-Existing'!$B$12:$B$461,$B61,'R-Existing'!W$12:W$461)</f>
        <v>0</v>
      </c>
      <c r="X61" s="37">
        <f>SUMIF('R-Existing'!$B$12:$B$461,$B61,'R-Existing'!X$12:X$461)</f>
        <v>237</v>
      </c>
      <c r="Y61" s="37">
        <f>SUMIF('R-Existing'!$B$12:$B$461,$B61,'R-Existing'!Y$12:Y$461)</f>
        <v>0</v>
      </c>
      <c r="Z61" s="37">
        <f>SUMIF('R-Existing'!$B$12:$B$461,$B61,'R-Existing'!Z$12:Z$461)</f>
        <v>0</v>
      </c>
      <c r="AA61" s="37">
        <f>SUMIF('R-Existing'!$B$12:$B$461,$B61,'R-Existing'!AA$12:AA$461)</f>
        <v>0</v>
      </c>
      <c r="AB61" s="37">
        <f>SUMIF('R-Existing'!$B$12:$B$461,$B61,'R-Existing'!AB$12:AB$461)</f>
        <v>0</v>
      </c>
      <c r="AC61" s="37">
        <f>SUMIF('R-Existing'!$B$12:$B$461,$B61,'R-Existing'!AC$12:AC$461)</f>
        <v>0</v>
      </c>
      <c r="AD61" s="37">
        <f>SUMIF('R-Existing'!$B$12:$B$461,$B61,'R-Existing'!AD$12:AD$461)</f>
        <v>0</v>
      </c>
      <c r="AE61" s="56">
        <f>SUMIF('R-Existing'!$B$12:$B$461,$B61,'R-Existing'!AE$12:AE$461)</f>
        <v>9.6699999999999994E-2</v>
      </c>
      <c r="AF61" s="37">
        <f>SUMIF('R-Existing'!$B$12:$B$461,$B61,'R-Existing'!AF$12:AF$461)</f>
        <v>0</v>
      </c>
      <c r="AG61" s="37">
        <f>SUMIF('R-Existing'!$B$12:$B$461,$B61,'R-Existing'!AG$12:AG$461)</f>
        <v>0</v>
      </c>
      <c r="AH61" s="37">
        <f>SUMIF('R-Existing'!$B$12:$B$461,$B61,'R-Existing'!AH$12:AH$461)</f>
        <v>0</v>
      </c>
      <c r="AI61" s="37">
        <f>SUMIF('R-Existing'!$B$12:$B$461,$B61,'R-Existing'!AI$12:AI$461)</f>
        <v>0</v>
      </c>
      <c r="AJ61" s="37">
        <f>SUMIF('R-Existing'!$B$12:$B$461,$B61,'R-Existing'!AJ$12:AJ$461)</f>
        <v>0</v>
      </c>
      <c r="AK61" s="37">
        <f>SUMIF('R-Existing'!$B$12:$B$461,$B61,'R-Existing'!AK$12:AK$461)</f>
        <v>0</v>
      </c>
      <c r="AL61" s="37">
        <f>SUMIF('R-Existing'!$B$12:$B$461,$B61,'R-Existing'!AL$12:AL$461)</f>
        <v>0</v>
      </c>
      <c r="AM61" s="37">
        <f>SUMIF('R-Existing'!$B$12:$B$461,$B61,'R-Existing'!AM$12:AM$461)</f>
        <v>0</v>
      </c>
      <c r="AN61" s="37">
        <f>SUMIF('R-Existing'!$B$12:$B$461,$B61,'R-Existing'!AN$12:AN$461)</f>
        <v>0</v>
      </c>
      <c r="AO61" s="37"/>
      <c r="AP61" s="37"/>
    </row>
    <row r="62" spans="1:42" x14ac:dyDescent="0.2">
      <c r="A62" s="1">
        <f t="shared" si="2"/>
        <v>6</v>
      </c>
      <c r="B62" s="101">
        <f t="shared" si="4"/>
        <v>46203</v>
      </c>
      <c r="C62" s="37">
        <f>SUMIF('R-Existing'!$B$12:$B$461,$B62,'R-Existing'!C$12:C$461)</f>
        <v>0</v>
      </c>
      <c r="D62" s="37">
        <f>SUMIF('R-Existing'!$B$12:$B$461,$B62,'R-Existing'!D$12:D$461)</f>
        <v>0</v>
      </c>
      <c r="E62" s="37">
        <f>SUMIF('R-Existing'!$B$12:$B$461,$B62,'R-Existing'!E$12:E$461)</f>
        <v>0</v>
      </c>
      <c r="F62" s="37">
        <f>SUMIF('R-Existing'!$B$12:$B$461,$B62,'R-Existing'!F$12:F$461)</f>
        <v>0</v>
      </c>
      <c r="G62" s="37">
        <f>SUMIF('R-Existing'!$B$12:$B$461,$B62,'R-Existing'!G$12:G$461)</f>
        <v>0</v>
      </c>
      <c r="H62" s="37">
        <f>SUMIF('R-Existing'!$B$12:$B$461,$B62,'R-Existing'!H$12:H$461)</f>
        <v>0</v>
      </c>
      <c r="I62" s="37">
        <f>SUMIF('R-Existing'!$B$12:$B$461,$B62,'R-Existing'!I$12:I$461)</f>
        <v>0</v>
      </c>
      <c r="J62" s="37">
        <f>SUMIF('R-Existing'!$B$12:$B$461,$B62,'R-Existing'!J$12:J$461)</f>
        <v>0</v>
      </c>
      <c r="K62" s="37">
        <f>SUMIF('R-Existing'!$B$12:$B$461,$B62,'R-Existing'!K$12:K$461)</f>
        <v>0</v>
      </c>
      <c r="L62" s="37">
        <f>SUMIF('R-Existing'!$B$12:$B$461,$B62,'R-Existing'!L$12:L$461)</f>
        <v>0</v>
      </c>
      <c r="M62" s="37">
        <f>SUMIF('R-Existing'!$B$12:$B$461,$B62,'R-Existing'!M$12:M$461)</f>
        <v>0</v>
      </c>
      <c r="N62" s="37">
        <f>SUMIF('R-Existing'!$B$12:$B$461,$B62,'R-Existing'!N$12:N$461)</f>
        <v>0</v>
      </c>
      <c r="O62" s="37">
        <f>SUMIF('R-Existing'!$B$12:$B$461,$B62,'R-Existing'!O$12:O$461)</f>
        <v>0</v>
      </c>
      <c r="P62" s="37">
        <f>SUMIF('R-Existing'!$B$12:$B$461,$B62,'R-Existing'!P$12:P$461)</f>
        <v>0</v>
      </c>
      <c r="Q62" s="37">
        <f>SUMIF('R-Existing'!$B$12:$B$461,$B62,'R-Existing'!Q$12:Q$461)</f>
        <v>0</v>
      </c>
      <c r="R62" s="37">
        <f>SUMIF('R-Existing'!$B$12:$B$461,$B62,'R-Existing'!R$12:R$461)</f>
        <v>0</v>
      </c>
      <c r="S62" s="37">
        <f>SUMIF('R-Existing'!$B$12:$B$461,$B62,'R-Existing'!S$12:S$461)</f>
        <v>0</v>
      </c>
      <c r="T62" s="37">
        <f>SUMIF('R-Existing'!$B$12:$B$461,$B62,'R-Existing'!T$12:T$461)</f>
        <v>0</v>
      </c>
      <c r="U62" s="37">
        <f>SUMIF('R-Existing'!$B$12:$B$461,$B62,'R-Existing'!U$12:U$461)</f>
        <v>1</v>
      </c>
      <c r="V62" s="37">
        <f>SUMIF('R-Existing'!$B$12:$B$461,$B62,'R-Existing'!V$12:V$461)</f>
        <v>0</v>
      </c>
      <c r="W62" s="37">
        <f>SUMIF('R-Existing'!$B$12:$B$461,$B62,'R-Existing'!W$12:W$461)</f>
        <v>0</v>
      </c>
      <c r="X62" s="37">
        <f>SUMIF('R-Existing'!$B$12:$B$461,$B62,'R-Existing'!X$12:X$461)</f>
        <v>237</v>
      </c>
      <c r="Y62" s="37">
        <f>SUMIF('R-Existing'!$B$12:$B$461,$B62,'R-Existing'!Y$12:Y$461)</f>
        <v>0</v>
      </c>
      <c r="Z62" s="37">
        <f>SUMIF('R-Existing'!$B$12:$B$461,$B62,'R-Existing'!Z$12:Z$461)</f>
        <v>0</v>
      </c>
      <c r="AA62" s="37">
        <f>SUMIF('R-Existing'!$B$12:$B$461,$B62,'R-Existing'!AA$12:AA$461)</f>
        <v>0</v>
      </c>
      <c r="AB62" s="37">
        <f>SUMIF('R-Existing'!$B$12:$B$461,$B62,'R-Existing'!AB$12:AB$461)</f>
        <v>0</v>
      </c>
      <c r="AC62" s="37">
        <f>SUMIF('R-Existing'!$B$12:$B$461,$B62,'R-Existing'!AC$12:AC$461)</f>
        <v>0</v>
      </c>
      <c r="AD62" s="37">
        <f>SUMIF('R-Existing'!$B$12:$B$461,$B62,'R-Existing'!AD$12:AD$461)</f>
        <v>0</v>
      </c>
      <c r="AE62" s="56">
        <f>SUMIF('R-Existing'!$B$12:$B$461,$B62,'R-Existing'!AE$12:AE$461)</f>
        <v>9.6699999999999994E-2</v>
      </c>
      <c r="AF62" s="37">
        <f>SUMIF('R-Existing'!$B$12:$B$461,$B62,'R-Existing'!AF$12:AF$461)</f>
        <v>0</v>
      </c>
      <c r="AG62" s="37">
        <f>SUMIF('R-Existing'!$B$12:$B$461,$B62,'R-Existing'!AG$12:AG$461)</f>
        <v>0</v>
      </c>
      <c r="AH62" s="37">
        <f>SUMIF('R-Existing'!$B$12:$B$461,$B62,'R-Existing'!AH$12:AH$461)</f>
        <v>0</v>
      </c>
      <c r="AI62" s="37">
        <f>SUMIF('R-Existing'!$B$12:$B$461,$B62,'R-Existing'!AI$12:AI$461)</f>
        <v>0</v>
      </c>
      <c r="AJ62" s="37">
        <f>SUMIF('R-Existing'!$B$12:$B$461,$B62,'R-Existing'!AJ$12:AJ$461)</f>
        <v>0</v>
      </c>
      <c r="AK62" s="37">
        <f>SUMIF('R-Existing'!$B$12:$B$461,$B62,'R-Existing'!AK$12:AK$461)</f>
        <v>0</v>
      </c>
      <c r="AL62" s="37">
        <f>SUMIF('R-Existing'!$B$12:$B$461,$B62,'R-Existing'!AL$12:AL$461)</f>
        <v>0</v>
      </c>
      <c r="AM62" s="37">
        <f>SUMIF('R-Existing'!$B$12:$B$461,$B62,'R-Existing'!AM$12:AM$461)</f>
        <v>0</v>
      </c>
      <c r="AN62" s="37">
        <f>SUMIF('R-Existing'!$B$12:$B$461,$B62,'R-Existing'!AN$12:AN$461)</f>
        <v>0</v>
      </c>
      <c r="AO62" s="37"/>
      <c r="AP62" s="37"/>
    </row>
    <row r="63" spans="1:42" x14ac:dyDescent="0.2">
      <c r="A63" s="1">
        <f t="shared" si="2"/>
        <v>7</v>
      </c>
      <c r="B63" s="101">
        <f t="shared" si="4"/>
        <v>46234</v>
      </c>
      <c r="C63" s="37">
        <f>SUMIF('R-Existing'!$B$12:$B$461,$B63,'R-Existing'!C$12:C$461)</f>
        <v>0</v>
      </c>
      <c r="D63" s="37">
        <f>SUMIF('R-Existing'!$B$12:$B$461,$B63,'R-Existing'!D$12:D$461)</f>
        <v>0</v>
      </c>
      <c r="E63" s="37">
        <f>SUMIF('R-Existing'!$B$12:$B$461,$B63,'R-Existing'!E$12:E$461)</f>
        <v>0</v>
      </c>
      <c r="F63" s="37">
        <f>SUMIF('R-Existing'!$B$12:$B$461,$B63,'R-Existing'!F$12:F$461)</f>
        <v>0</v>
      </c>
      <c r="G63" s="37">
        <f>SUMIF('R-Existing'!$B$12:$B$461,$B63,'R-Existing'!G$12:G$461)</f>
        <v>0</v>
      </c>
      <c r="H63" s="37">
        <f>SUMIF('R-Existing'!$B$12:$B$461,$B63,'R-Existing'!H$12:H$461)</f>
        <v>0</v>
      </c>
      <c r="I63" s="37">
        <f>SUMIF('R-Existing'!$B$12:$B$461,$B63,'R-Existing'!I$12:I$461)</f>
        <v>0</v>
      </c>
      <c r="J63" s="37">
        <f>SUMIF('R-Existing'!$B$12:$B$461,$B63,'R-Existing'!J$12:J$461)</f>
        <v>0</v>
      </c>
      <c r="K63" s="37">
        <f>SUMIF('R-Existing'!$B$12:$B$461,$B63,'R-Existing'!K$12:K$461)</f>
        <v>0</v>
      </c>
      <c r="L63" s="37">
        <f>SUMIF('R-Existing'!$B$12:$B$461,$B63,'R-Existing'!L$12:L$461)</f>
        <v>0</v>
      </c>
      <c r="M63" s="37">
        <f>SUMIF('R-Existing'!$B$12:$B$461,$B63,'R-Existing'!M$12:M$461)</f>
        <v>0</v>
      </c>
      <c r="N63" s="37">
        <f>SUMIF('R-Existing'!$B$12:$B$461,$B63,'R-Existing'!N$12:N$461)</f>
        <v>0</v>
      </c>
      <c r="O63" s="37">
        <f>SUMIF('R-Existing'!$B$12:$B$461,$B63,'R-Existing'!O$12:O$461)</f>
        <v>0</v>
      </c>
      <c r="P63" s="37">
        <f>SUMIF('R-Existing'!$B$12:$B$461,$B63,'R-Existing'!P$12:P$461)</f>
        <v>0</v>
      </c>
      <c r="Q63" s="37">
        <f>SUMIF('R-Existing'!$B$12:$B$461,$B63,'R-Existing'!Q$12:Q$461)</f>
        <v>0</v>
      </c>
      <c r="R63" s="37">
        <f>SUMIF('R-Existing'!$B$12:$B$461,$B63,'R-Existing'!R$12:R$461)</f>
        <v>0</v>
      </c>
      <c r="S63" s="37">
        <f>SUMIF('R-Existing'!$B$12:$B$461,$B63,'R-Existing'!S$12:S$461)</f>
        <v>0</v>
      </c>
      <c r="T63" s="37">
        <f>SUMIF('R-Existing'!$B$12:$B$461,$B63,'R-Existing'!T$12:T$461)</f>
        <v>0</v>
      </c>
      <c r="U63" s="37">
        <f>SUMIF('R-Existing'!$B$12:$B$461,$B63,'R-Existing'!U$12:U$461)</f>
        <v>1</v>
      </c>
      <c r="V63" s="37">
        <f>SUMIF('R-Existing'!$B$12:$B$461,$B63,'R-Existing'!V$12:V$461)</f>
        <v>0</v>
      </c>
      <c r="W63" s="37">
        <f>SUMIF('R-Existing'!$B$12:$B$461,$B63,'R-Existing'!W$12:W$461)</f>
        <v>0</v>
      </c>
      <c r="X63" s="37">
        <f>SUMIF('R-Existing'!$B$12:$B$461,$B63,'R-Existing'!X$12:X$461)</f>
        <v>237</v>
      </c>
      <c r="Y63" s="37">
        <f>SUMIF('R-Existing'!$B$12:$B$461,$B63,'R-Existing'!Y$12:Y$461)</f>
        <v>0</v>
      </c>
      <c r="Z63" s="37">
        <f>SUMIF('R-Existing'!$B$12:$B$461,$B63,'R-Existing'!Z$12:Z$461)</f>
        <v>0</v>
      </c>
      <c r="AA63" s="37">
        <f>SUMIF('R-Existing'!$B$12:$B$461,$B63,'R-Existing'!AA$12:AA$461)</f>
        <v>0</v>
      </c>
      <c r="AB63" s="37">
        <f>SUMIF('R-Existing'!$B$12:$B$461,$B63,'R-Existing'!AB$12:AB$461)</f>
        <v>0</v>
      </c>
      <c r="AC63" s="37">
        <f>SUMIF('R-Existing'!$B$12:$B$461,$B63,'R-Existing'!AC$12:AC$461)</f>
        <v>0</v>
      </c>
      <c r="AD63" s="37">
        <f>SUMIF('R-Existing'!$B$12:$B$461,$B63,'R-Existing'!AD$12:AD$461)</f>
        <v>0</v>
      </c>
      <c r="AE63" s="56">
        <f>SUMIF('R-Existing'!$B$12:$B$461,$B63,'R-Existing'!AE$12:AE$461)</f>
        <v>9.6699999999999994E-2</v>
      </c>
      <c r="AF63" s="37">
        <f>SUMIF('R-Existing'!$B$12:$B$461,$B63,'R-Existing'!AF$12:AF$461)</f>
        <v>0</v>
      </c>
      <c r="AG63" s="37">
        <f>SUMIF('R-Existing'!$B$12:$B$461,$B63,'R-Existing'!AG$12:AG$461)</f>
        <v>0</v>
      </c>
      <c r="AH63" s="37">
        <f>SUMIF('R-Existing'!$B$12:$B$461,$B63,'R-Existing'!AH$12:AH$461)</f>
        <v>0</v>
      </c>
      <c r="AI63" s="37">
        <f>SUMIF('R-Existing'!$B$12:$B$461,$B63,'R-Existing'!AI$12:AI$461)</f>
        <v>0</v>
      </c>
      <c r="AJ63" s="37">
        <f>SUMIF('R-Existing'!$B$12:$B$461,$B63,'R-Existing'!AJ$12:AJ$461)</f>
        <v>0</v>
      </c>
      <c r="AK63" s="37">
        <f>SUMIF('R-Existing'!$B$12:$B$461,$B63,'R-Existing'!AK$12:AK$461)</f>
        <v>0</v>
      </c>
      <c r="AL63" s="37">
        <f>SUMIF('R-Existing'!$B$12:$B$461,$B63,'R-Existing'!AL$12:AL$461)</f>
        <v>0</v>
      </c>
      <c r="AM63" s="37">
        <f>SUMIF('R-Existing'!$B$12:$B$461,$B63,'R-Existing'!AM$12:AM$461)</f>
        <v>0</v>
      </c>
      <c r="AN63" s="37">
        <f>SUMIF('R-Existing'!$B$12:$B$461,$B63,'R-Existing'!AN$12:AN$461)</f>
        <v>0</v>
      </c>
      <c r="AO63" s="37"/>
      <c r="AP63" s="37"/>
    </row>
    <row r="64" spans="1:42" x14ac:dyDescent="0.2">
      <c r="A64" s="1">
        <f t="shared" si="2"/>
        <v>8</v>
      </c>
      <c r="B64" s="101">
        <f t="shared" si="4"/>
        <v>46265</v>
      </c>
      <c r="C64" s="37">
        <f>SUMIF('R-Existing'!$B$12:$B$461,$B64,'R-Existing'!C$12:C$461)</f>
        <v>0</v>
      </c>
      <c r="D64" s="37">
        <f>SUMIF('R-Existing'!$B$12:$B$461,$B64,'R-Existing'!D$12:D$461)</f>
        <v>0</v>
      </c>
      <c r="E64" s="37">
        <f>SUMIF('R-Existing'!$B$12:$B$461,$B64,'R-Existing'!E$12:E$461)</f>
        <v>0</v>
      </c>
      <c r="F64" s="37">
        <f>SUMIF('R-Existing'!$B$12:$B$461,$B64,'R-Existing'!F$12:F$461)</f>
        <v>0</v>
      </c>
      <c r="G64" s="37">
        <f>SUMIF('R-Existing'!$B$12:$B$461,$B64,'R-Existing'!G$12:G$461)</f>
        <v>0</v>
      </c>
      <c r="H64" s="37">
        <f>SUMIF('R-Existing'!$B$12:$B$461,$B64,'R-Existing'!H$12:H$461)</f>
        <v>0</v>
      </c>
      <c r="I64" s="37">
        <f>SUMIF('R-Existing'!$B$12:$B$461,$B64,'R-Existing'!I$12:I$461)</f>
        <v>0</v>
      </c>
      <c r="J64" s="37">
        <f>SUMIF('R-Existing'!$B$12:$B$461,$B64,'R-Existing'!J$12:J$461)</f>
        <v>0</v>
      </c>
      <c r="K64" s="37">
        <f>SUMIF('R-Existing'!$B$12:$B$461,$B64,'R-Existing'!K$12:K$461)</f>
        <v>0</v>
      </c>
      <c r="L64" s="37">
        <f>SUMIF('R-Existing'!$B$12:$B$461,$B64,'R-Existing'!L$12:L$461)</f>
        <v>0</v>
      </c>
      <c r="M64" s="37">
        <f>SUMIF('R-Existing'!$B$12:$B$461,$B64,'R-Existing'!M$12:M$461)</f>
        <v>0</v>
      </c>
      <c r="N64" s="37">
        <f>SUMIF('R-Existing'!$B$12:$B$461,$B64,'R-Existing'!N$12:N$461)</f>
        <v>0</v>
      </c>
      <c r="O64" s="37">
        <f>SUMIF('R-Existing'!$B$12:$B$461,$B64,'R-Existing'!O$12:O$461)</f>
        <v>0</v>
      </c>
      <c r="P64" s="37">
        <f>SUMIF('R-Existing'!$B$12:$B$461,$B64,'R-Existing'!P$12:P$461)</f>
        <v>0</v>
      </c>
      <c r="Q64" s="37">
        <f>SUMIF('R-Existing'!$B$12:$B$461,$B64,'R-Existing'!Q$12:Q$461)</f>
        <v>0</v>
      </c>
      <c r="R64" s="37">
        <f>SUMIF('R-Existing'!$B$12:$B$461,$B64,'R-Existing'!R$12:R$461)</f>
        <v>0</v>
      </c>
      <c r="S64" s="37">
        <f>SUMIF('R-Existing'!$B$12:$B$461,$B64,'R-Existing'!S$12:S$461)</f>
        <v>0</v>
      </c>
      <c r="T64" s="37">
        <f>SUMIF('R-Existing'!$B$12:$B$461,$B64,'R-Existing'!T$12:T$461)</f>
        <v>0</v>
      </c>
      <c r="U64" s="37">
        <f>SUMIF('R-Existing'!$B$12:$B$461,$B64,'R-Existing'!U$12:U$461)</f>
        <v>1</v>
      </c>
      <c r="V64" s="37">
        <f>SUMIF('R-Existing'!$B$12:$B$461,$B64,'R-Existing'!V$12:V$461)</f>
        <v>0</v>
      </c>
      <c r="W64" s="37">
        <f>SUMIF('R-Existing'!$B$12:$B$461,$B64,'R-Existing'!W$12:W$461)</f>
        <v>0</v>
      </c>
      <c r="X64" s="37">
        <f>SUMIF('R-Existing'!$B$12:$B$461,$B64,'R-Existing'!X$12:X$461)</f>
        <v>237</v>
      </c>
      <c r="Y64" s="37">
        <f>SUMIF('R-Existing'!$B$12:$B$461,$B64,'R-Existing'!Y$12:Y$461)</f>
        <v>0</v>
      </c>
      <c r="Z64" s="37">
        <f>SUMIF('R-Existing'!$B$12:$B$461,$B64,'R-Existing'!Z$12:Z$461)</f>
        <v>0</v>
      </c>
      <c r="AA64" s="37">
        <f>SUMIF('R-Existing'!$B$12:$B$461,$B64,'R-Existing'!AA$12:AA$461)</f>
        <v>0</v>
      </c>
      <c r="AB64" s="37">
        <f>SUMIF('R-Existing'!$B$12:$B$461,$B64,'R-Existing'!AB$12:AB$461)</f>
        <v>0</v>
      </c>
      <c r="AC64" s="37">
        <f>SUMIF('R-Existing'!$B$12:$B$461,$B64,'R-Existing'!AC$12:AC$461)</f>
        <v>0</v>
      </c>
      <c r="AD64" s="37">
        <f>SUMIF('R-Existing'!$B$12:$B$461,$B64,'R-Existing'!AD$12:AD$461)</f>
        <v>0</v>
      </c>
      <c r="AE64" s="56">
        <f>SUMIF('R-Existing'!$B$12:$B$461,$B64,'R-Existing'!AE$12:AE$461)</f>
        <v>9.6699999999999994E-2</v>
      </c>
      <c r="AF64" s="37">
        <f>SUMIF('R-Existing'!$B$12:$B$461,$B64,'R-Existing'!AF$12:AF$461)</f>
        <v>0</v>
      </c>
      <c r="AG64" s="37">
        <f>SUMIF('R-Existing'!$B$12:$B$461,$B64,'R-Existing'!AG$12:AG$461)</f>
        <v>0</v>
      </c>
      <c r="AH64" s="37">
        <f>SUMIF('R-Existing'!$B$12:$B$461,$B64,'R-Existing'!AH$12:AH$461)</f>
        <v>0</v>
      </c>
      <c r="AI64" s="37">
        <f>SUMIF('R-Existing'!$B$12:$B$461,$B64,'R-Existing'!AI$12:AI$461)</f>
        <v>0</v>
      </c>
      <c r="AJ64" s="37">
        <f>SUMIF('R-Existing'!$B$12:$B$461,$B64,'R-Existing'!AJ$12:AJ$461)</f>
        <v>0</v>
      </c>
      <c r="AK64" s="37">
        <f>SUMIF('R-Existing'!$B$12:$B$461,$B64,'R-Existing'!AK$12:AK$461)</f>
        <v>0</v>
      </c>
      <c r="AL64" s="37">
        <f>SUMIF('R-Existing'!$B$12:$B$461,$B64,'R-Existing'!AL$12:AL$461)</f>
        <v>0</v>
      </c>
      <c r="AM64" s="37">
        <f>SUMIF('R-Existing'!$B$12:$B$461,$B64,'R-Existing'!AM$12:AM$461)</f>
        <v>0</v>
      </c>
      <c r="AN64" s="37">
        <f>SUMIF('R-Existing'!$B$12:$B$461,$B64,'R-Existing'!AN$12:AN$461)</f>
        <v>0</v>
      </c>
      <c r="AO64" s="37"/>
      <c r="AP64" s="37"/>
    </row>
    <row r="65" spans="1:42" x14ac:dyDescent="0.2">
      <c r="A65" s="1">
        <f t="shared" si="2"/>
        <v>9</v>
      </c>
      <c r="B65" s="101">
        <f t="shared" si="4"/>
        <v>46295</v>
      </c>
      <c r="C65" s="37">
        <f>SUMIF('R-Existing'!$B$12:$B$461,$B65,'R-Existing'!C$12:C$461)</f>
        <v>0</v>
      </c>
      <c r="D65" s="37">
        <f>SUMIF('R-Existing'!$B$12:$B$461,$B65,'R-Existing'!D$12:D$461)</f>
        <v>0</v>
      </c>
      <c r="E65" s="37">
        <f>SUMIF('R-Existing'!$B$12:$B$461,$B65,'R-Existing'!E$12:E$461)</f>
        <v>0</v>
      </c>
      <c r="F65" s="37">
        <f>SUMIF('R-Existing'!$B$12:$B$461,$B65,'R-Existing'!F$12:F$461)</f>
        <v>0</v>
      </c>
      <c r="G65" s="37">
        <f>SUMIF('R-Existing'!$B$12:$B$461,$B65,'R-Existing'!G$12:G$461)</f>
        <v>0</v>
      </c>
      <c r="H65" s="37">
        <f>SUMIF('R-Existing'!$B$12:$B$461,$B65,'R-Existing'!H$12:H$461)</f>
        <v>0</v>
      </c>
      <c r="I65" s="37">
        <f>SUMIF('R-Existing'!$B$12:$B$461,$B65,'R-Existing'!I$12:I$461)</f>
        <v>0</v>
      </c>
      <c r="J65" s="37">
        <f>SUMIF('R-Existing'!$B$12:$B$461,$B65,'R-Existing'!J$12:J$461)</f>
        <v>0</v>
      </c>
      <c r="K65" s="37">
        <f>SUMIF('R-Existing'!$B$12:$B$461,$B65,'R-Existing'!K$12:K$461)</f>
        <v>0</v>
      </c>
      <c r="L65" s="37">
        <f>SUMIF('R-Existing'!$B$12:$B$461,$B65,'R-Existing'!L$12:L$461)</f>
        <v>0</v>
      </c>
      <c r="M65" s="37">
        <f>SUMIF('R-Existing'!$B$12:$B$461,$B65,'R-Existing'!M$12:M$461)</f>
        <v>0</v>
      </c>
      <c r="N65" s="37">
        <f>SUMIF('R-Existing'!$B$12:$B$461,$B65,'R-Existing'!N$12:N$461)</f>
        <v>0</v>
      </c>
      <c r="O65" s="37">
        <f>SUMIF('R-Existing'!$B$12:$B$461,$B65,'R-Existing'!O$12:O$461)</f>
        <v>0</v>
      </c>
      <c r="P65" s="37">
        <f>SUMIF('R-Existing'!$B$12:$B$461,$B65,'R-Existing'!P$12:P$461)</f>
        <v>0</v>
      </c>
      <c r="Q65" s="37">
        <f>SUMIF('R-Existing'!$B$12:$B$461,$B65,'R-Existing'!Q$12:Q$461)</f>
        <v>0</v>
      </c>
      <c r="R65" s="37">
        <f>SUMIF('R-Existing'!$B$12:$B$461,$B65,'R-Existing'!R$12:R$461)</f>
        <v>0</v>
      </c>
      <c r="S65" s="37">
        <f>SUMIF('R-Existing'!$B$12:$B$461,$B65,'R-Existing'!S$12:S$461)</f>
        <v>0</v>
      </c>
      <c r="T65" s="37">
        <f>SUMIF('R-Existing'!$B$12:$B$461,$B65,'R-Existing'!T$12:T$461)</f>
        <v>0</v>
      </c>
      <c r="U65" s="37">
        <f>SUMIF('R-Existing'!$B$12:$B$461,$B65,'R-Existing'!U$12:U$461)</f>
        <v>1</v>
      </c>
      <c r="V65" s="37">
        <f>SUMIF('R-Existing'!$B$12:$B$461,$B65,'R-Existing'!V$12:V$461)</f>
        <v>0</v>
      </c>
      <c r="W65" s="37">
        <f>SUMIF('R-Existing'!$B$12:$B$461,$B65,'R-Existing'!W$12:W$461)</f>
        <v>0</v>
      </c>
      <c r="X65" s="37">
        <f>SUMIF('R-Existing'!$B$12:$B$461,$B65,'R-Existing'!X$12:X$461)</f>
        <v>237</v>
      </c>
      <c r="Y65" s="37">
        <f>SUMIF('R-Existing'!$B$12:$B$461,$B65,'R-Existing'!Y$12:Y$461)</f>
        <v>0</v>
      </c>
      <c r="Z65" s="37">
        <f>SUMIF('R-Existing'!$B$12:$B$461,$B65,'R-Existing'!Z$12:Z$461)</f>
        <v>0</v>
      </c>
      <c r="AA65" s="37">
        <f>SUMIF('R-Existing'!$B$12:$B$461,$B65,'R-Existing'!AA$12:AA$461)</f>
        <v>0</v>
      </c>
      <c r="AB65" s="37">
        <f>SUMIF('R-Existing'!$B$12:$B$461,$B65,'R-Existing'!AB$12:AB$461)</f>
        <v>0</v>
      </c>
      <c r="AC65" s="37">
        <f>SUMIF('R-Existing'!$B$12:$B$461,$B65,'R-Existing'!AC$12:AC$461)</f>
        <v>0</v>
      </c>
      <c r="AD65" s="37">
        <f>SUMIF('R-Existing'!$B$12:$B$461,$B65,'R-Existing'!AD$12:AD$461)</f>
        <v>0</v>
      </c>
      <c r="AE65" s="56">
        <f>SUMIF('R-Existing'!$B$12:$B$461,$B65,'R-Existing'!AE$12:AE$461)</f>
        <v>9.6699999999999994E-2</v>
      </c>
      <c r="AF65" s="37">
        <f>SUMIF('R-Existing'!$B$12:$B$461,$B65,'R-Existing'!AF$12:AF$461)</f>
        <v>0</v>
      </c>
      <c r="AG65" s="37">
        <f>SUMIF('R-Existing'!$B$12:$B$461,$B65,'R-Existing'!AG$12:AG$461)</f>
        <v>0</v>
      </c>
      <c r="AH65" s="37">
        <f>SUMIF('R-Existing'!$B$12:$B$461,$B65,'R-Existing'!AH$12:AH$461)</f>
        <v>0</v>
      </c>
      <c r="AI65" s="37">
        <f>SUMIF('R-Existing'!$B$12:$B$461,$B65,'R-Existing'!AI$12:AI$461)</f>
        <v>0</v>
      </c>
      <c r="AJ65" s="37">
        <f>SUMIF('R-Existing'!$B$12:$B$461,$B65,'R-Existing'!AJ$12:AJ$461)</f>
        <v>0</v>
      </c>
      <c r="AK65" s="37">
        <f>SUMIF('R-Existing'!$B$12:$B$461,$B65,'R-Existing'!AK$12:AK$461)</f>
        <v>0</v>
      </c>
      <c r="AL65" s="37">
        <f>SUMIF('R-Existing'!$B$12:$B$461,$B65,'R-Existing'!AL$12:AL$461)</f>
        <v>0</v>
      </c>
      <c r="AM65" s="37">
        <f>SUMIF('R-Existing'!$B$12:$B$461,$B65,'R-Existing'!AM$12:AM$461)</f>
        <v>0</v>
      </c>
      <c r="AN65" s="37">
        <f>SUMIF('R-Existing'!$B$12:$B$461,$B65,'R-Existing'!AN$12:AN$461)</f>
        <v>0</v>
      </c>
      <c r="AO65" s="37"/>
      <c r="AP65" s="37"/>
    </row>
    <row r="66" spans="1:42" x14ac:dyDescent="0.2">
      <c r="A66" s="1">
        <f t="shared" si="2"/>
        <v>10</v>
      </c>
      <c r="B66" s="101">
        <f t="shared" si="4"/>
        <v>46326</v>
      </c>
      <c r="C66" s="37">
        <f>SUMIF('R-Existing'!$B$12:$B$461,$B66,'R-Existing'!C$12:C$461)</f>
        <v>0</v>
      </c>
      <c r="D66" s="37">
        <f>SUMIF('R-Existing'!$B$12:$B$461,$B66,'R-Existing'!D$12:D$461)</f>
        <v>0</v>
      </c>
      <c r="E66" s="37">
        <f>SUMIF('R-Existing'!$B$12:$B$461,$B66,'R-Existing'!E$12:E$461)</f>
        <v>0</v>
      </c>
      <c r="F66" s="37">
        <f>SUMIF('R-Existing'!$B$12:$B$461,$B66,'R-Existing'!F$12:F$461)</f>
        <v>0</v>
      </c>
      <c r="G66" s="37">
        <f>SUMIF('R-Existing'!$B$12:$B$461,$B66,'R-Existing'!G$12:G$461)</f>
        <v>0</v>
      </c>
      <c r="H66" s="37">
        <f>SUMIF('R-Existing'!$B$12:$B$461,$B66,'R-Existing'!H$12:H$461)</f>
        <v>0</v>
      </c>
      <c r="I66" s="37">
        <f>SUMIF('R-Existing'!$B$12:$B$461,$B66,'R-Existing'!I$12:I$461)</f>
        <v>0</v>
      </c>
      <c r="J66" s="37">
        <f>SUMIF('R-Existing'!$B$12:$B$461,$B66,'R-Existing'!J$12:J$461)</f>
        <v>0</v>
      </c>
      <c r="K66" s="37">
        <f>SUMIF('R-Existing'!$B$12:$B$461,$B66,'R-Existing'!K$12:K$461)</f>
        <v>0</v>
      </c>
      <c r="L66" s="37">
        <f>SUMIF('R-Existing'!$B$12:$B$461,$B66,'R-Existing'!L$12:L$461)</f>
        <v>0</v>
      </c>
      <c r="M66" s="37">
        <f>SUMIF('R-Existing'!$B$12:$B$461,$B66,'R-Existing'!M$12:M$461)</f>
        <v>0</v>
      </c>
      <c r="N66" s="37">
        <f>SUMIF('R-Existing'!$B$12:$B$461,$B66,'R-Existing'!N$12:N$461)</f>
        <v>0</v>
      </c>
      <c r="O66" s="37">
        <f>SUMIF('R-Existing'!$B$12:$B$461,$B66,'R-Existing'!O$12:O$461)</f>
        <v>0</v>
      </c>
      <c r="P66" s="37">
        <f>SUMIF('R-Existing'!$B$12:$B$461,$B66,'R-Existing'!P$12:P$461)</f>
        <v>0</v>
      </c>
      <c r="Q66" s="37">
        <f>SUMIF('R-Existing'!$B$12:$B$461,$B66,'R-Existing'!Q$12:Q$461)</f>
        <v>0</v>
      </c>
      <c r="R66" s="37">
        <f>SUMIF('R-Existing'!$B$12:$B$461,$B66,'R-Existing'!R$12:R$461)</f>
        <v>0</v>
      </c>
      <c r="S66" s="37">
        <f>SUMIF('R-Existing'!$B$12:$B$461,$B66,'R-Existing'!S$12:S$461)</f>
        <v>0</v>
      </c>
      <c r="T66" s="37">
        <f>SUMIF('R-Existing'!$B$12:$B$461,$B66,'R-Existing'!T$12:T$461)</f>
        <v>0</v>
      </c>
      <c r="U66" s="37">
        <f>SUMIF('R-Existing'!$B$12:$B$461,$B66,'R-Existing'!U$12:U$461)</f>
        <v>1</v>
      </c>
      <c r="V66" s="37">
        <f>SUMIF('R-Existing'!$B$12:$B$461,$B66,'R-Existing'!V$12:V$461)</f>
        <v>0</v>
      </c>
      <c r="W66" s="37">
        <f>SUMIF('R-Existing'!$B$12:$B$461,$B66,'R-Existing'!W$12:W$461)</f>
        <v>0</v>
      </c>
      <c r="X66" s="37">
        <f>SUMIF('R-Existing'!$B$12:$B$461,$B66,'R-Existing'!X$12:X$461)</f>
        <v>237</v>
      </c>
      <c r="Y66" s="37">
        <f>SUMIF('R-Existing'!$B$12:$B$461,$B66,'R-Existing'!Y$12:Y$461)</f>
        <v>0</v>
      </c>
      <c r="Z66" s="37">
        <f>SUMIF('R-Existing'!$B$12:$B$461,$B66,'R-Existing'!Z$12:Z$461)</f>
        <v>0</v>
      </c>
      <c r="AA66" s="37">
        <f>SUMIF('R-Existing'!$B$12:$B$461,$B66,'R-Existing'!AA$12:AA$461)</f>
        <v>0</v>
      </c>
      <c r="AB66" s="37">
        <f>SUMIF('R-Existing'!$B$12:$B$461,$B66,'R-Existing'!AB$12:AB$461)</f>
        <v>0</v>
      </c>
      <c r="AC66" s="37">
        <f>SUMIF('R-Existing'!$B$12:$B$461,$B66,'R-Existing'!AC$12:AC$461)</f>
        <v>0</v>
      </c>
      <c r="AD66" s="37">
        <f>SUMIF('R-Existing'!$B$12:$B$461,$B66,'R-Existing'!AD$12:AD$461)</f>
        <v>0</v>
      </c>
      <c r="AE66" s="56">
        <f>SUMIF('R-Existing'!$B$12:$B$461,$B66,'R-Existing'!AE$12:AE$461)</f>
        <v>9.6699999999999994E-2</v>
      </c>
      <c r="AF66" s="37">
        <f>SUMIF('R-Existing'!$B$12:$B$461,$B66,'R-Existing'!AF$12:AF$461)</f>
        <v>0</v>
      </c>
      <c r="AG66" s="37">
        <f>SUMIF('R-Existing'!$B$12:$B$461,$B66,'R-Existing'!AG$12:AG$461)</f>
        <v>0</v>
      </c>
      <c r="AH66" s="37">
        <f>SUMIF('R-Existing'!$B$12:$B$461,$B66,'R-Existing'!AH$12:AH$461)</f>
        <v>0</v>
      </c>
      <c r="AI66" s="37">
        <f>SUMIF('R-Existing'!$B$12:$B$461,$B66,'R-Existing'!AI$12:AI$461)</f>
        <v>0</v>
      </c>
      <c r="AJ66" s="37">
        <f>SUMIF('R-Existing'!$B$12:$B$461,$B66,'R-Existing'!AJ$12:AJ$461)</f>
        <v>0</v>
      </c>
      <c r="AK66" s="37">
        <f>SUMIF('R-Existing'!$B$12:$B$461,$B66,'R-Existing'!AK$12:AK$461)</f>
        <v>0</v>
      </c>
      <c r="AL66" s="37">
        <f>SUMIF('R-Existing'!$B$12:$B$461,$B66,'R-Existing'!AL$12:AL$461)</f>
        <v>0</v>
      </c>
      <c r="AM66" s="37">
        <f>SUMIF('R-Existing'!$B$12:$B$461,$B66,'R-Existing'!AM$12:AM$461)</f>
        <v>0</v>
      </c>
      <c r="AN66" s="37">
        <f>SUMIF('R-Existing'!$B$12:$B$461,$B66,'R-Existing'!AN$12:AN$461)</f>
        <v>0</v>
      </c>
      <c r="AO66" s="37"/>
      <c r="AP66" s="37"/>
    </row>
    <row r="67" spans="1:42" x14ac:dyDescent="0.2">
      <c r="A67" s="1">
        <f t="shared" si="2"/>
        <v>11</v>
      </c>
      <c r="B67" s="101">
        <f t="shared" si="4"/>
        <v>46356</v>
      </c>
      <c r="C67" s="37">
        <f>SUMIF('R-Existing'!$B$12:$B$461,$B67,'R-Existing'!C$12:C$461)</f>
        <v>0</v>
      </c>
      <c r="D67" s="37">
        <f>SUMIF('R-Existing'!$B$12:$B$461,$B67,'R-Existing'!D$12:D$461)</f>
        <v>0</v>
      </c>
      <c r="E67" s="37">
        <f>SUMIF('R-Existing'!$B$12:$B$461,$B67,'R-Existing'!E$12:E$461)</f>
        <v>0</v>
      </c>
      <c r="F67" s="37">
        <f>SUMIF('R-Existing'!$B$12:$B$461,$B67,'R-Existing'!F$12:F$461)</f>
        <v>0</v>
      </c>
      <c r="G67" s="37">
        <f>SUMIF('R-Existing'!$B$12:$B$461,$B67,'R-Existing'!G$12:G$461)</f>
        <v>0</v>
      </c>
      <c r="H67" s="37">
        <f>SUMIF('R-Existing'!$B$12:$B$461,$B67,'R-Existing'!H$12:H$461)</f>
        <v>0</v>
      </c>
      <c r="I67" s="37">
        <f>SUMIF('R-Existing'!$B$12:$B$461,$B67,'R-Existing'!I$12:I$461)</f>
        <v>0</v>
      </c>
      <c r="J67" s="37">
        <f>SUMIF('R-Existing'!$B$12:$B$461,$B67,'R-Existing'!J$12:J$461)</f>
        <v>0</v>
      </c>
      <c r="K67" s="37">
        <f>SUMIF('R-Existing'!$B$12:$B$461,$B67,'R-Existing'!K$12:K$461)</f>
        <v>0</v>
      </c>
      <c r="L67" s="37">
        <f>SUMIF('R-Existing'!$B$12:$B$461,$B67,'R-Existing'!L$12:L$461)</f>
        <v>0</v>
      </c>
      <c r="M67" s="37">
        <f>SUMIF('R-Existing'!$B$12:$B$461,$B67,'R-Existing'!M$12:M$461)</f>
        <v>0</v>
      </c>
      <c r="N67" s="37">
        <f>SUMIF('R-Existing'!$B$12:$B$461,$B67,'R-Existing'!N$12:N$461)</f>
        <v>0</v>
      </c>
      <c r="O67" s="37">
        <f>SUMIF('R-Existing'!$B$12:$B$461,$B67,'R-Existing'!O$12:O$461)</f>
        <v>0</v>
      </c>
      <c r="P67" s="37">
        <f>SUMIF('R-Existing'!$B$12:$B$461,$B67,'R-Existing'!P$12:P$461)</f>
        <v>0</v>
      </c>
      <c r="Q67" s="37">
        <f>SUMIF('R-Existing'!$B$12:$B$461,$B67,'R-Existing'!Q$12:Q$461)</f>
        <v>0</v>
      </c>
      <c r="R67" s="37">
        <f>SUMIF('R-Existing'!$B$12:$B$461,$B67,'R-Existing'!R$12:R$461)</f>
        <v>0</v>
      </c>
      <c r="S67" s="37">
        <f>SUMIF('R-Existing'!$B$12:$B$461,$B67,'R-Existing'!S$12:S$461)</f>
        <v>0</v>
      </c>
      <c r="T67" s="37">
        <f>SUMIF('R-Existing'!$B$12:$B$461,$B67,'R-Existing'!T$12:T$461)</f>
        <v>0</v>
      </c>
      <c r="U67" s="37">
        <f>SUMIF('R-Existing'!$B$12:$B$461,$B67,'R-Existing'!U$12:U$461)</f>
        <v>1</v>
      </c>
      <c r="V67" s="37">
        <f>SUMIF('R-Existing'!$B$12:$B$461,$B67,'R-Existing'!V$12:V$461)</f>
        <v>0</v>
      </c>
      <c r="W67" s="37">
        <f>SUMIF('R-Existing'!$B$12:$B$461,$B67,'R-Existing'!W$12:W$461)</f>
        <v>0</v>
      </c>
      <c r="X67" s="37">
        <f>SUMIF('R-Existing'!$B$12:$B$461,$B67,'R-Existing'!X$12:X$461)</f>
        <v>237</v>
      </c>
      <c r="Y67" s="37">
        <f>SUMIF('R-Existing'!$B$12:$B$461,$B67,'R-Existing'!Y$12:Y$461)</f>
        <v>0</v>
      </c>
      <c r="Z67" s="37">
        <f>SUMIF('R-Existing'!$B$12:$B$461,$B67,'R-Existing'!Z$12:Z$461)</f>
        <v>0</v>
      </c>
      <c r="AA67" s="37">
        <f>SUMIF('R-Existing'!$B$12:$B$461,$B67,'R-Existing'!AA$12:AA$461)</f>
        <v>0</v>
      </c>
      <c r="AB67" s="37">
        <f>SUMIF('R-Existing'!$B$12:$B$461,$B67,'R-Existing'!AB$12:AB$461)</f>
        <v>0</v>
      </c>
      <c r="AC67" s="37">
        <f>SUMIF('R-Existing'!$B$12:$B$461,$B67,'R-Existing'!AC$12:AC$461)</f>
        <v>0</v>
      </c>
      <c r="AD67" s="37">
        <f>SUMIF('R-Existing'!$B$12:$B$461,$B67,'R-Existing'!AD$12:AD$461)</f>
        <v>0</v>
      </c>
      <c r="AE67" s="56">
        <f>SUMIF('R-Existing'!$B$12:$B$461,$B67,'R-Existing'!AE$12:AE$461)</f>
        <v>9.6699999999999994E-2</v>
      </c>
      <c r="AF67" s="37">
        <f>SUMIF('R-Existing'!$B$12:$B$461,$B67,'R-Existing'!AF$12:AF$461)</f>
        <v>0</v>
      </c>
      <c r="AG67" s="37">
        <f>SUMIF('R-Existing'!$B$12:$B$461,$B67,'R-Existing'!AG$12:AG$461)</f>
        <v>0</v>
      </c>
      <c r="AH67" s="37">
        <f>SUMIF('R-Existing'!$B$12:$B$461,$B67,'R-Existing'!AH$12:AH$461)</f>
        <v>0</v>
      </c>
      <c r="AI67" s="37">
        <f>SUMIF('R-Existing'!$B$12:$B$461,$B67,'R-Existing'!AI$12:AI$461)</f>
        <v>0</v>
      </c>
      <c r="AJ67" s="37">
        <f>SUMIF('R-Existing'!$B$12:$B$461,$B67,'R-Existing'!AJ$12:AJ$461)</f>
        <v>0</v>
      </c>
      <c r="AK67" s="37">
        <f>SUMIF('R-Existing'!$B$12:$B$461,$B67,'R-Existing'!AK$12:AK$461)</f>
        <v>0</v>
      </c>
      <c r="AL67" s="37">
        <f>SUMIF('R-Existing'!$B$12:$B$461,$B67,'R-Existing'!AL$12:AL$461)</f>
        <v>0</v>
      </c>
      <c r="AM67" s="37">
        <f>SUMIF('R-Existing'!$B$12:$B$461,$B67,'R-Existing'!AM$12:AM$461)</f>
        <v>0</v>
      </c>
      <c r="AN67" s="37">
        <f>SUMIF('R-Existing'!$B$12:$B$461,$B67,'R-Existing'!AN$12:AN$461)</f>
        <v>0</v>
      </c>
      <c r="AO67" s="37"/>
      <c r="AP67" s="37"/>
    </row>
    <row r="68" spans="1:42" x14ac:dyDescent="0.2">
      <c r="A68" s="1">
        <f t="shared" si="2"/>
        <v>12</v>
      </c>
      <c r="B68" s="101">
        <f t="shared" si="4"/>
        <v>46387</v>
      </c>
      <c r="C68" s="37">
        <f>SUMIF('R-Existing'!$B$12:$B$461,$B68,'R-Existing'!C$12:C$461)</f>
        <v>0</v>
      </c>
      <c r="D68" s="37">
        <f>SUMIF('R-Existing'!$B$12:$B$461,$B68,'R-Existing'!D$12:D$461)</f>
        <v>0</v>
      </c>
      <c r="E68" s="37">
        <f>SUMIF('R-Existing'!$B$12:$B$461,$B68,'R-Existing'!E$12:E$461)</f>
        <v>0</v>
      </c>
      <c r="F68" s="37">
        <f>SUMIF('R-Existing'!$B$12:$B$461,$B68,'R-Existing'!F$12:F$461)</f>
        <v>0</v>
      </c>
      <c r="G68" s="37">
        <f>SUMIF('R-Existing'!$B$12:$B$461,$B68,'R-Existing'!G$12:G$461)</f>
        <v>0</v>
      </c>
      <c r="H68" s="37">
        <f>SUMIF('R-Existing'!$B$12:$B$461,$B68,'R-Existing'!H$12:H$461)</f>
        <v>0</v>
      </c>
      <c r="I68" s="37">
        <f>SUMIF('R-Existing'!$B$12:$B$461,$B68,'R-Existing'!I$12:I$461)</f>
        <v>0</v>
      </c>
      <c r="J68" s="37">
        <f>SUMIF('R-Existing'!$B$12:$B$461,$B68,'R-Existing'!J$12:J$461)</f>
        <v>0</v>
      </c>
      <c r="K68" s="37">
        <f>SUMIF('R-Existing'!$B$12:$B$461,$B68,'R-Existing'!K$12:K$461)</f>
        <v>0</v>
      </c>
      <c r="L68" s="37">
        <f>SUMIF('R-Existing'!$B$12:$B$461,$B68,'R-Existing'!L$12:L$461)</f>
        <v>0</v>
      </c>
      <c r="M68" s="37">
        <f>SUMIF('R-Existing'!$B$12:$B$461,$B68,'R-Existing'!M$12:M$461)</f>
        <v>0</v>
      </c>
      <c r="N68" s="37">
        <f>SUMIF('R-Existing'!$B$12:$B$461,$B68,'R-Existing'!N$12:N$461)</f>
        <v>0</v>
      </c>
      <c r="O68" s="37">
        <f>SUMIF('R-Existing'!$B$12:$B$461,$B68,'R-Existing'!O$12:O$461)</f>
        <v>0</v>
      </c>
      <c r="P68" s="37">
        <f>SUMIF('R-Existing'!$B$12:$B$461,$B68,'R-Existing'!P$12:P$461)</f>
        <v>0</v>
      </c>
      <c r="Q68" s="37">
        <f>SUMIF('R-Existing'!$B$12:$B$461,$B68,'R-Existing'!Q$12:Q$461)</f>
        <v>0</v>
      </c>
      <c r="R68" s="37">
        <f>SUMIF('R-Existing'!$B$12:$B$461,$B68,'R-Existing'!R$12:R$461)</f>
        <v>0</v>
      </c>
      <c r="S68" s="37">
        <f>SUMIF('R-Existing'!$B$12:$B$461,$B68,'R-Existing'!S$12:S$461)</f>
        <v>0</v>
      </c>
      <c r="T68" s="37">
        <f>SUMIF('R-Existing'!$B$12:$B$461,$B68,'R-Existing'!T$12:T$461)</f>
        <v>0</v>
      </c>
      <c r="U68" s="37">
        <f>SUMIF('R-Existing'!$B$12:$B$461,$B68,'R-Existing'!U$12:U$461)</f>
        <v>1</v>
      </c>
      <c r="V68" s="37">
        <f>SUMIF('R-Existing'!$B$12:$B$461,$B68,'R-Existing'!V$12:V$461)</f>
        <v>0</v>
      </c>
      <c r="W68" s="37">
        <f>SUMIF('R-Existing'!$B$12:$B$461,$B68,'R-Existing'!W$12:W$461)</f>
        <v>0</v>
      </c>
      <c r="X68" s="37">
        <f>SUMIF('R-Existing'!$B$12:$B$461,$B68,'R-Existing'!X$12:X$461)</f>
        <v>237</v>
      </c>
      <c r="Y68" s="37">
        <f>SUMIF('R-Existing'!$B$12:$B$461,$B68,'R-Existing'!Y$12:Y$461)</f>
        <v>0</v>
      </c>
      <c r="Z68" s="37">
        <f>SUMIF('R-Existing'!$B$12:$B$461,$B68,'R-Existing'!Z$12:Z$461)</f>
        <v>0</v>
      </c>
      <c r="AA68" s="37">
        <f>SUMIF('R-Existing'!$B$12:$B$461,$B68,'R-Existing'!AA$12:AA$461)</f>
        <v>0</v>
      </c>
      <c r="AB68" s="37">
        <f>SUMIF('R-Existing'!$B$12:$B$461,$B68,'R-Existing'!AB$12:AB$461)</f>
        <v>0</v>
      </c>
      <c r="AC68" s="37">
        <f>SUMIF('R-Existing'!$B$12:$B$461,$B68,'R-Existing'!AC$12:AC$461)</f>
        <v>0</v>
      </c>
      <c r="AD68" s="37">
        <f>SUMIF('R-Existing'!$B$12:$B$461,$B68,'R-Existing'!AD$12:AD$461)</f>
        <v>0</v>
      </c>
      <c r="AE68" s="56">
        <f>SUMIF('R-Existing'!$B$12:$B$461,$B68,'R-Existing'!AE$12:AE$461)</f>
        <v>9.6699999999999994E-2</v>
      </c>
      <c r="AF68" s="37">
        <f>SUMIF('R-Existing'!$B$12:$B$461,$B68,'R-Existing'!AF$12:AF$461)</f>
        <v>0</v>
      </c>
      <c r="AG68" s="37">
        <f>SUMIF('R-Existing'!$B$12:$B$461,$B68,'R-Existing'!AG$12:AG$461)</f>
        <v>0</v>
      </c>
      <c r="AH68" s="37">
        <f>SUMIF('R-Existing'!$B$12:$B$461,$B68,'R-Existing'!AH$12:AH$461)</f>
        <v>0</v>
      </c>
      <c r="AI68" s="37">
        <f>SUMIF('R-Existing'!$B$12:$B$461,$B68,'R-Existing'!AI$12:AI$461)</f>
        <v>0</v>
      </c>
      <c r="AJ68" s="37">
        <f>SUMIF('R-Existing'!$B$12:$B$461,$B68,'R-Existing'!AJ$12:AJ$461)</f>
        <v>0</v>
      </c>
      <c r="AK68" s="37">
        <f>SUMIF('R-Existing'!$B$12:$B$461,$B68,'R-Existing'!AK$12:AK$461)</f>
        <v>0</v>
      </c>
      <c r="AL68" s="37">
        <f>SUMIF('R-Existing'!$B$12:$B$461,$B68,'R-Existing'!AL$12:AL$461)</f>
        <v>0</v>
      </c>
      <c r="AM68" s="37">
        <f>SUMIF('R-Existing'!$B$12:$B$461,$B68,'R-Existing'!AM$12:AM$461)</f>
        <v>0</v>
      </c>
      <c r="AN68" s="37">
        <f>SUMIF('R-Existing'!$B$12:$B$461,$B68,'R-Existing'!AN$12:AN$461)</f>
        <v>0</v>
      </c>
      <c r="AO68" s="37"/>
      <c r="AP68" s="37"/>
    </row>
    <row r="69" spans="1:42" x14ac:dyDescent="0.2">
      <c r="A69" s="1">
        <f t="shared" si="2"/>
        <v>1</v>
      </c>
      <c r="B69" s="101">
        <f t="shared" si="4"/>
        <v>46418</v>
      </c>
      <c r="C69" s="37">
        <f>SUMIF('R-Existing'!$B$12:$B$461,$B69,'R-Existing'!C$12:C$461)</f>
        <v>0</v>
      </c>
      <c r="D69" s="37">
        <f>SUMIF('R-Existing'!$B$12:$B$461,$B69,'R-Existing'!D$12:D$461)</f>
        <v>0</v>
      </c>
      <c r="E69" s="37">
        <f>SUMIF('R-Existing'!$B$12:$B$461,$B69,'R-Existing'!E$12:E$461)</f>
        <v>0</v>
      </c>
      <c r="F69" s="37">
        <f>SUMIF('R-Existing'!$B$12:$B$461,$B69,'R-Existing'!F$12:F$461)</f>
        <v>0</v>
      </c>
      <c r="G69" s="37">
        <f>SUMIF('R-Existing'!$B$12:$B$461,$B69,'R-Existing'!G$12:G$461)</f>
        <v>0</v>
      </c>
      <c r="H69" s="37">
        <f>SUMIF('R-Existing'!$B$12:$B$461,$B69,'R-Existing'!H$12:H$461)</f>
        <v>0</v>
      </c>
      <c r="I69" s="37">
        <f>SUMIF('R-Existing'!$B$12:$B$461,$B69,'R-Existing'!I$12:I$461)</f>
        <v>0</v>
      </c>
      <c r="J69" s="37">
        <f>SUMIF('R-Existing'!$B$12:$B$461,$B69,'R-Existing'!J$12:J$461)</f>
        <v>0</v>
      </c>
      <c r="K69" s="37">
        <f>SUMIF('R-Existing'!$B$12:$B$461,$B69,'R-Existing'!K$12:K$461)</f>
        <v>0</v>
      </c>
      <c r="L69" s="37">
        <f>SUMIF('R-Existing'!$B$12:$B$461,$B69,'R-Existing'!L$12:L$461)</f>
        <v>0</v>
      </c>
      <c r="M69" s="37">
        <f>SUMIF('R-Existing'!$B$12:$B$461,$B69,'R-Existing'!M$12:M$461)</f>
        <v>0</v>
      </c>
      <c r="N69" s="37">
        <f>SUMIF('R-Existing'!$B$12:$B$461,$B69,'R-Existing'!N$12:N$461)</f>
        <v>0</v>
      </c>
      <c r="O69" s="37">
        <f>SUMIF('R-Existing'!$B$12:$B$461,$B69,'R-Existing'!O$12:O$461)</f>
        <v>0</v>
      </c>
      <c r="P69" s="37">
        <f>SUMIF('R-Existing'!$B$12:$B$461,$B69,'R-Existing'!P$12:P$461)</f>
        <v>0</v>
      </c>
      <c r="Q69" s="37">
        <f>SUMIF('R-Existing'!$B$12:$B$461,$B69,'R-Existing'!Q$12:Q$461)</f>
        <v>0</v>
      </c>
      <c r="R69" s="37">
        <f>SUMIF('R-Existing'!$B$12:$B$461,$B69,'R-Existing'!R$12:R$461)</f>
        <v>0</v>
      </c>
      <c r="S69" s="37">
        <f>SUMIF('R-Existing'!$B$12:$B$461,$B69,'R-Existing'!S$12:S$461)</f>
        <v>0</v>
      </c>
      <c r="T69" s="37">
        <f>SUMIF('R-Existing'!$B$12:$B$461,$B69,'R-Existing'!T$12:T$461)</f>
        <v>0</v>
      </c>
      <c r="U69" s="37">
        <f>SUMIF('R-Existing'!$B$12:$B$461,$B69,'R-Existing'!U$12:U$461)</f>
        <v>1</v>
      </c>
      <c r="V69" s="37">
        <f>SUMIF('R-Existing'!$B$12:$B$461,$B69,'R-Existing'!V$12:V$461)</f>
        <v>0</v>
      </c>
      <c r="W69" s="37">
        <f>SUMIF('R-Existing'!$B$12:$B$461,$B69,'R-Existing'!W$12:W$461)</f>
        <v>0</v>
      </c>
      <c r="X69" s="37">
        <f>SUMIF('R-Existing'!$B$12:$B$461,$B69,'R-Existing'!X$12:X$461)</f>
        <v>237</v>
      </c>
      <c r="Y69" s="37">
        <f>SUMIF('R-Existing'!$B$12:$B$461,$B69,'R-Existing'!Y$12:Y$461)</f>
        <v>0</v>
      </c>
      <c r="Z69" s="37">
        <f>SUMIF('R-Existing'!$B$12:$B$461,$B69,'R-Existing'!Z$12:Z$461)</f>
        <v>0</v>
      </c>
      <c r="AA69" s="37">
        <f>SUMIF('R-Existing'!$B$12:$B$461,$B69,'R-Existing'!AA$12:AA$461)</f>
        <v>0</v>
      </c>
      <c r="AB69" s="37">
        <f>SUMIF('R-Existing'!$B$12:$B$461,$B69,'R-Existing'!AB$12:AB$461)</f>
        <v>0</v>
      </c>
      <c r="AC69" s="37">
        <f>SUMIF('R-Existing'!$B$12:$B$461,$B69,'R-Existing'!AC$12:AC$461)</f>
        <v>0</v>
      </c>
      <c r="AD69" s="37">
        <f>SUMIF('R-Existing'!$B$12:$B$461,$B69,'R-Existing'!AD$12:AD$461)</f>
        <v>0</v>
      </c>
      <c r="AE69" s="56">
        <f>SUMIF('R-Existing'!$B$12:$B$461,$B69,'R-Existing'!AE$12:AE$461)</f>
        <v>9.6699999999999994E-2</v>
      </c>
      <c r="AF69" s="37">
        <f>SUMIF('R-Existing'!$B$12:$B$461,$B69,'R-Existing'!AF$12:AF$461)</f>
        <v>0</v>
      </c>
      <c r="AG69" s="37">
        <f>SUMIF('R-Existing'!$B$12:$B$461,$B69,'R-Existing'!AG$12:AG$461)</f>
        <v>0</v>
      </c>
      <c r="AH69" s="37">
        <f>SUMIF('R-Existing'!$B$12:$B$461,$B69,'R-Existing'!AH$12:AH$461)</f>
        <v>0</v>
      </c>
      <c r="AI69" s="37">
        <f>SUMIF('R-Existing'!$B$12:$B$461,$B69,'R-Existing'!AI$12:AI$461)</f>
        <v>0</v>
      </c>
      <c r="AJ69" s="37">
        <f>SUMIF('R-Existing'!$B$12:$B$461,$B69,'R-Existing'!AJ$12:AJ$461)</f>
        <v>0</v>
      </c>
      <c r="AK69" s="37">
        <f>SUMIF('R-Existing'!$B$12:$B$461,$B69,'R-Existing'!AK$12:AK$461)</f>
        <v>0</v>
      </c>
      <c r="AL69" s="37">
        <f>SUMIF('R-Existing'!$B$12:$B$461,$B69,'R-Existing'!AL$12:AL$461)</f>
        <v>0</v>
      </c>
      <c r="AM69" s="37">
        <f>SUMIF('R-Existing'!$B$12:$B$461,$B69,'R-Existing'!AM$12:AM$461)</f>
        <v>0</v>
      </c>
      <c r="AN69" s="37">
        <f>SUMIF('R-Existing'!$B$12:$B$461,$B69,'R-Existing'!AN$12:AN$461)</f>
        <v>0</v>
      </c>
      <c r="AO69" s="37"/>
      <c r="AP69" s="37"/>
    </row>
    <row r="70" spans="1:42" x14ac:dyDescent="0.2">
      <c r="A70" s="1">
        <f t="shared" si="2"/>
        <v>2</v>
      </c>
      <c r="B70" s="101">
        <f t="shared" si="4"/>
        <v>46446</v>
      </c>
      <c r="C70" s="37">
        <f>SUMIF('R-Existing'!$B$12:$B$461,$B70,'R-Existing'!C$12:C$461)</f>
        <v>0</v>
      </c>
      <c r="D70" s="37">
        <f>SUMIF('R-Existing'!$B$12:$B$461,$B70,'R-Existing'!D$12:D$461)</f>
        <v>0</v>
      </c>
      <c r="E70" s="37">
        <f>SUMIF('R-Existing'!$B$12:$B$461,$B70,'R-Existing'!E$12:E$461)</f>
        <v>0</v>
      </c>
      <c r="F70" s="37">
        <f>SUMIF('R-Existing'!$B$12:$B$461,$B70,'R-Existing'!F$12:F$461)</f>
        <v>0</v>
      </c>
      <c r="G70" s="37">
        <f>SUMIF('R-Existing'!$B$12:$B$461,$B70,'R-Existing'!G$12:G$461)</f>
        <v>0</v>
      </c>
      <c r="H70" s="37">
        <f>SUMIF('R-Existing'!$B$12:$B$461,$B70,'R-Existing'!H$12:H$461)</f>
        <v>0</v>
      </c>
      <c r="I70" s="37">
        <f>SUMIF('R-Existing'!$B$12:$B$461,$B70,'R-Existing'!I$12:I$461)</f>
        <v>0</v>
      </c>
      <c r="J70" s="37">
        <f>SUMIF('R-Existing'!$B$12:$B$461,$B70,'R-Existing'!J$12:J$461)</f>
        <v>0</v>
      </c>
      <c r="K70" s="37">
        <f>SUMIF('R-Existing'!$B$12:$B$461,$B70,'R-Existing'!K$12:K$461)</f>
        <v>0</v>
      </c>
      <c r="L70" s="37">
        <f>SUMIF('R-Existing'!$B$12:$B$461,$B70,'R-Existing'!L$12:L$461)</f>
        <v>0</v>
      </c>
      <c r="M70" s="37">
        <f>SUMIF('R-Existing'!$B$12:$B$461,$B70,'R-Existing'!M$12:M$461)</f>
        <v>0</v>
      </c>
      <c r="N70" s="37">
        <f>SUMIF('R-Existing'!$B$12:$B$461,$B70,'R-Existing'!N$12:N$461)</f>
        <v>0</v>
      </c>
      <c r="O70" s="37">
        <f>SUMIF('R-Existing'!$B$12:$B$461,$B70,'R-Existing'!O$12:O$461)</f>
        <v>0</v>
      </c>
      <c r="P70" s="37">
        <f>SUMIF('R-Existing'!$B$12:$B$461,$B70,'R-Existing'!P$12:P$461)</f>
        <v>0</v>
      </c>
      <c r="Q70" s="37">
        <f>SUMIF('R-Existing'!$B$12:$B$461,$B70,'R-Existing'!Q$12:Q$461)</f>
        <v>0</v>
      </c>
      <c r="R70" s="37">
        <f>SUMIF('R-Existing'!$B$12:$B$461,$B70,'R-Existing'!R$12:R$461)</f>
        <v>0</v>
      </c>
      <c r="S70" s="37">
        <f>SUMIF('R-Existing'!$B$12:$B$461,$B70,'R-Existing'!S$12:S$461)</f>
        <v>0</v>
      </c>
      <c r="T70" s="37">
        <f>SUMIF('R-Existing'!$B$12:$B$461,$B70,'R-Existing'!T$12:T$461)</f>
        <v>0</v>
      </c>
      <c r="U70" s="37">
        <f>SUMIF('R-Existing'!$B$12:$B$461,$B70,'R-Existing'!U$12:U$461)</f>
        <v>1</v>
      </c>
      <c r="V70" s="37">
        <f>SUMIF('R-Existing'!$B$12:$B$461,$B70,'R-Existing'!V$12:V$461)</f>
        <v>0</v>
      </c>
      <c r="W70" s="37">
        <f>SUMIF('R-Existing'!$B$12:$B$461,$B70,'R-Existing'!W$12:W$461)</f>
        <v>0</v>
      </c>
      <c r="X70" s="37">
        <f>SUMIF('R-Existing'!$B$12:$B$461,$B70,'R-Existing'!X$12:X$461)</f>
        <v>237</v>
      </c>
      <c r="Y70" s="37">
        <f>SUMIF('R-Existing'!$B$12:$B$461,$B70,'R-Existing'!Y$12:Y$461)</f>
        <v>0</v>
      </c>
      <c r="Z70" s="37">
        <f>SUMIF('R-Existing'!$B$12:$B$461,$B70,'R-Existing'!Z$12:Z$461)</f>
        <v>0</v>
      </c>
      <c r="AA70" s="37">
        <f>SUMIF('R-Existing'!$B$12:$B$461,$B70,'R-Existing'!AA$12:AA$461)</f>
        <v>0</v>
      </c>
      <c r="AB70" s="37">
        <f>SUMIF('R-Existing'!$B$12:$B$461,$B70,'R-Existing'!AB$12:AB$461)</f>
        <v>0</v>
      </c>
      <c r="AC70" s="37">
        <f>SUMIF('R-Existing'!$B$12:$B$461,$B70,'R-Existing'!AC$12:AC$461)</f>
        <v>0</v>
      </c>
      <c r="AD70" s="37">
        <f>SUMIF('R-Existing'!$B$12:$B$461,$B70,'R-Existing'!AD$12:AD$461)</f>
        <v>0</v>
      </c>
      <c r="AE70" s="56">
        <f>SUMIF('R-Existing'!$B$12:$B$461,$B70,'R-Existing'!AE$12:AE$461)</f>
        <v>9.6699999999999994E-2</v>
      </c>
      <c r="AF70" s="37">
        <f>SUMIF('R-Existing'!$B$12:$B$461,$B70,'R-Existing'!AF$12:AF$461)</f>
        <v>0</v>
      </c>
      <c r="AG70" s="37">
        <f>SUMIF('R-Existing'!$B$12:$B$461,$B70,'R-Existing'!AG$12:AG$461)</f>
        <v>0</v>
      </c>
      <c r="AH70" s="37">
        <f>SUMIF('R-Existing'!$B$12:$B$461,$B70,'R-Existing'!AH$12:AH$461)</f>
        <v>0</v>
      </c>
      <c r="AI70" s="37">
        <f>SUMIF('R-Existing'!$B$12:$B$461,$B70,'R-Existing'!AI$12:AI$461)</f>
        <v>0</v>
      </c>
      <c r="AJ70" s="37">
        <f>SUMIF('R-Existing'!$B$12:$B$461,$B70,'R-Existing'!AJ$12:AJ$461)</f>
        <v>0</v>
      </c>
      <c r="AK70" s="37">
        <f>SUMIF('R-Existing'!$B$12:$B$461,$B70,'R-Existing'!AK$12:AK$461)</f>
        <v>0</v>
      </c>
      <c r="AL70" s="37">
        <f>SUMIF('R-Existing'!$B$12:$B$461,$B70,'R-Existing'!AL$12:AL$461)</f>
        <v>0</v>
      </c>
      <c r="AM70" s="37">
        <f>SUMIF('R-Existing'!$B$12:$B$461,$B70,'R-Existing'!AM$12:AM$461)</f>
        <v>0</v>
      </c>
      <c r="AN70" s="37">
        <f>SUMIF('R-Existing'!$B$12:$B$461,$B70,'R-Existing'!AN$12:AN$461)</f>
        <v>0</v>
      </c>
      <c r="AO70" s="37"/>
      <c r="AP70" s="37"/>
    </row>
    <row r="71" spans="1:42" x14ac:dyDescent="0.2">
      <c r="A71" s="1">
        <f t="shared" si="2"/>
        <v>3</v>
      </c>
      <c r="B71" s="101">
        <f t="shared" si="4"/>
        <v>46477</v>
      </c>
      <c r="C71" s="37">
        <f>SUMIF('R-Existing'!$B$12:$B$461,$B71,'R-Existing'!C$12:C$461)</f>
        <v>0</v>
      </c>
      <c r="D71" s="37">
        <f>SUMIF('R-Existing'!$B$12:$B$461,$B71,'R-Existing'!D$12:D$461)</f>
        <v>0</v>
      </c>
      <c r="E71" s="37">
        <f>SUMIF('R-Existing'!$B$12:$B$461,$B71,'R-Existing'!E$12:E$461)</f>
        <v>0</v>
      </c>
      <c r="F71" s="37">
        <f>SUMIF('R-Existing'!$B$12:$B$461,$B71,'R-Existing'!F$12:F$461)</f>
        <v>0</v>
      </c>
      <c r="G71" s="37">
        <f>SUMIF('R-Existing'!$B$12:$B$461,$B71,'R-Existing'!G$12:G$461)</f>
        <v>0</v>
      </c>
      <c r="H71" s="37">
        <f>SUMIF('R-Existing'!$B$12:$B$461,$B71,'R-Existing'!H$12:H$461)</f>
        <v>0</v>
      </c>
      <c r="I71" s="37">
        <f>SUMIF('R-Existing'!$B$12:$B$461,$B71,'R-Existing'!I$12:I$461)</f>
        <v>0</v>
      </c>
      <c r="J71" s="37">
        <f>SUMIF('R-Existing'!$B$12:$B$461,$B71,'R-Existing'!J$12:J$461)</f>
        <v>0</v>
      </c>
      <c r="K71" s="37">
        <f>SUMIF('R-Existing'!$B$12:$B$461,$B71,'R-Existing'!K$12:K$461)</f>
        <v>0</v>
      </c>
      <c r="L71" s="37">
        <f>SUMIF('R-Existing'!$B$12:$B$461,$B71,'R-Existing'!L$12:L$461)</f>
        <v>0</v>
      </c>
      <c r="M71" s="37">
        <f>SUMIF('R-Existing'!$B$12:$B$461,$B71,'R-Existing'!M$12:M$461)</f>
        <v>0</v>
      </c>
      <c r="N71" s="37">
        <f>SUMIF('R-Existing'!$B$12:$B$461,$B71,'R-Existing'!N$12:N$461)</f>
        <v>0</v>
      </c>
      <c r="O71" s="37">
        <f>SUMIF('R-Existing'!$B$12:$B$461,$B71,'R-Existing'!O$12:O$461)</f>
        <v>0</v>
      </c>
      <c r="P71" s="37">
        <f>SUMIF('R-Existing'!$B$12:$B$461,$B71,'R-Existing'!P$12:P$461)</f>
        <v>0</v>
      </c>
      <c r="Q71" s="37">
        <f>SUMIF('R-Existing'!$B$12:$B$461,$B71,'R-Existing'!Q$12:Q$461)</f>
        <v>0</v>
      </c>
      <c r="R71" s="37">
        <f>SUMIF('R-Existing'!$B$12:$B$461,$B71,'R-Existing'!R$12:R$461)</f>
        <v>0</v>
      </c>
      <c r="S71" s="37">
        <f>SUMIF('R-Existing'!$B$12:$B$461,$B71,'R-Existing'!S$12:S$461)</f>
        <v>0</v>
      </c>
      <c r="T71" s="37">
        <f>SUMIF('R-Existing'!$B$12:$B$461,$B71,'R-Existing'!T$12:T$461)</f>
        <v>0</v>
      </c>
      <c r="U71" s="37">
        <f>SUMIF('R-Existing'!$B$12:$B$461,$B71,'R-Existing'!U$12:U$461)</f>
        <v>1</v>
      </c>
      <c r="V71" s="37">
        <f>SUMIF('R-Existing'!$B$12:$B$461,$B71,'R-Existing'!V$12:V$461)</f>
        <v>0</v>
      </c>
      <c r="W71" s="37">
        <f>SUMIF('R-Existing'!$B$12:$B$461,$B71,'R-Existing'!W$12:W$461)</f>
        <v>0</v>
      </c>
      <c r="X71" s="37">
        <f>SUMIF('R-Existing'!$B$12:$B$461,$B71,'R-Existing'!X$12:X$461)</f>
        <v>237</v>
      </c>
      <c r="Y71" s="37">
        <f>SUMIF('R-Existing'!$B$12:$B$461,$B71,'R-Existing'!Y$12:Y$461)</f>
        <v>0</v>
      </c>
      <c r="Z71" s="37">
        <f>SUMIF('R-Existing'!$B$12:$B$461,$B71,'R-Existing'!Z$12:Z$461)</f>
        <v>0</v>
      </c>
      <c r="AA71" s="37">
        <f>SUMIF('R-Existing'!$B$12:$B$461,$B71,'R-Existing'!AA$12:AA$461)</f>
        <v>0</v>
      </c>
      <c r="AB71" s="37">
        <f>SUMIF('R-Existing'!$B$12:$B$461,$B71,'R-Existing'!AB$12:AB$461)</f>
        <v>0</v>
      </c>
      <c r="AC71" s="37">
        <f>SUMIF('R-Existing'!$B$12:$B$461,$B71,'R-Existing'!AC$12:AC$461)</f>
        <v>0</v>
      </c>
      <c r="AD71" s="37">
        <f>SUMIF('R-Existing'!$B$12:$B$461,$B71,'R-Existing'!AD$12:AD$461)</f>
        <v>0</v>
      </c>
      <c r="AE71" s="56">
        <f>SUMIF('R-Existing'!$B$12:$B$461,$B71,'R-Existing'!AE$12:AE$461)</f>
        <v>9.6699999999999994E-2</v>
      </c>
      <c r="AF71" s="37">
        <f>SUMIF('R-Existing'!$B$12:$B$461,$B71,'R-Existing'!AF$12:AF$461)</f>
        <v>0</v>
      </c>
      <c r="AG71" s="37">
        <f>SUMIF('R-Existing'!$B$12:$B$461,$B71,'R-Existing'!AG$12:AG$461)</f>
        <v>0</v>
      </c>
      <c r="AH71" s="37">
        <f>SUMIF('R-Existing'!$B$12:$B$461,$B71,'R-Existing'!AH$12:AH$461)</f>
        <v>0</v>
      </c>
      <c r="AI71" s="37">
        <f>SUMIF('R-Existing'!$B$12:$B$461,$B71,'R-Existing'!AI$12:AI$461)</f>
        <v>0</v>
      </c>
      <c r="AJ71" s="37">
        <f>SUMIF('R-Existing'!$B$12:$B$461,$B71,'R-Existing'!AJ$12:AJ$461)</f>
        <v>0</v>
      </c>
      <c r="AK71" s="37">
        <f>SUMIF('R-Existing'!$B$12:$B$461,$B71,'R-Existing'!AK$12:AK$461)</f>
        <v>0</v>
      </c>
      <c r="AL71" s="37">
        <f>SUMIF('R-Existing'!$B$12:$B$461,$B71,'R-Existing'!AL$12:AL$461)</f>
        <v>0</v>
      </c>
      <c r="AM71" s="37">
        <f>SUMIF('R-Existing'!$B$12:$B$461,$B71,'R-Existing'!AM$12:AM$461)</f>
        <v>0</v>
      </c>
      <c r="AN71" s="37">
        <f>SUMIF('R-Existing'!$B$12:$B$461,$B71,'R-Existing'!AN$12:AN$461)</f>
        <v>0</v>
      </c>
      <c r="AO71" s="37"/>
      <c r="AP71" s="37"/>
    </row>
    <row r="72" spans="1:42" x14ac:dyDescent="0.2">
      <c r="A72" s="1">
        <f t="shared" si="2"/>
        <v>4</v>
      </c>
      <c r="B72" s="101">
        <f t="shared" si="4"/>
        <v>46507</v>
      </c>
      <c r="C72" s="37">
        <f>SUMIF('R-Existing'!$B$12:$B$461,$B72,'R-Existing'!C$12:C$461)</f>
        <v>0</v>
      </c>
      <c r="D72" s="37">
        <f>SUMIF('R-Existing'!$B$12:$B$461,$B72,'R-Existing'!D$12:D$461)</f>
        <v>0</v>
      </c>
      <c r="E72" s="37">
        <f>SUMIF('R-Existing'!$B$12:$B$461,$B72,'R-Existing'!E$12:E$461)</f>
        <v>0</v>
      </c>
      <c r="F72" s="37">
        <f>SUMIF('R-Existing'!$B$12:$B$461,$B72,'R-Existing'!F$12:F$461)</f>
        <v>0</v>
      </c>
      <c r="G72" s="37">
        <f>SUMIF('R-Existing'!$B$12:$B$461,$B72,'R-Existing'!G$12:G$461)</f>
        <v>0</v>
      </c>
      <c r="H72" s="37">
        <f>SUMIF('R-Existing'!$B$12:$B$461,$B72,'R-Existing'!H$12:H$461)</f>
        <v>0</v>
      </c>
      <c r="I72" s="37">
        <f>SUMIF('R-Existing'!$B$12:$B$461,$B72,'R-Existing'!I$12:I$461)</f>
        <v>0</v>
      </c>
      <c r="J72" s="37">
        <f>SUMIF('R-Existing'!$B$12:$B$461,$B72,'R-Existing'!J$12:J$461)</f>
        <v>0</v>
      </c>
      <c r="K72" s="37">
        <f>SUMIF('R-Existing'!$B$12:$B$461,$B72,'R-Existing'!K$12:K$461)</f>
        <v>0</v>
      </c>
      <c r="L72" s="37">
        <f>SUMIF('R-Existing'!$B$12:$B$461,$B72,'R-Existing'!L$12:L$461)</f>
        <v>0</v>
      </c>
      <c r="M72" s="37">
        <f>SUMIF('R-Existing'!$B$12:$B$461,$B72,'R-Existing'!M$12:M$461)</f>
        <v>0</v>
      </c>
      <c r="N72" s="37">
        <f>SUMIF('R-Existing'!$B$12:$B$461,$B72,'R-Existing'!N$12:N$461)</f>
        <v>0</v>
      </c>
      <c r="O72" s="37">
        <f>SUMIF('R-Existing'!$B$12:$B$461,$B72,'R-Existing'!O$12:O$461)</f>
        <v>0</v>
      </c>
      <c r="P72" s="37">
        <f>SUMIF('R-Existing'!$B$12:$B$461,$B72,'R-Existing'!P$12:P$461)</f>
        <v>0</v>
      </c>
      <c r="Q72" s="37">
        <f>SUMIF('R-Existing'!$B$12:$B$461,$B72,'R-Existing'!Q$12:Q$461)</f>
        <v>0</v>
      </c>
      <c r="R72" s="37">
        <f>SUMIF('R-Existing'!$B$12:$B$461,$B72,'R-Existing'!R$12:R$461)</f>
        <v>0</v>
      </c>
      <c r="S72" s="37">
        <f>SUMIF('R-Existing'!$B$12:$B$461,$B72,'R-Existing'!S$12:S$461)</f>
        <v>0</v>
      </c>
      <c r="T72" s="37">
        <f>SUMIF('R-Existing'!$B$12:$B$461,$B72,'R-Existing'!T$12:T$461)</f>
        <v>0</v>
      </c>
      <c r="U72" s="37">
        <f>SUMIF('R-Existing'!$B$12:$B$461,$B72,'R-Existing'!U$12:U$461)</f>
        <v>1</v>
      </c>
      <c r="V72" s="37">
        <f>SUMIF('R-Existing'!$B$12:$B$461,$B72,'R-Existing'!V$12:V$461)</f>
        <v>0</v>
      </c>
      <c r="W72" s="37">
        <f>SUMIF('R-Existing'!$B$12:$B$461,$B72,'R-Existing'!W$12:W$461)</f>
        <v>0</v>
      </c>
      <c r="X72" s="37">
        <f>SUMIF('R-Existing'!$B$12:$B$461,$B72,'R-Existing'!X$12:X$461)</f>
        <v>237</v>
      </c>
      <c r="Y72" s="37">
        <f>SUMIF('R-Existing'!$B$12:$B$461,$B72,'R-Existing'!Y$12:Y$461)</f>
        <v>0</v>
      </c>
      <c r="Z72" s="37">
        <f>SUMIF('R-Existing'!$B$12:$B$461,$B72,'R-Existing'!Z$12:Z$461)</f>
        <v>0</v>
      </c>
      <c r="AA72" s="37">
        <f>SUMIF('R-Existing'!$B$12:$B$461,$B72,'R-Existing'!AA$12:AA$461)</f>
        <v>0</v>
      </c>
      <c r="AB72" s="37">
        <f>SUMIF('R-Existing'!$B$12:$B$461,$B72,'R-Existing'!AB$12:AB$461)</f>
        <v>0</v>
      </c>
      <c r="AC72" s="37">
        <f>SUMIF('R-Existing'!$B$12:$B$461,$B72,'R-Existing'!AC$12:AC$461)</f>
        <v>0</v>
      </c>
      <c r="AD72" s="37">
        <f>SUMIF('R-Existing'!$B$12:$B$461,$B72,'R-Existing'!AD$12:AD$461)</f>
        <v>0</v>
      </c>
      <c r="AE72" s="56">
        <f>SUMIF('R-Existing'!$B$12:$B$461,$B72,'R-Existing'!AE$12:AE$461)</f>
        <v>9.6699999999999994E-2</v>
      </c>
      <c r="AF72" s="37">
        <f>SUMIF('R-Existing'!$B$12:$B$461,$B72,'R-Existing'!AF$12:AF$461)</f>
        <v>0</v>
      </c>
      <c r="AG72" s="37">
        <f>SUMIF('R-Existing'!$B$12:$B$461,$B72,'R-Existing'!AG$12:AG$461)</f>
        <v>0</v>
      </c>
      <c r="AH72" s="37">
        <f>SUMIF('R-Existing'!$B$12:$B$461,$B72,'R-Existing'!AH$12:AH$461)</f>
        <v>0</v>
      </c>
      <c r="AI72" s="37">
        <f>SUMIF('R-Existing'!$B$12:$B$461,$B72,'R-Existing'!AI$12:AI$461)</f>
        <v>0</v>
      </c>
      <c r="AJ72" s="37">
        <f>SUMIF('R-Existing'!$B$12:$B$461,$B72,'R-Existing'!AJ$12:AJ$461)</f>
        <v>0</v>
      </c>
      <c r="AK72" s="37">
        <f>SUMIF('R-Existing'!$B$12:$B$461,$B72,'R-Existing'!AK$12:AK$461)</f>
        <v>0</v>
      </c>
      <c r="AL72" s="37">
        <f>SUMIF('R-Existing'!$B$12:$B$461,$B72,'R-Existing'!AL$12:AL$461)</f>
        <v>0</v>
      </c>
      <c r="AM72" s="37">
        <f>SUMIF('R-Existing'!$B$12:$B$461,$B72,'R-Existing'!AM$12:AM$461)</f>
        <v>0</v>
      </c>
      <c r="AN72" s="37">
        <f>SUMIF('R-Existing'!$B$12:$B$461,$B72,'R-Existing'!AN$12:AN$461)</f>
        <v>0</v>
      </c>
      <c r="AO72" s="37"/>
      <c r="AP72" s="37"/>
    </row>
    <row r="73" spans="1:42" x14ac:dyDescent="0.2">
      <c r="A73" s="1">
        <f t="shared" si="2"/>
        <v>5</v>
      </c>
      <c r="B73" s="101">
        <f t="shared" si="4"/>
        <v>46538</v>
      </c>
      <c r="C73" s="37">
        <f>SUMIF('R-Existing'!$B$12:$B$461,$B73,'R-Existing'!C$12:C$461)</f>
        <v>0</v>
      </c>
      <c r="D73" s="37">
        <f>SUMIF('R-Existing'!$B$12:$B$461,$B73,'R-Existing'!D$12:D$461)</f>
        <v>0</v>
      </c>
      <c r="E73" s="37">
        <f>SUMIF('R-Existing'!$B$12:$B$461,$B73,'R-Existing'!E$12:E$461)</f>
        <v>0</v>
      </c>
      <c r="F73" s="37">
        <f>SUMIF('R-Existing'!$B$12:$B$461,$B73,'R-Existing'!F$12:F$461)</f>
        <v>0</v>
      </c>
      <c r="G73" s="37">
        <f>SUMIF('R-Existing'!$B$12:$B$461,$B73,'R-Existing'!G$12:G$461)</f>
        <v>0</v>
      </c>
      <c r="H73" s="37">
        <f>SUMIF('R-Existing'!$B$12:$B$461,$B73,'R-Existing'!H$12:H$461)</f>
        <v>0</v>
      </c>
      <c r="I73" s="37">
        <f>SUMIF('R-Existing'!$B$12:$B$461,$B73,'R-Existing'!I$12:I$461)</f>
        <v>0</v>
      </c>
      <c r="J73" s="37">
        <f>SUMIF('R-Existing'!$B$12:$B$461,$B73,'R-Existing'!J$12:J$461)</f>
        <v>0</v>
      </c>
      <c r="K73" s="37">
        <f>SUMIF('R-Existing'!$B$12:$B$461,$B73,'R-Existing'!K$12:K$461)</f>
        <v>0</v>
      </c>
      <c r="L73" s="37">
        <f>SUMIF('R-Existing'!$B$12:$B$461,$B73,'R-Existing'!L$12:L$461)</f>
        <v>0</v>
      </c>
      <c r="M73" s="37">
        <f>SUMIF('R-Existing'!$B$12:$B$461,$B73,'R-Existing'!M$12:M$461)</f>
        <v>0</v>
      </c>
      <c r="N73" s="37">
        <f>SUMIF('R-Existing'!$B$12:$B$461,$B73,'R-Existing'!N$12:N$461)</f>
        <v>0</v>
      </c>
      <c r="O73" s="37">
        <f>SUMIF('R-Existing'!$B$12:$B$461,$B73,'R-Existing'!O$12:O$461)</f>
        <v>0</v>
      </c>
      <c r="P73" s="37">
        <f>SUMIF('R-Existing'!$B$12:$B$461,$B73,'R-Existing'!P$12:P$461)</f>
        <v>0</v>
      </c>
      <c r="Q73" s="37">
        <f>SUMIF('R-Existing'!$B$12:$B$461,$B73,'R-Existing'!Q$12:Q$461)</f>
        <v>0</v>
      </c>
      <c r="R73" s="37">
        <f>SUMIF('R-Existing'!$B$12:$B$461,$B73,'R-Existing'!R$12:R$461)</f>
        <v>0</v>
      </c>
      <c r="S73" s="37">
        <f>SUMIF('R-Existing'!$B$12:$B$461,$B73,'R-Existing'!S$12:S$461)</f>
        <v>0</v>
      </c>
      <c r="T73" s="37">
        <f>SUMIF('R-Existing'!$B$12:$B$461,$B73,'R-Existing'!T$12:T$461)</f>
        <v>0</v>
      </c>
      <c r="U73" s="37">
        <f>SUMIF('R-Existing'!$B$12:$B$461,$B73,'R-Existing'!U$12:U$461)</f>
        <v>1</v>
      </c>
      <c r="V73" s="37">
        <f>SUMIF('R-Existing'!$B$12:$B$461,$B73,'R-Existing'!V$12:V$461)</f>
        <v>0</v>
      </c>
      <c r="W73" s="37">
        <f>SUMIF('R-Existing'!$B$12:$B$461,$B73,'R-Existing'!W$12:W$461)</f>
        <v>0</v>
      </c>
      <c r="X73" s="37">
        <f>SUMIF('R-Existing'!$B$12:$B$461,$B73,'R-Existing'!X$12:X$461)</f>
        <v>237</v>
      </c>
      <c r="Y73" s="37">
        <f>SUMIF('R-Existing'!$B$12:$B$461,$B73,'R-Existing'!Y$12:Y$461)</f>
        <v>0</v>
      </c>
      <c r="Z73" s="37">
        <f>SUMIF('R-Existing'!$B$12:$B$461,$B73,'R-Existing'!Z$12:Z$461)</f>
        <v>0</v>
      </c>
      <c r="AA73" s="37">
        <f>SUMIF('R-Existing'!$B$12:$B$461,$B73,'R-Existing'!AA$12:AA$461)</f>
        <v>0</v>
      </c>
      <c r="AB73" s="37">
        <f>SUMIF('R-Existing'!$B$12:$B$461,$B73,'R-Existing'!AB$12:AB$461)</f>
        <v>0</v>
      </c>
      <c r="AC73" s="37">
        <f>SUMIF('R-Existing'!$B$12:$B$461,$B73,'R-Existing'!AC$12:AC$461)</f>
        <v>0</v>
      </c>
      <c r="AD73" s="37">
        <f>SUMIF('R-Existing'!$B$12:$B$461,$B73,'R-Existing'!AD$12:AD$461)</f>
        <v>0</v>
      </c>
      <c r="AE73" s="56">
        <f>SUMIF('R-Existing'!$B$12:$B$461,$B73,'R-Existing'!AE$12:AE$461)</f>
        <v>9.6699999999999994E-2</v>
      </c>
      <c r="AF73" s="37">
        <f>SUMIF('R-Existing'!$B$12:$B$461,$B73,'R-Existing'!AF$12:AF$461)</f>
        <v>0</v>
      </c>
      <c r="AG73" s="37">
        <f>SUMIF('R-Existing'!$B$12:$B$461,$B73,'R-Existing'!AG$12:AG$461)</f>
        <v>0</v>
      </c>
      <c r="AH73" s="37">
        <f>SUMIF('R-Existing'!$B$12:$B$461,$B73,'R-Existing'!AH$12:AH$461)</f>
        <v>0</v>
      </c>
      <c r="AI73" s="37">
        <f>SUMIF('R-Existing'!$B$12:$B$461,$B73,'R-Existing'!AI$12:AI$461)</f>
        <v>0</v>
      </c>
      <c r="AJ73" s="37">
        <f>SUMIF('R-Existing'!$B$12:$B$461,$B73,'R-Existing'!AJ$12:AJ$461)</f>
        <v>0</v>
      </c>
      <c r="AK73" s="37">
        <f>SUMIF('R-Existing'!$B$12:$B$461,$B73,'R-Existing'!AK$12:AK$461)</f>
        <v>0</v>
      </c>
      <c r="AL73" s="37">
        <f>SUMIF('R-Existing'!$B$12:$B$461,$B73,'R-Existing'!AL$12:AL$461)</f>
        <v>0</v>
      </c>
      <c r="AM73" s="37">
        <f>SUMIF('R-Existing'!$B$12:$B$461,$B73,'R-Existing'!AM$12:AM$461)</f>
        <v>0</v>
      </c>
      <c r="AN73" s="37">
        <f>SUMIF('R-Existing'!$B$12:$B$461,$B73,'R-Existing'!AN$12:AN$461)</f>
        <v>0</v>
      </c>
      <c r="AO73" s="37"/>
      <c r="AP73" s="37"/>
    </row>
    <row r="74" spans="1:42" x14ac:dyDescent="0.2">
      <c r="A74" s="1">
        <f t="shared" si="2"/>
        <v>6</v>
      </c>
      <c r="B74" s="101">
        <f t="shared" si="4"/>
        <v>46568</v>
      </c>
      <c r="C74" s="37">
        <f>SUMIF('R-Existing'!$B$12:$B$461,$B74,'R-Existing'!C$12:C$461)</f>
        <v>0</v>
      </c>
      <c r="D74" s="37">
        <f>SUMIF('R-Existing'!$B$12:$B$461,$B74,'R-Existing'!D$12:D$461)</f>
        <v>0</v>
      </c>
      <c r="E74" s="37">
        <f>SUMIF('R-Existing'!$B$12:$B$461,$B74,'R-Existing'!E$12:E$461)</f>
        <v>0</v>
      </c>
      <c r="F74" s="37">
        <f>SUMIF('R-Existing'!$B$12:$B$461,$B74,'R-Existing'!F$12:F$461)</f>
        <v>0</v>
      </c>
      <c r="G74" s="37">
        <f>SUMIF('R-Existing'!$B$12:$B$461,$B74,'R-Existing'!G$12:G$461)</f>
        <v>0</v>
      </c>
      <c r="H74" s="37">
        <f>SUMIF('R-Existing'!$B$12:$B$461,$B74,'R-Existing'!H$12:H$461)</f>
        <v>0</v>
      </c>
      <c r="I74" s="37">
        <f>SUMIF('R-Existing'!$B$12:$B$461,$B74,'R-Existing'!I$12:I$461)</f>
        <v>0</v>
      </c>
      <c r="J74" s="37">
        <f>SUMIF('R-Existing'!$B$12:$B$461,$B74,'R-Existing'!J$12:J$461)</f>
        <v>0</v>
      </c>
      <c r="K74" s="37">
        <f>SUMIF('R-Existing'!$B$12:$B$461,$B74,'R-Existing'!K$12:K$461)</f>
        <v>0</v>
      </c>
      <c r="L74" s="37">
        <f>SUMIF('R-Existing'!$B$12:$B$461,$B74,'R-Existing'!L$12:L$461)</f>
        <v>0</v>
      </c>
      <c r="M74" s="37">
        <f>SUMIF('R-Existing'!$B$12:$B$461,$B74,'R-Existing'!M$12:M$461)</f>
        <v>0</v>
      </c>
      <c r="N74" s="37">
        <f>SUMIF('R-Existing'!$B$12:$B$461,$B74,'R-Existing'!N$12:N$461)</f>
        <v>0</v>
      </c>
      <c r="O74" s="37">
        <f>SUMIF('R-Existing'!$B$12:$B$461,$B74,'R-Existing'!O$12:O$461)</f>
        <v>0</v>
      </c>
      <c r="P74" s="37">
        <f>SUMIF('R-Existing'!$B$12:$B$461,$B74,'R-Existing'!P$12:P$461)</f>
        <v>0</v>
      </c>
      <c r="Q74" s="37">
        <f>SUMIF('R-Existing'!$B$12:$B$461,$B74,'R-Existing'!Q$12:Q$461)</f>
        <v>0</v>
      </c>
      <c r="R74" s="37">
        <f>SUMIF('R-Existing'!$B$12:$B$461,$B74,'R-Existing'!R$12:R$461)</f>
        <v>0</v>
      </c>
      <c r="S74" s="37">
        <f>SUMIF('R-Existing'!$B$12:$B$461,$B74,'R-Existing'!S$12:S$461)</f>
        <v>0</v>
      </c>
      <c r="T74" s="37">
        <f>SUMIF('R-Existing'!$B$12:$B$461,$B74,'R-Existing'!T$12:T$461)</f>
        <v>0</v>
      </c>
      <c r="U74" s="37">
        <f>SUMIF('R-Existing'!$B$12:$B$461,$B74,'R-Existing'!U$12:U$461)</f>
        <v>1</v>
      </c>
      <c r="V74" s="37">
        <f>SUMIF('R-Existing'!$B$12:$B$461,$B74,'R-Existing'!V$12:V$461)</f>
        <v>0</v>
      </c>
      <c r="W74" s="37">
        <f>SUMIF('R-Existing'!$B$12:$B$461,$B74,'R-Existing'!W$12:W$461)</f>
        <v>0</v>
      </c>
      <c r="X74" s="37">
        <f>SUMIF('R-Existing'!$B$12:$B$461,$B74,'R-Existing'!X$12:X$461)</f>
        <v>237</v>
      </c>
      <c r="Y74" s="37">
        <f>SUMIF('R-Existing'!$B$12:$B$461,$B74,'R-Existing'!Y$12:Y$461)</f>
        <v>0</v>
      </c>
      <c r="Z74" s="37">
        <f>SUMIF('R-Existing'!$B$12:$B$461,$B74,'R-Existing'!Z$12:Z$461)</f>
        <v>0</v>
      </c>
      <c r="AA74" s="37">
        <f>SUMIF('R-Existing'!$B$12:$B$461,$B74,'R-Existing'!AA$12:AA$461)</f>
        <v>0</v>
      </c>
      <c r="AB74" s="37">
        <f>SUMIF('R-Existing'!$B$12:$B$461,$B74,'R-Existing'!AB$12:AB$461)</f>
        <v>0</v>
      </c>
      <c r="AC74" s="37">
        <f>SUMIF('R-Existing'!$B$12:$B$461,$B74,'R-Existing'!AC$12:AC$461)</f>
        <v>0</v>
      </c>
      <c r="AD74" s="37">
        <f>SUMIF('R-Existing'!$B$12:$B$461,$B74,'R-Existing'!AD$12:AD$461)</f>
        <v>0</v>
      </c>
      <c r="AE74" s="56">
        <f>SUMIF('R-Existing'!$B$12:$B$461,$B74,'R-Existing'!AE$12:AE$461)</f>
        <v>9.6699999999999994E-2</v>
      </c>
      <c r="AF74" s="37">
        <f>SUMIF('R-Existing'!$B$12:$B$461,$B74,'R-Existing'!AF$12:AF$461)</f>
        <v>0</v>
      </c>
      <c r="AG74" s="37">
        <f>SUMIF('R-Existing'!$B$12:$B$461,$B74,'R-Existing'!AG$12:AG$461)</f>
        <v>0</v>
      </c>
      <c r="AH74" s="37">
        <f>SUMIF('R-Existing'!$B$12:$B$461,$B74,'R-Existing'!AH$12:AH$461)</f>
        <v>0</v>
      </c>
      <c r="AI74" s="37">
        <f>SUMIF('R-Existing'!$B$12:$B$461,$B74,'R-Existing'!AI$12:AI$461)</f>
        <v>0</v>
      </c>
      <c r="AJ74" s="37">
        <f>SUMIF('R-Existing'!$B$12:$B$461,$B74,'R-Existing'!AJ$12:AJ$461)</f>
        <v>0</v>
      </c>
      <c r="AK74" s="37">
        <f>SUMIF('R-Existing'!$B$12:$B$461,$B74,'R-Existing'!AK$12:AK$461)</f>
        <v>0</v>
      </c>
      <c r="AL74" s="37">
        <f>SUMIF('R-Existing'!$B$12:$B$461,$B74,'R-Existing'!AL$12:AL$461)</f>
        <v>0</v>
      </c>
      <c r="AM74" s="37">
        <f>SUMIF('R-Existing'!$B$12:$B$461,$B74,'R-Existing'!AM$12:AM$461)</f>
        <v>0</v>
      </c>
      <c r="AN74" s="37">
        <f>SUMIF('R-Existing'!$B$12:$B$461,$B74,'R-Existing'!AN$12:AN$461)</f>
        <v>0</v>
      </c>
      <c r="AO74" s="37"/>
      <c r="AP74" s="37"/>
    </row>
    <row r="75" spans="1:42" x14ac:dyDescent="0.2">
      <c r="A75" s="1">
        <f t="shared" si="2"/>
        <v>7</v>
      </c>
      <c r="B75" s="101">
        <f t="shared" si="4"/>
        <v>46599</v>
      </c>
      <c r="C75" s="37">
        <f>SUMIF('R-Existing'!$B$12:$B$461,$B75,'R-Existing'!C$12:C$461)</f>
        <v>0</v>
      </c>
      <c r="D75" s="37">
        <f>SUMIF('R-Existing'!$B$12:$B$461,$B75,'R-Existing'!D$12:D$461)</f>
        <v>0</v>
      </c>
      <c r="E75" s="37">
        <f>SUMIF('R-Existing'!$B$12:$B$461,$B75,'R-Existing'!E$12:E$461)</f>
        <v>0</v>
      </c>
      <c r="F75" s="37">
        <f>SUMIF('R-Existing'!$B$12:$B$461,$B75,'R-Existing'!F$12:F$461)</f>
        <v>0</v>
      </c>
      <c r="G75" s="37">
        <f>SUMIF('R-Existing'!$B$12:$B$461,$B75,'R-Existing'!G$12:G$461)</f>
        <v>0</v>
      </c>
      <c r="H75" s="37">
        <f>SUMIF('R-Existing'!$B$12:$B$461,$B75,'R-Existing'!H$12:H$461)</f>
        <v>0</v>
      </c>
      <c r="I75" s="37">
        <f>SUMIF('R-Existing'!$B$12:$B$461,$B75,'R-Existing'!I$12:I$461)</f>
        <v>0</v>
      </c>
      <c r="J75" s="37">
        <f>SUMIF('R-Existing'!$B$12:$B$461,$B75,'R-Existing'!J$12:J$461)</f>
        <v>0</v>
      </c>
      <c r="K75" s="37">
        <f>SUMIF('R-Existing'!$B$12:$B$461,$B75,'R-Existing'!K$12:K$461)</f>
        <v>0</v>
      </c>
      <c r="L75" s="37">
        <f>SUMIF('R-Existing'!$B$12:$B$461,$B75,'R-Existing'!L$12:L$461)</f>
        <v>0</v>
      </c>
      <c r="M75" s="37">
        <f>SUMIF('R-Existing'!$B$12:$B$461,$B75,'R-Existing'!M$12:M$461)</f>
        <v>0</v>
      </c>
      <c r="N75" s="37">
        <f>SUMIF('R-Existing'!$B$12:$B$461,$B75,'R-Existing'!N$12:N$461)</f>
        <v>0</v>
      </c>
      <c r="O75" s="37">
        <f>SUMIF('R-Existing'!$B$12:$B$461,$B75,'R-Existing'!O$12:O$461)</f>
        <v>0</v>
      </c>
      <c r="P75" s="37">
        <f>SUMIF('R-Existing'!$B$12:$B$461,$B75,'R-Existing'!P$12:P$461)</f>
        <v>0</v>
      </c>
      <c r="Q75" s="37">
        <f>SUMIF('R-Existing'!$B$12:$B$461,$B75,'R-Existing'!Q$12:Q$461)</f>
        <v>0</v>
      </c>
      <c r="R75" s="37">
        <f>SUMIF('R-Existing'!$B$12:$B$461,$B75,'R-Existing'!R$12:R$461)</f>
        <v>0</v>
      </c>
      <c r="S75" s="37">
        <f>SUMIF('R-Existing'!$B$12:$B$461,$B75,'R-Existing'!S$12:S$461)</f>
        <v>0</v>
      </c>
      <c r="T75" s="37">
        <f>SUMIF('R-Existing'!$B$12:$B$461,$B75,'R-Existing'!T$12:T$461)</f>
        <v>0</v>
      </c>
      <c r="U75" s="37">
        <f>SUMIF('R-Existing'!$B$12:$B$461,$B75,'R-Existing'!U$12:U$461)</f>
        <v>1</v>
      </c>
      <c r="V75" s="37">
        <f>SUMIF('R-Existing'!$B$12:$B$461,$B75,'R-Existing'!V$12:V$461)</f>
        <v>0</v>
      </c>
      <c r="W75" s="37">
        <f>SUMIF('R-Existing'!$B$12:$B$461,$B75,'R-Existing'!W$12:W$461)</f>
        <v>0</v>
      </c>
      <c r="X75" s="37">
        <f>SUMIF('R-Existing'!$B$12:$B$461,$B75,'R-Existing'!X$12:X$461)</f>
        <v>237</v>
      </c>
      <c r="Y75" s="37">
        <f>SUMIF('R-Existing'!$B$12:$B$461,$B75,'R-Existing'!Y$12:Y$461)</f>
        <v>0</v>
      </c>
      <c r="Z75" s="37">
        <f>SUMIF('R-Existing'!$B$12:$B$461,$B75,'R-Existing'!Z$12:Z$461)</f>
        <v>0</v>
      </c>
      <c r="AA75" s="37">
        <f>SUMIF('R-Existing'!$B$12:$B$461,$B75,'R-Existing'!AA$12:AA$461)</f>
        <v>0</v>
      </c>
      <c r="AB75" s="37">
        <f>SUMIF('R-Existing'!$B$12:$B$461,$B75,'R-Existing'!AB$12:AB$461)</f>
        <v>0</v>
      </c>
      <c r="AC75" s="37">
        <f>SUMIF('R-Existing'!$B$12:$B$461,$B75,'R-Existing'!AC$12:AC$461)</f>
        <v>0</v>
      </c>
      <c r="AD75" s="37">
        <f>SUMIF('R-Existing'!$B$12:$B$461,$B75,'R-Existing'!AD$12:AD$461)</f>
        <v>0</v>
      </c>
      <c r="AE75" s="56">
        <f>SUMIF('R-Existing'!$B$12:$B$461,$B75,'R-Existing'!AE$12:AE$461)</f>
        <v>9.6699999999999994E-2</v>
      </c>
      <c r="AF75" s="37">
        <f>SUMIF('R-Existing'!$B$12:$B$461,$B75,'R-Existing'!AF$12:AF$461)</f>
        <v>0</v>
      </c>
      <c r="AG75" s="37">
        <f>SUMIF('R-Existing'!$B$12:$B$461,$B75,'R-Existing'!AG$12:AG$461)</f>
        <v>0</v>
      </c>
      <c r="AH75" s="37">
        <f>SUMIF('R-Existing'!$B$12:$B$461,$B75,'R-Existing'!AH$12:AH$461)</f>
        <v>0</v>
      </c>
      <c r="AI75" s="37">
        <f>SUMIF('R-Existing'!$B$12:$B$461,$B75,'R-Existing'!AI$12:AI$461)</f>
        <v>0</v>
      </c>
      <c r="AJ75" s="37">
        <f>SUMIF('R-Existing'!$B$12:$B$461,$B75,'R-Existing'!AJ$12:AJ$461)</f>
        <v>0</v>
      </c>
      <c r="AK75" s="37">
        <f>SUMIF('R-Existing'!$B$12:$B$461,$B75,'R-Existing'!AK$12:AK$461)</f>
        <v>0</v>
      </c>
      <c r="AL75" s="37">
        <f>SUMIF('R-Existing'!$B$12:$B$461,$B75,'R-Existing'!AL$12:AL$461)</f>
        <v>0</v>
      </c>
      <c r="AM75" s="37">
        <f>SUMIF('R-Existing'!$B$12:$B$461,$B75,'R-Existing'!AM$12:AM$461)</f>
        <v>0</v>
      </c>
      <c r="AN75" s="37">
        <f>SUMIF('R-Existing'!$B$12:$B$461,$B75,'R-Existing'!AN$12:AN$461)</f>
        <v>0</v>
      </c>
      <c r="AO75" s="37"/>
      <c r="AP75" s="37"/>
    </row>
    <row r="76" spans="1:42" x14ac:dyDescent="0.2">
      <c r="A76" s="1">
        <f t="shared" si="2"/>
        <v>8</v>
      </c>
      <c r="B76" s="101">
        <f t="shared" si="4"/>
        <v>46630</v>
      </c>
      <c r="C76" s="37">
        <f>SUMIF('R-Existing'!$B$12:$B$461,$B76,'R-Existing'!C$12:C$461)</f>
        <v>0</v>
      </c>
      <c r="D76" s="37">
        <f>SUMIF('R-Existing'!$B$12:$B$461,$B76,'R-Existing'!D$12:D$461)</f>
        <v>0</v>
      </c>
      <c r="E76" s="37">
        <f>SUMIF('R-Existing'!$B$12:$B$461,$B76,'R-Existing'!E$12:E$461)</f>
        <v>0</v>
      </c>
      <c r="F76" s="37">
        <f>SUMIF('R-Existing'!$B$12:$B$461,$B76,'R-Existing'!F$12:F$461)</f>
        <v>0</v>
      </c>
      <c r="G76" s="37">
        <f>SUMIF('R-Existing'!$B$12:$B$461,$B76,'R-Existing'!G$12:G$461)</f>
        <v>0</v>
      </c>
      <c r="H76" s="37">
        <f>SUMIF('R-Existing'!$B$12:$B$461,$B76,'R-Existing'!H$12:H$461)</f>
        <v>0</v>
      </c>
      <c r="I76" s="37">
        <f>SUMIF('R-Existing'!$B$12:$B$461,$B76,'R-Existing'!I$12:I$461)</f>
        <v>0</v>
      </c>
      <c r="J76" s="37">
        <f>SUMIF('R-Existing'!$B$12:$B$461,$B76,'R-Existing'!J$12:J$461)</f>
        <v>0</v>
      </c>
      <c r="K76" s="37">
        <f>SUMIF('R-Existing'!$B$12:$B$461,$B76,'R-Existing'!K$12:K$461)</f>
        <v>0</v>
      </c>
      <c r="L76" s="37">
        <f>SUMIF('R-Existing'!$B$12:$B$461,$B76,'R-Existing'!L$12:L$461)</f>
        <v>0</v>
      </c>
      <c r="M76" s="37">
        <f>SUMIF('R-Existing'!$B$12:$B$461,$B76,'R-Existing'!M$12:M$461)</f>
        <v>0</v>
      </c>
      <c r="N76" s="37">
        <f>SUMIF('R-Existing'!$B$12:$B$461,$B76,'R-Existing'!N$12:N$461)</f>
        <v>0</v>
      </c>
      <c r="O76" s="37">
        <f>SUMIF('R-Existing'!$B$12:$B$461,$B76,'R-Existing'!O$12:O$461)</f>
        <v>0</v>
      </c>
      <c r="P76" s="37">
        <f>SUMIF('R-Existing'!$B$12:$B$461,$B76,'R-Existing'!P$12:P$461)</f>
        <v>0</v>
      </c>
      <c r="Q76" s="37">
        <f>SUMIF('R-Existing'!$B$12:$B$461,$B76,'R-Existing'!Q$12:Q$461)</f>
        <v>0</v>
      </c>
      <c r="R76" s="37">
        <f>SUMIF('R-Existing'!$B$12:$B$461,$B76,'R-Existing'!R$12:R$461)</f>
        <v>0</v>
      </c>
      <c r="S76" s="37">
        <f>SUMIF('R-Existing'!$B$12:$B$461,$B76,'R-Existing'!S$12:S$461)</f>
        <v>0</v>
      </c>
      <c r="T76" s="37">
        <f>SUMIF('R-Existing'!$B$12:$B$461,$B76,'R-Existing'!T$12:T$461)</f>
        <v>0</v>
      </c>
      <c r="U76" s="37">
        <f>SUMIF('R-Existing'!$B$12:$B$461,$B76,'R-Existing'!U$12:U$461)</f>
        <v>1</v>
      </c>
      <c r="V76" s="37">
        <f>SUMIF('R-Existing'!$B$12:$B$461,$B76,'R-Existing'!V$12:V$461)</f>
        <v>0</v>
      </c>
      <c r="W76" s="37">
        <f>SUMIF('R-Existing'!$B$12:$B$461,$B76,'R-Existing'!W$12:W$461)</f>
        <v>0</v>
      </c>
      <c r="X76" s="37">
        <f>SUMIF('R-Existing'!$B$12:$B$461,$B76,'R-Existing'!X$12:X$461)</f>
        <v>237</v>
      </c>
      <c r="Y76" s="37">
        <f>SUMIF('R-Existing'!$B$12:$B$461,$B76,'R-Existing'!Y$12:Y$461)</f>
        <v>0</v>
      </c>
      <c r="Z76" s="37">
        <f>SUMIF('R-Existing'!$B$12:$B$461,$B76,'R-Existing'!Z$12:Z$461)</f>
        <v>0</v>
      </c>
      <c r="AA76" s="37">
        <f>SUMIF('R-Existing'!$B$12:$B$461,$B76,'R-Existing'!AA$12:AA$461)</f>
        <v>0</v>
      </c>
      <c r="AB76" s="37">
        <f>SUMIF('R-Existing'!$B$12:$B$461,$B76,'R-Existing'!AB$12:AB$461)</f>
        <v>0</v>
      </c>
      <c r="AC76" s="37">
        <f>SUMIF('R-Existing'!$B$12:$B$461,$B76,'R-Existing'!AC$12:AC$461)</f>
        <v>0</v>
      </c>
      <c r="AD76" s="37">
        <f>SUMIF('R-Existing'!$B$12:$B$461,$B76,'R-Existing'!AD$12:AD$461)</f>
        <v>0</v>
      </c>
      <c r="AE76" s="56">
        <f>SUMIF('R-Existing'!$B$12:$B$461,$B76,'R-Existing'!AE$12:AE$461)</f>
        <v>9.6699999999999994E-2</v>
      </c>
      <c r="AF76" s="37">
        <f>SUMIF('R-Existing'!$B$12:$B$461,$B76,'R-Existing'!AF$12:AF$461)</f>
        <v>0</v>
      </c>
      <c r="AG76" s="37">
        <f>SUMIF('R-Existing'!$B$12:$B$461,$B76,'R-Existing'!AG$12:AG$461)</f>
        <v>0</v>
      </c>
      <c r="AH76" s="37">
        <f>SUMIF('R-Existing'!$B$12:$B$461,$B76,'R-Existing'!AH$12:AH$461)</f>
        <v>0</v>
      </c>
      <c r="AI76" s="37">
        <f>SUMIF('R-Existing'!$B$12:$B$461,$B76,'R-Existing'!AI$12:AI$461)</f>
        <v>0</v>
      </c>
      <c r="AJ76" s="37">
        <f>SUMIF('R-Existing'!$B$12:$B$461,$B76,'R-Existing'!AJ$12:AJ$461)</f>
        <v>0</v>
      </c>
      <c r="AK76" s="37">
        <f>SUMIF('R-Existing'!$B$12:$B$461,$B76,'R-Existing'!AK$12:AK$461)</f>
        <v>0</v>
      </c>
      <c r="AL76" s="37">
        <f>SUMIF('R-Existing'!$B$12:$B$461,$B76,'R-Existing'!AL$12:AL$461)</f>
        <v>0</v>
      </c>
      <c r="AM76" s="37">
        <f>SUMIF('R-Existing'!$B$12:$B$461,$B76,'R-Existing'!AM$12:AM$461)</f>
        <v>0</v>
      </c>
      <c r="AN76" s="37">
        <f>SUMIF('R-Existing'!$B$12:$B$461,$B76,'R-Existing'!AN$12:AN$461)</f>
        <v>0</v>
      </c>
      <c r="AO76" s="37"/>
      <c r="AP76" s="37"/>
    </row>
    <row r="77" spans="1:42" x14ac:dyDescent="0.2">
      <c r="A77" s="1">
        <f t="shared" ref="A77:A140" si="5">MONTH(B77)</f>
        <v>9</v>
      </c>
      <c r="B77" s="101">
        <f t="shared" ref="B77:B108" si="6">EOMONTH(B76,1)</f>
        <v>46660</v>
      </c>
      <c r="C77" s="37">
        <f>SUMIF('R-Existing'!$B$12:$B$461,$B77,'R-Existing'!C$12:C$461)</f>
        <v>0</v>
      </c>
      <c r="D77" s="37">
        <f>SUMIF('R-Existing'!$B$12:$B$461,$B77,'R-Existing'!D$12:D$461)</f>
        <v>0</v>
      </c>
      <c r="E77" s="37">
        <f>SUMIF('R-Existing'!$B$12:$B$461,$B77,'R-Existing'!E$12:E$461)</f>
        <v>0</v>
      </c>
      <c r="F77" s="37">
        <f>SUMIF('R-Existing'!$B$12:$B$461,$B77,'R-Existing'!F$12:F$461)</f>
        <v>0</v>
      </c>
      <c r="G77" s="37">
        <f>SUMIF('R-Existing'!$B$12:$B$461,$B77,'R-Existing'!G$12:G$461)</f>
        <v>0</v>
      </c>
      <c r="H77" s="37">
        <f>SUMIF('R-Existing'!$B$12:$B$461,$B77,'R-Existing'!H$12:H$461)</f>
        <v>0</v>
      </c>
      <c r="I77" s="37">
        <f>SUMIF('R-Existing'!$B$12:$B$461,$B77,'R-Existing'!I$12:I$461)</f>
        <v>0</v>
      </c>
      <c r="J77" s="37">
        <f>SUMIF('R-Existing'!$B$12:$B$461,$B77,'R-Existing'!J$12:J$461)</f>
        <v>0</v>
      </c>
      <c r="K77" s="37">
        <f>SUMIF('R-Existing'!$B$12:$B$461,$B77,'R-Existing'!K$12:K$461)</f>
        <v>0</v>
      </c>
      <c r="L77" s="37">
        <f>SUMIF('R-Existing'!$B$12:$B$461,$B77,'R-Existing'!L$12:L$461)</f>
        <v>0</v>
      </c>
      <c r="M77" s="37">
        <f>SUMIF('R-Existing'!$B$12:$B$461,$B77,'R-Existing'!M$12:M$461)</f>
        <v>0</v>
      </c>
      <c r="N77" s="37">
        <f>SUMIF('R-Existing'!$B$12:$B$461,$B77,'R-Existing'!N$12:N$461)</f>
        <v>0</v>
      </c>
      <c r="O77" s="37">
        <f>SUMIF('R-Existing'!$B$12:$B$461,$B77,'R-Existing'!O$12:O$461)</f>
        <v>0</v>
      </c>
      <c r="P77" s="37">
        <f>SUMIF('R-Existing'!$B$12:$B$461,$B77,'R-Existing'!P$12:P$461)</f>
        <v>0</v>
      </c>
      <c r="Q77" s="37">
        <f>SUMIF('R-Existing'!$B$12:$B$461,$B77,'R-Existing'!Q$12:Q$461)</f>
        <v>0</v>
      </c>
      <c r="R77" s="37">
        <f>SUMIF('R-Existing'!$B$12:$B$461,$B77,'R-Existing'!R$12:R$461)</f>
        <v>0</v>
      </c>
      <c r="S77" s="37">
        <f>SUMIF('R-Existing'!$B$12:$B$461,$B77,'R-Existing'!S$12:S$461)</f>
        <v>0</v>
      </c>
      <c r="T77" s="37">
        <f>SUMIF('R-Existing'!$B$12:$B$461,$B77,'R-Existing'!T$12:T$461)</f>
        <v>0</v>
      </c>
      <c r="U77" s="37">
        <f>SUMIF('R-Existing'!$B$12:$B$461,$B77,'R-Existing'!U$12:U$461)</f>
        <v>1</v>
      </c>
      <c r="V77" s="37">
        <f>SUMIF('R-Existing'!$B$12:$B$461,$B77,'R-Existing'!V$12:V$461)</f>
        <v>0</v>
      </c>
      <c r="W77" s="37">
        <f>SUMIF('R-Existing'!$B$12:$B$461,$B77,'R-Existing'!W$12:W$461)</f>
        <v>0</v>
      </c>
      <c r="X77" s="37">
        <f>SUMIF('R-Existing'!$B$12:$B$461,$B77,'R-Existing'!X$12:X$461)</f>
        <v>237</v>
      </c>
      <c r="Y77" s="37">
        <f>SUMIF('R-Existing'!$B$12:$B$461,$B77,'R-Existing'!Y$12:Y$461)</f>
        <v>0</v>
      </c>
      <c r="Z77" s="37">
        <f>SUMIF('R-Existing'!$B$12:$B$461,$B77,'R-Existing'!Z$12:Z$461)</f>
        <v>0</v>
      </c>
      <c r="AA77" s="37">
        <f>SUMIF('R-Existing'!$B$12:$B$461,$B77,'R-Existing'!AA$12:AA$461)</f>
        <v>0</v>
      </c>
      <c r="AB77" s="37">
        <f>SUMIF('R-Existing'!$B$12:$B$461,$B77,'R-Existing'!AB$12:AB$461)</f>
        <v>0</v>
      </c>
      <c r="AC77" s="37">
        <f>SUMIF('R-Existing'!$B$12:$B$461,$B77,'R-Existing'!AC$12:AC$461)</f>
        <v>0</v>
      </c>
      <c r="AD77" s="37">
        <f>SUMIF('R-Existing'!$B$12:$B$461,$B77,'R-Existing'!AD$12:AD$461)</f>
        <v>0</v>
      </c>
      <c r="AE77" s="56">
        <f>SUMIF('R-Existing'!$B$12:$B$461,$B77,'R-Existing'!AE$12:AE$461)</f>
        <v>9.6699999999999994E-2</v>
      </c>
      <c r="AF77" s="37">
        <f>SUMIF('R-Existing'!$B$12:$B$461,$B77,'R-Existing'!AF$12:AF$461)</f>
        <v>0</v>
      </c>
      <c r="AG77" s="37">
        <f>SUMIF('R-Existing'!$B$12:$B$461,$B77,'R-Existing'!AG$12:AG$461)</f>
        <v>0</v>
      </c>
      <c r="AH77" s="37">
        <f>SUMIF('R-Existing'!$B$12:$B$461,$B77,'R-Existing'!AH$12:AH$461)</f>
        <v>0</v>
      </c>
      <c r="AI77" s="37">
        <f>SUMIF('R-Existing'!$B$12:$B$461,$B77,'R-Existing'!AI$12:AI$461)</f>
        <v>0</v>
      </c>
      <c r="AJ77" s="37">
        <f>SUMIF('R-Existing'!$B$12:$B$461,$B77,'R-Existing'!AJ$12:AJ$461)</f>
        <v>0</v>
      </c>
      <c r="AK77" s="37">
        <f>SUMIF('R-Existing'!$B$12:$B$461,$B77,'R-Existing'!AK$12:AK$461)</f>
        <v>0</v>
      </c>
      <c r="AL77" s="37">
        <f>SUMIF('R-Existing'!$B$12:$B$461,$B77,'R-Existing'!AL$12:AL$461)</f>
        <v>0</v>
      </c>
      <c r="AM77" s="37">
        <f>SUMIF('R-Existing'!$B$12:$B$461,$B77,'R-Existing'!AM$12:AM$461)</f>
        <v>0</v>
      </c>
      <c r="AN77" s="37">
        <f>SUMIF('R-Existing'!$B$12:$B$461,$B77,'R-Existing'!AN$12:AN$461)</f>
        <v>0</v>
      </c>
      <c r="AO77" s="37"/>
      <c r="AP77" s="37"/>
    </row>
    <row r="78" spans="1:42" x14ac:dyDescent="0.2">
      <c r="A78" s="1">
        <f t="shared" si="5"/>
        <v>10</v>
      </c>
      <c r="B78" s="101">
        <f t="shared" si="6"/>
        <v>46691</v>
      </c>
      <c r="C78" s="37">
        <f>SUMIF('R-Existing'!$B$12:$B$461,$B78,'R-Existing'!C$12:C$461)</f>
        <v>0</v>
      </c>
      <c r="D78" s="37">
        <f>SUMIF('R-Existing'!$B$12:$B$461,$B78,'R-Existing'!D$12:D$461)</f>
        <v>0</v>
      </c>
      <c r="E78" s="37">
        <f>SUMIF('R-Existing'!$B$12:$B$461,$B78,'R-Existing'!E$12:E$461)</f>
        <v>0</v>
      </c>
      <c r="F78" s="37">
        <f>SUMIF('R-Existing'!$B$12:$B$461,$B78,'R-Existing'!F$12:F$461)</f>
        <v>0</v>
      </c>
      <c r="G78" s="37">
        <f>SUMIF('R-Existing'!$B$12:$B$461,$B78,'R-Existing'!G$12:G$461)</f>
        <v>0</v>
      </c>
      <c r="H78" s="37">
        <f>SUMIF('R-Existing'!$B$12:$B$461,$B78,'R-Existing'!H$12:H$461)</f>
        <v>0</v>
      </c>
      <c r="I78" s="37">
        <f>SUMIF('R-Existing'!$B$12:$B$461,$B78,'R-Existing'!I$12:I$461)</f>
        <v>0</v>
      </c>
      <c r="J78" s="37">
        <f>SUMIF('R-Existing'!$B$12:$B$461,$B78,'R-Existing'!J$12:J$461)</f>
        <v>0</v>
      </c>
      <c r="K78" s="37">
        <f>SUMIF('R-Existing'!$B$12:$B$461,$B78,'R-Existing'!K$12:K$461)</f>
        <v>0</v>
      </c>
      <c r="L78" s="37">
        <f>SUMIF('R-Existing'!$B$12:$B$461,$B78,'R-Existing'!L$12:L$461)</f>
        <v>0</v>
      </c>
      <c r="M78" s="37">
        <f>SUMIF('R-Existing'!$B$12:$B$461,$B78,'R-Existing'!M$12:M$461)</f>
        <v>0</v>
      </c>
      <c r="N78" s="37">
        <f>SUMIF('R-Existing'!$B$12:$B$461,$B78,'R-Existing'!N$12:N$461)</f>
        <v>0</v>
      </c>
      <c r="O78" s="37">
        <f>SUMIF('R-Existing'!$B$12:$B$461,$B78,'R-Existing'!O$12:O$461)</f>
        <v>0</v>
      </c>
      <c r="P78" s="37">
        <f>SUMIF('R-Existing'!$B$12:$B$461,$B78,'R-Existing'!P$12:P$461)</f>
        <v>0</v>
      </c>
      <c r="Q78" s="37">
        <f>SUMIF('R-Existing'!$B$12:$B$461,$B78,'R-Existing'!Q$12:Q$461)</f>
        <v>0</v>
      </c>
      <c r="R78" s="37">
        <f>SUMIF('R-Existing'!$B$12:$B$461,$B78,'R-Existing'!R$12:R$461)</f>
        <v>0</v>
      </c>
      <c r="S78" s="37">
        <f>SUMIF('R-Existing'!$B$12:$B$461,$B78,'R-Existing'!S$12:S$461)</f>
        <v>0</v>
      </c>
      <c r="T78" s="37">
        <f>SUMIF('R-Existing'!$B$12:$B$461,$B78,'R-Existing'!T$12:T$461)</f>
        <v>0</v>
      </c>
      <c r="U78" s="37">
        <f>SUMIF('R-Existing'!$B$12:$B$461,$B78,'R-Existing'!U$12:U$461)</f>
        <v>1</v>
      </c>
      <c r="V78" s="37">
        <f>SUMIF('R-Existing'!$B$12:$B$461,$B78,'R-Existing'!V$12:V$461)</f>
        <v>0</v>
      </c>
      <c r="W78" s="37">
        <f>SUMIF('R-Existing'!$B$12:$B$461,$B78,'R-Existing'!W$12:W$461)</f>
        <v>0</v>
      </c>
      <c r="X78" s="37">
        <f>SUMIF('R-Existing'!$B$12:$B$461,$B78,'R-Existing'!X$12:X$461)</f>
        <v>237</v>
      </c>
      <c r="Y78" s="37">
        <f>SUMIF('R-Existing'!$B$12:$B$461,$B78,'R-Existing'!Y$12:Y$461)</f>
        <v>0</v>
      </c>
      <c r="Z78" s="37">
        <f>SUMIF('R-Existing'!$B$12:$B$461,$B78,'R-Existing'!Z$12:Z$461)</f>
        <v>0</v>
      </c>
      <c r="AA78" s="37">
        <f>SUMIF('R-Existing'!$B$12:$B$461,$B78,'R-Existing'!AA$12:AA$461)</f>
        <v>0</v>
      </c>
      <c r="AB78" s="37">
        <f>SUMIF('R-Existing'!$B$12:$B$461,$B78,'R-Existing'!AB$12:AB$461)</f>
        <v>0</v>
      </c>
      <c r="AC78" s="37">
        <f>SUMIF('R-Existing'!$B$12:$B$461,$B78,'R-Existing'!AC$12:AC$461)</f>
        <v>0</v>
      </c>
      <c r="AD78" s="37">
        <f>SUMIF('R-Existing'!$B$12:$B$461,$B78,'R-Existing'!AD$12:AD$461)</f>
        <v>0</v>
      </c>
      <c r="AE78" s="56">
        <f>SUMIF('R-Existing'!$B$12:$B$461,$B78,'R-Existing'!AE$12:AE$461)</f>
        <v>9.6699999999999994E-2</v>
      </c>
      <c r="AF78" s="37">
        <f>SUMIF('R-Existing'!$B$12:$B$461,$B78,'R-Existing'!AF$12:AF$461)</f>
        <v>0</v>
      </c>
      <c r="AG78" s="37">
        <f>SUMIF('R-Existing'!$B$12:$B$461,$B78,'R-Existing'!AG$12:AG$461)</f>
        <v>0</v>
      </c>
      <c r="AH78" s="37">
        <f>SUMIF('R-Existing'!$B$12:$B$461,$B78,'R-Existing'!AH$12:AH$461)</f>
        <v>0</v>
      </c>
      <c r="AI78" s="37">
        <f>SUMIF('R-Existing'!$B$12:$B$461,$B78,'R-Existing'!AI$12:AI$461)</f>
        <v>0</v>
      </c>
      <c r="AJ78" s="37">
        <f>SUMIF('R-Existing'!$B$12:$B$461,$B78,'R-Existing'!AJ$12:AJ$461)</f>
        <v>0</v>
      </c>
      <c r="AK78" s="37">
        <f>SUMIF('R-Existing'!$B$12:$B$461,$B78,'R-Existing'!AK$12:AK$461)</f>
        <v>0</v>
      </c>
      <c r="AL78" s="37">
        <f>SUMIF('R-Existing'!$B$12:$B$461,$B78,'R-Existing'!AL$12:AL$461)</f>
        <v>0</v>
      </c>
      <c r="AM78" s="37">
        <f>SUMIF('R-Existing'!$B$12:$B$461,$B78,'R-Existing'!AM$12:AM$461)</f>
        <v>0</v>
      </c>
      <c r="AN78" s="37">
        <f>SUMIF('R-Existing'!$B$12:$B$461,$B78,'R-Existing'!AN$12:AN$461)</f>
        <v>0</v>
      </c>
      <c r="AO78" s="37"/>
      <c r="AP78" s="37"/>
    </row>
    <row r="79" spans="1:42" x14ac:dyDescent="0.2">
      <c r="A79" s="1">
        <f t="shared" si="5"/>
        <v>11</v>
      </c>
      <c r="B79" s="101">
        <f t="shared" si="6"/>
        <v>46721</v>
      </c>
      <c r="C79" s="37">
        <f>SUMIF('R-Existing'!$B$12:$B$461,$B79,'R-Existing'!C$12:C$461)</f>
        <v>0</v>
      </c>
      <c r="D79" s="37">
        <f>SUMIF('R-Existing'!$B$12:$B$461,$B79,'R-Existing'!D$12:D$461)</f>
        <v>0</v>
      </c>
      <c r="E79" s="37">
        <f>SUMIF('R-Existing'!$B$12:$B$461,$B79,'R-Existing'!E$12:E$461)</f>
        <v>0</v>
      </c>
      <c r="F79" s="37">
        <f>SUMIF('R-Existing'!$B$12:$B$461,$B79,'R-Existing'!F$12:F$461)</f>
        <v>0</v>
      </c>
      <c r="G79" s="37">
        <f>SUMIF('R-Existing'!$B$12:$B$461,$B79,'R-Existing'!G$12:G$461)</f>
        <v>0</v>
      </c>
      <c r="H79" s="37">
        <f>SUMIF('R-Existing'!$B$12:$B$461,$B79,'R-Existing'!H$12:H$461)</f>
        <v>0</v>
      </c>
      <c r="I79" s="37">
        <f>SUMIF('R-Existing'!$B$12:$B$461,$B79,'R-Existing'!I$12:I$461)</f>
        <v>0</v>
      </c>
      <c r="J79" s="37">
        <f>SUMIF('R-Existing'!$B$12:$B$461,$B79,'R-Existing'!J$12:J$461)</f>
        <v>0</v>
      </c>
      <c r="K79" s="37">
        <f>SUMIF('R-Existing'!$B$12:$B$461,$B79,'R-Existing'!K$12:K$461)</f>
        <v>0</v>
      </c>
      <c r="L79" s="37">
        <f>SUMIF('R-Existing'!$B$12:$B$461,$B79,'R-Existing'!L$12:L$461)</f>
        <v>0</v>
      </c>
      <c r="M79" s="37">
        <f>SUMIF('R-Existing'!$B$12:$B$461,$B79,'R-Existing'!M$12:M$461)</f>
        <v>0</v>
      </c>
      <c r="N79" s="37">
        <f>SUMIF('R-Existing'!$B$12:$B$461,$B79,'R-Existing'!N$12:N$461)</f>
        <v>0</v>
      </c>
      <c r="O79" s="37">
        <f>SUMIF('R-Existing'!$B$12:$B$461,$B79,'R-Existing'!O$12:O$461)</f>
        <v>0</v>
      </c>
      <c r="P79" s="37">
        <f>SUMIF('R-Existing'!$B$12:$B$461,$B79,'R-Existing'!P$12:P$461)</f>
        <v>0</v>
      </c>
      <c r="Q79" s="37">
        <f>SUMIF('R-Existing'!$B$12:$B$461,$B79,'R-Existing'!Q$12:Q$461)</f>
        <v>0</v>
      </c>
      <c r="R79" s="37">
        <f>SUMIF('R-Existing'!$B$12:$B$461,$B79,'R-Existing'!R$12:R$461)</f>
        <v>0</v>
      </c>
      <c r="S79" s="37">
        <f>SUMIF('R-Existing'!$B$12:$B$461,$B79,'R-Existing'!S$12:S$461)</f>
        <v>0</v>
      </c>
      <c r="T79" s="37">
        <f>SUMIF('R-Existing'!$B$12:$B$461,$B79,'R-Existing'!T$12:T$461)</f>
        <v>0</v>
      </c>
      <c r="U79" s="37">
        <f>SUMIF('R-Existing'!$B$12:$B$461,$B79,'R-Existing'!U$12:U$461)</f>
        <v>1</v>
      </c>
      <c r="V79" s="37">
        <f>SUMIF('R-Existing'!$B$12:$B$461,$B79,'R-Existing'!V$12:V$461)</f>
        <v>0</v>
      </c>
      <c r="W79" s="37">
        <f>SUMIF('R-Existing'!$B$12:$B$461,$B79,'R-Existing'!W$12:W$461)</f>
        <v>0</v>
      </c>
      <c r="X79" s="37">
        <f>SUMIF('R-Existing'!$B$12:$B$461,$B79,'R-Existing'!X$12:X$461)</f>
        <v>237</v>
      </c>
      <c r="Y79" s="37">
        <f>SUMIF('R-Existing'!$B$12:$B$461,$B79,'R-Existing'!Y$12:Y$461)</f>
        <v>0</v>
      </c>
      <c r="Z79" s="37">
        <f>SUMIF('R-Existing'!$B$12:$B$461,$B79,'R-Existing'!Z$12:Z$461)</f>
        <v>0</v>
      </c>
      <c r="AA79" s="37">
        <f>SUMIF('R-Existing'!$B$12:$B$461,$B79,'R-Existing'!AA$12:AA$461)</f>
        <v>0</v>
      </c>
      <c r="AB79" s="37">
        <f>SUMIF('R-Existing'!$B$12:$B$461,$B79,'R-Existing'!AB$12:AB$461)</f>
        <v>0</v>
      </c>
      <c r="AC79" s="37">
        <f>SUMIF('R-Existing'!$B$12:$B$461,$B79,'R-Existing'!AC$12:AC$461)</f>
        <v>0</v>
      </c>
      <c r="AD79" s="37">
        <f>SUMIF('R-Existing'!$B$12:$B$461,$B79,'R-Existing'!AD$12:AD$461)</f>
        <v>0</v>
      </c>
      <c r="AE79" s="56">
        <f>SUMIF('R-Existing'!$B$12:$B$461,$B79,'R-Existing'!AE$12:AE$461)</f>
        <v>9.6699999999999994E-2</v>
      </c>
      <c r="AF79" s="37">
        <f>SUMIF('R-Existing'!$B$12:$B$461,$B79,'R-Existing'!AF$12:AF$461)</f>
        <v>0</v>
      </c>
      <c r="AG79" s="37">
        <f>SUMIF('R-Existing'!$B$12:$B$461,$B79,'R-Existing'!AG$12:AG$461)</f>
        <v>0</v>
      </c>
      <c r="AH79" s="37">
        <f>SUMIF('R-Existing'!$B$12:$B$461,$B79,'R-Existing'!AH$12:AH$461)</f>
        <v>0</v>
      </c>
      <c r="AI79" s="37">
        <f>SUMIF('R-Existing'!$B$12:$B$461,$B79,'R-Existing'!AI$12:AI$461)</f>
        <v>0</v>
      </c>
      <c r="AJ79" s="37">
        <f>SUMIF('R-Existing'!$B$12:$B$461,$B79,'R-Existing'!AJ$12:AJ$461)</f>
        <v>0</v>
      </c>
      <c r="AK79" s="37">
        <f>SUMIF('R-Existing'!$B$12:$B$461,$B79,'R-Existing'!AK$12:AK$461)</f>
        <v>0</v>
      </c>
      <c r="AL79" s="37">
        <f>SUMIF('R-Existing'!$B$12:$B$461,$B79,'R-Existing'!AL$12:AL$461)</f>
        <v>0</v>
      </c>
      <c r="AM79" s="37">
        <f>SUMIF('R-Existing'!$B$12:$B$461,$B79,'R-Existing'!AM$12:AM$461)</f>
        <v>0</v>
      </c>
      <c r="AN79" s="37">
        <f>SUMIF('R-Existing'!$B$12:$B$461,$B79,'R-Existing'!AN$12:AN$461)</f>
        <v>0</v>
      </c>
      <c r="AO79" s="37"/>
      <c r="AP79" s="37"/>
    </row>
    <row r="80" spans="1:42" x14ac:dyDescent="0.2">
      <c r="A80" s="1">
        <f t="shared" si="5"/>
        <v>12</v>
      </c>
      <c r="B80" s="101">
        <f t="shared" si="6"/>
        <v>46752</v>
      </c>
      <c r="C80" s="37">
        <f>SUMIF('R-Existing'!$B$12:$B$461,$B80,'R-Existing'!C$12:C$461)</f>
        <v>0</v>
      </c>
      <c r="D80" s="37">
        <f>SUMIF('R-Existing'!$B$12:$B$461,$B80,'R-Existing'!D$12:D$461)</f>
        <v>0</v>
      </c>
      <c r="E80" s="37">
        <f>SUMIF('R-Existing'!$B$12:$B$461,$B80,'R-Existing'!E$12:E$461)</f>
        <v>0</v>
      </c>
      <c r="F80" s="37">
        <f>SUMIF('R-Existing'!$B$12:$B$461,$B80,'R-Existing'!F$12:F$461)</f>
        <v>0</v>
      </c>
      <c r="G80" s="37">
        <f>SUMIF('R-Existing'!$B$12:$B$461,$B80,'R-Existing'!G$12:G$461)</f>
        <v>0</v>
      </c>
      <c r="H80" s="37">
        <f>SUMIF('R-Existing'!$B$12:$B$461,$B80,'R-Existing'!H$12:H$461)</f>
        <v>0</v>
      </c>
      <c r="I80" s="37">
        <f>SUMIF('R-Existing'!$B$12:$B$461,$B80,'R-Existing'!I$12:I$461)</f>
        <v>0</v>
      </c>
      <c r="J80" s="37">
        <f>SUMIF('R-Existing'!$B$12:$B$461,$B80,'R-Existing'!J$12:J$461)</f>
        <v>0</v>
      </c>
      <c r="K80" s="37">
        <f>SUMIF('R-Existing'!$B$12:$B$461,$B80,'R-Existing'!K$12:K$461)</f>
        <v>0</v>
      </c>
      <c r="L80" s="37">
        <f>SUMIF('R-Existing'!$B$12:$B$461,$B80,'R-Existing'!L$12:L$461)</f>
        <v>0</v>
      </c>
      <c r="M80" s="37">
        <f>SUMIF('R-Existing'!$B$12:$B$461,$B80,'R-Existing'!M$12:M$461)</f>
        <v>0</v>
      </c>
      <c r="N80" s="37">
        <f>SUMIF('R-Existing'!$B$12:$B$461,$B80,'R-Existing'!N$12:N$461)</f>
        <v>0</v>
      </c>
      <c r="O80" s="37">
        <f>SUMIF('R-Existing'!$B$12:$B$461,$B80,'R-Existing'!O$12:O$461)</f>
        <v>0</v>
      </c>
      <c r="P80" s="37">
        <f>SUMIF('R-Existing'!$B$12:$B$461,$B80,'R-Existing'!P$12:P$461)</f>
        <v>0</v>
      </c>
      <c r="Q80" s="37">
        <f>SUMIF('R-Existing'!$B$12:$B$461,$B80,'R-Existing'!Q$12:Q$461)</f>
        <v>0</v>
      </c>
      <c r="R80" s="37">
        <f>SUMIF('R-Existing'!$B$12:$B$461,$B80,'R-Existing'!R$12:R$461)</f>
        <v>0</v>
      </c>
      <c r="S80" s="37">
        <f>SUMIF('R-Existing'!$B$12:$B$461,$B80,'R-Existing'!S$12:S$461)</f>
        <v>0</v>
      </c>
      <c r="T80" s="37">
        <f>SUMIF('R-Existing'!$B$12:$B$461,$B80,'R-Existing'!T$12:T$461)</f>
        <v>0</v>
      </c>
      <c r="U80" s="37">
        <f>SUMIF('R-Existing'!$B$12:$B$461,$B80,'R-Existing'!U$12:U$461)</f>
        <v>1</v>
      </c>
      <c r="V80" s="37">
        <f>SUMIF('R-Existing'!$B$12:$B$461,$B80,'R-Existing'!V$12:V$461)</f>
        <v>0</v>
      </c>
      <c r="W80" s="37">
        <f>SUMIF('R-Existing'!$B$12:$B$461,$B80,'R-Existing'!W$12:W$461)</f>
        <v>0</v>
      </c>
      <c r="X80" s="37">
        <f>SUMIF('R-Existing'!$B$12:$B$461,$B80,'R-Existing'!X$12:X$461)</f>
        <v>237</v>
      </c>
      <c r="Y80" s="37">
        <f>SUMIF('R-Existing'!$B$12:$B$461,$B80,'R-Existing'!Y$12:Y$461)</f>
        <v>0</v>
      </c>
      <c r="Z80" s="37">
        <f>SUMIF('R-Existing'!$B$12:$B$461,$B80,'R-Existing'!Z$12:Z$461)</f>
        <v>0</v>
      </c>
      <c r="AA80" s="37">
        <f>SUMIF('R-Existing'!$B$12:$B$461,$B80,'R-Existing'!AA$12:AA$461)</f>
        <v>0</v>
      </c>
      <c r="AB80" s="37">
        <f>SUMIF('R-Existing'!$B$12:$B$461,$B80,'R-Existing'!AB$12:AB$461)</f>
        <v>0</v>
      </c>
      <c r="AC80" s="37">
        <f>SUMIF('R-Existing'!$B$12:$B$461,$B80,'R-Existing'!AC$12:AC$461)</f>
        <v>0</v>
      </c>
      <c r="AD80" s="37">
        <f>SUMIF('R-Existing'!$B$12:$B$461,$B80,'R-Existing'!AD$12:AD$461)</f>
        <v>0</v>
      </c>
      <c r="AE80" s="56">
        <f>SUMIF('R-Existing'!$B$12:$B$461,$B80,'R-Existing'!AE$12:AE$461)</f>
        <v>9.6699999999999994E-2</v>
      </c>
      <c r="AF80" s="37">
        <f>SUMIF('R-Existing'!$B$12:$B$461,$B80,'R-Existing'!AF$12:AF$461)</f>
        <v>0</v>
      </c>
      <c r="AG80" s="37">
        <f>SUMIF('R-Existing'!$B$12:$B$461,$B80,'R-Existing'!AG$12:AG$461)</f>
        <v>0</v>
      </c>
      <c r="AH80" s="37">
        <f>SUMIF('R-Existing'!$B$12:$B$461,$B80,'R-Existing'!AH$12:AH$461)</f>
        <v>0</v>
      </c>
      <c r="AI80" s="37">
        <f>SUMIF('R-Existing'!$B$12:$B$461,$B80,'R-Existing'!AI$12:AI$461)</f>
        <v>0</v>
      </c>
      <c r="AJ80" s="37">
        <f>SUMIF('R-Existing'!$B$12:$B$461,$B80,'R-Existing'!AJ$12:AJ$461)</f>
        <v>0</v>
      </c>
      <c r="AK80" s="37">
        <f>SUMIF('R-Existing'!$B$12:$B$461,$B80,'R-Existing'!AK$12:AK$461)</f>
        <v>0</v>
      </c>
      <c r="AL80" s="37">
        <f>SUMIF('R-Existing'!$B$12:$B$461,$B80,'R-Existing'!AL$12:AL$461)</f>
        <v>0</v>
      </c>
      <c r="AM80" s="37">
        <f>SUMIF('R-Existing'!$B$12:$B$461,$B80,'R-Existing'!AM$12:AM$461)</f>
        <v>0</v>
      </c>
      <c r="AN80" s="37">
        <f>SUMIF('R-Existing'!$B$12:$B$461,$B80,'R-Existing'!AN$12:AN$461)</f>
        <v>0</v>
      </c>
      <c r="AO80" s="37"/>
      <c r="AP80" s="37"/>
    </row>
    <row r="81" spans="1:42" x14ac:dyDescent="0.2">
      <c r="A81" s="1">
        <f t="shared" si="5"/>
        <v>1</v>
      </c>
      <c r="B81" s="101">
        <f t="shared" si="6"/>
        <v>46783</v>
      </c>
      <c r="C81" s="37">
        <f>SUMIF('R-Existing'!$B$12:$B$461,$B81,'R-Existing'!C$12:C$461)</f>
        <v>0</v>
      </c>
      <c r="D81" s="37">
        <f>SUMIF('R-Existing'!$B$12:$B$461,$B81,'R-Existing'!D$12:D$461)</f>
        <v>0</v>
      </c>
      <c r="E81" s="37">
        <f>SUMIF('R-Existing'!$B$12:$B$461,$B81,'R-Existing'!E$12:E$461)</f>
        <v>0</v>
      </c>
      <c r="F81" s="37">
        <f>SUMIF('R-Existing'!$B$12:$B$461,$B81,'R-Existing'!F$12:F$461)</f>
        <v>0</v>
      </c>
      <c r="G81" s="37">
        <f>SUMIF('R-Existing'!$B$12:$B$461,$B81,'R-Existing'!G$12:G$461)</f>
        <v>0</v>
      </c>
      <c r="H81" s="37">
        <f>SUMIF('R-Existing'!$B$12:$B$461,$B81,'R-Existing'!H$12:H$461)</f>
        <v>0</v>
      </c>
      <c r="I81" s="37">
        <f>SUMIF('R-Existing'!$B$12:$B$461,$B81,'R-Existing'!I$12:I$461)</f>
        <v>0</v>
      </c>
      <c r="J81" s="37">
        <f>SUMIF('R-Existing'!$B$12:$B$461,$B81,'R-Existing'!J$12:J$461)</f>
        <v>0</v>
      </c>
      <c r="K81" s="37">
        <f>SUMIF('R-Existing'!$B$12:$B$461,$B81,'R-Existing'!K$12:K$461)</f>
        <v>0</v>
      </c>
      <c r="L81" s="37">
        <f>SUMIF('R-Existing'!$B$12:$B$461,$B81,'R-Existing'!L$12:L$461)</f>
        <v>0</v>
      </c>
      <c r="M81" s="37">
        <f>SUMIF('R-Existing'!$B$12:$B$461,$B81,'R-Existing'!M$12:M$461)</f>
        <v>0</v>
      </c>
      <c r="N81" s="37">
        <f>SUMIF('R-Existing'!$B$12:$B$461,$B81,'R-Existing'!N$12:N$461)</f>
        <v>0</v>
      </c>
      <c r="O81" s="37">
        <f>SUMIF('R-Existing'!$B$12:$B$461,$B81,'R-Existing'!O$12:O$461)</f>
        <v>0</v>
      </c>
      <c r="P81" s="37">
        <f>SUMIF('R-Existing'!$B$12:$B$461,$B81,'R-Existing'!P$12:P$461)</f>
        <v>0</v>
      </c>
      <c r="Q81" s="37">
        <f>SUMIF('R-Existing'!$B$12:$B$461,$B81,'R-Existing'!Q$12:Q$461)</f>
        <v>0</v>
      </c>
      <c r="R81" s="37">
        <f>SUMIF('R-Existing'!$B$12:$B$461,$B81,'R-Existing'!R$12:R$461)</f>
        <v>0</v>
      </c>
      <c r="S81" s="37">
        <f>SUMIF('R-Existing'!$B$12:$B$461,$B81,'R-Existing'!S$12:S$461)</f>
        <v>0</v>
      </c>
      <c r="T81" s="37">
        <f>SUMIF('R-Existing'!$B$12:$B$461,$B81,'R-Existing'!T$12:T$461)</f>
        <v>0</v>
      </c>
      <c r="U81" s="37">
        <f>SUMIF('R-Existing'!$B$12:$B$461,$B81,'R-Existing'!U$12:U$461)</f>
        <v>1</v>
      </c>
      <c r="V81" s="37">
        <f>SUMIF('R-Existing'!$B$12:$B$461,$B81,'R-Existing'!V$12:V$461)</f>
        <v>0</v>
      </c>
      <c r="W81" s="37">
        <f>SUMIF('R-Existing'!$B$12:$B$461,$B81,'R-Existing'!W$12:W$461)</f>
        <v>0</v>
      </c>
      <c r="X81" s="37">
        <f>SUMIF('R-Existing'!$B$12:$B$461,$B81,'R-Existing'!X$12:X$461)</f>
        <v>237</v>
      </c>
      <c r="Y81" s="37">
        <f>SUMIF('R-Existing'!$B$12:$B$461,$B81,'R-Existing'!Y$12:Y$461)</f>
        <v>0</v>
      </c>
      <c r="Z81" s="37">
        <f>SUMIF('R-Existing'!$B$12:$B$461,$B81,'R-Existing'!Z$12:Z$461)</f>
        <v>0</v>
      </c>
      <c r="AA81" s="37">
        <f>SUMIF('R-Existing'!$B$12:$B$461,$B81,'R-Existing'!AA$12:AA$461)</f>
        <v>0</v>
      </c>
      <c r="AB81" s="37">
        <f>SUMIF('R-Existing'!$B$12:$B$461,$B81,'R-Existing'!AB$12:AB$461)</f>
        <v>0</v>
      </c>
      <c r="AC81" s="37">
        <f>SUMIF('R-Existing'!$B$12:$B$461,$B81,'R-Existing'!AC$12:AC$461)</f>
        <v>0</v>
      </c>
      <c r="AD81" s="37">
        <f>SUMIF('R-Existing'!$B$12:$B$461,$B81,'R-Existing'!AD$12:AD$461)</f>
        <v>0</v>
      </c>
      <c r="AE81" s="56">
        <f>SUMIF('R-Existing'!$B$12:$B$461,$B81,'R-Existing'!AE$12:AE$461)</f>
        <v>9.6699999999999994E-2</v>
      </c>
      <c r="AF81" s="37">
        <f>SUMIF('R-Existing'!$B$12:$B$461,$B81,'R-Existing'!AF$12:AF$461)</f>
        <v>0</v>
      </c>
      <c r="AG81" s="37">
        <f>SUMIF('R-Existing'!$B$12:$B$461,$B81,'R-Existing'!AG$12:AG$461)</f>
        <v>0</v>
      </c>
      <c r="AH81" s="37">
        <f>SUMIF('R-Existing'!$B$12:$B$461,$B81,'R-Existing'!AH$12:AH$461)</f>
        <v>0</v>
      </c>
      <c r="AI81" s="37">
        <f>SUMIF('R-Existing'!$B$12:$B$461,$B81,'R-Existing'!AI$12:AI$461)</f>
        <v>0</v>
      </c>
      <c r="AJ81" s="37">
        <f>SUMIF('R-Existing'!$B$12:$B$461,$B81,'R-Existing'!AJ$12:AJ$461)</f>
        <v>0</v>
      </c>
      <c r="AK81" s="37">
        <f>SUMIF('R-Existing'!$B$12:$B$461,$B81,'R-Existing'!AK$12:AK$461)</f>
        <v>0</v>
      </c>
      <c r="AL81" s="37">
        <f>SUMIF('R-Existing'!$B$12:$B$461,$B81,'R-Existing'!AL$12:AL$461)</f>
        <v>0</v>
      </c>
      <c r="AM81" s="37">
        <f>SUMIF('R-Existing'!$B$12:$B$461,$B81,'R-Existing'!AM$12:AM$461)</f>
        <v>0</v>
      </c>
      <c r="AN81" s="37">
        <f>SUMIF('R-Existing'!$B$12:$B$461,$B81,'R-Existing'!AN$12:AN$461)</f>
        <v>0</v>
      </c>
      <c r="AO81" s="37"/>
      <c r="AP81" s="37"/>
    </row>
    <row r="82" spans="1:42" x14ac:dyDescent="0.2">
      <c r="A82" s="1">
        <f t="shared" si="5"/>
        <v>2</v>
      </c>
      <c r="B82" s="101">
        <f t="shared" si="6"/>
        <v>46812</v>
      </c>
      <c r="C82" s="37">
        <f>SUMIF('R-Existing'!$B$12:$B$461,$B82,'R-Existing'!C$12:C$461)</f>
        <v>0</v>
      </c>
      <c r="D82" s="37">
        <f>SUMIF('R-Existing'!$B$12:$B$461,$B82,'R-Existing'!D$12:D$461)</f>
        <v>0</v>
      </c>
      <c r="E82" s="37">
        <f>SUMIF('R-Existing'!$B$12:$B$461,$B82,'R-Existing'!E$12:E$461)</f>
        <v>0</v>
      </c>
      <c r="F82" s="37">
        <f>SUMIF('R-Existing'!$B$12:$B$461,$B82,'R-Existing'!F$12:F$461)</f>
        <v>0</v>
      </c>
      <c r="G82" s="37">
        <f>SUMIF('R-Existing'!$B$12:$B$461,$B82,'R-Existing'!G$12:G$461)</f>
        <v>0</v>
      </c>
      <c r="H82" s="37">
        <f>SUMIF('R-Existing'!$B$12:$B$461,$B82,'R-Existing'!H$12:H$461)</f>
        <v>0</v>
      </c>
      <c r="I82" s="37">
        <f>SUMIF('R-Existing'!$B$12:$B$461,$B82,'R-Existing'!I$12:I$461)</f>
        <v>0</v>
      </c>
      <c r="J82" s="37">
        <f>SUMIF('R-Existing'!$B$12:$B$461,$B82,'R-Existing'!J$12:J$461)</f>
        <v>0</v>
      </c>
      <c r="K82" s="37">
        <f>SUMIF('R-Existing'!$B$12:$B$461,$B82,'R-Existing'!K$12:K$461)</f>
        <v>0</v>
      </c>
      <c r="L82" s="37">
        <f>SUMIF('R-Existing'!$B$12:$B$461,$B82,'R-Existing'!L$12:L$461)</f>
        <v>0</v>
      </c>
      <c r="M82" s="37">
        <f>SUMIF('R-Existing'!$B$12:$B$461,$B82,'R-Existing'!M$12:M$461)</f>
        <v>0</v>
      </c>
      <c r="N82" s="37">
        <f>SUMIF('R-Existing'!$B$12:$B$461,$B82,'R-Existing'!N$12:N$461)</f>
        <v>0</v>
      </c>
      <c r="O82" s="37">
        <f>SUMIF('R-Existing'!$B$12:$B$461,$B82,'R-Existing'!O$12:O$461)</f>
        <v>0</v>
      </c>
      <c r="P82" s="37">
        <f>SUMIF('R-Existing'!$B$12:$B$461,$B82,'R-Existing'!P$12:P$461)</f>
        <v>0</v>
      </c>
      <c r="Q82" s="37">
        <f>SUMIF('R-Existing'!$B$12:$B$461,$B82,'R-Existing'!Q$12:Q$461)</f>
        <v>0</v>
      </c>
      <c r="R82" s="37">
        <f>SUMIF('R-Existing'!$B$12:$B$461,$B82,'R-Existing'!R$12:R$461)</f>
        <v>0</v>
      </c>
      <c r="S82" s="37">
        <f>SUMIF('R-Existing'!$B$12:$B$461,$B82,'R-Existing'!S$12:S$461)</f>
        <v>0</v>
      </c>
      <c r="T82" s="37">
        <f>SUMIF('R-Existing'!$B$12:$B$461,$B82,'R-Existing'!T$12:T$461)</f>
        <v>0</v>
      </c>
      <c r="U82" s="37">
        <f>SUMIF('R-Existing'!$B$12:$B$461,$B82,'R-Existing'!U$12:U$461)</f>
        <v>1</v>
      </c>
      <c r="V82" s="37">
        <f>SUMIF('R-Existing'!$B$12:$B$461,$B82,'R-Existing'!V$12:V$461)</f>
        <v>0</v>
      </c>
      <c r="W82" s="37">
        <f>SUMIF('R-Existing'!$B$12:$B$461,$B82,'R-Existing'!W$12:W$461)</f>
        <v>0</v>
      </c>
      <c r="X82" s="37">
        <f>SUMIF('R-Existing'!$B$12:$B$461,$B82,'R-Existing'!X$12:X$461)</f>
        <v>237</v>
      </c>
      <c r="Y82" s="37">
        <f>SUMIF('R-Existing'!$B$12:$B$461,$B82,'R-Existing'!Y$12:Y$461)</f>
        <v>0</v>
      </c>
      <c r="Z82" s="37">
        <f>SUMIF('R-Existing'!$B$12:$B$461,$B82,'R-Existing'!Z$12:Z$461)</f>
        <v>0</v>
      </c>
      <c r="AA82" s="37">
        <f>SUMIF('R-Existing'!$B$12:$B$461,$B82,'R-Existing'!AA$12:AA$461)</f>
        <v>0</v>
      </c>
      <c r="AB82" s="37">
        <f>SUMIF('R-Existing'!$B$12:$B$461,$B82,'R-Existing'!AB$12:AB$461)</f>
        <v>0</v>
      </c>
      <c r="AC82" s="37">
        <f>SUMIF('R-Existing'!$B$12:$B$461,$B82,'R-Existing'!AC$12:AC$461)</f>
        <v>0</v>
      </c>
      <c r="AD82" s="37">
        <f>SUMIF('R-Existing'!$B$12:$B$461,$B82,'R-Existing'!AD$12:AD$461)</f>
        <v>0</v>
      </c>
      <c r="AE82" s="56">
        <f>SUMIF('R-Existing'!$B$12:$B$461,$B82,'R-Existing'!AE$12:AE$461)</f>
        <v>9.6699999999999994E-2</v>
      </c>
      <c r="AF82" s="37">
        <f>SUMIF('R-Existing'!$B$12:$B$461,$B82,'R-Existing'!AF$12:AF$461)</f>
        <v>0</v>
      </c>
      <c r="AG82" s="37">
        <f>SUMIF('R-Existing'!$B$12:$B$461,$B82,'R-Existing'!AG$12:AG$461)</f>
        <v>0</v>
      </c>
      <c r="AH82" s="37">
        <f>SUMIF('R-Existing'!$B$12:$B$461,$B82,'R-Existing'!AH$12:AH$461)</f>
        <v>0</v>
      </c>
      <c r="AI82" s="37">
        <f>SUMIF('R-Existing'!$B$12:$B$461,$B82,'R-Existing'!AI$12:AI$461)</f>
        <v>0</v>
      </c>
      <c r="AJ82" s="37">
        <f>SUMIF('R-Existing'!$B$12:$B$461,$B82,'R-Existing'!AJ$12:AJ$461)</f>
        <v>0</v>
      </c>
      <c r="AK82" s="37">
        <f>SUMIF('R-Existing'!$B$12:$B$461,$B82,'R-Existing'!AK$12:AK$461)</f>
        <v>0</v>
      </c>
      <c r="AL82" s="37">
        <f>SUMIF('R-Existing'!$B$12:$B$461,$B82,'R-Existing'!AL$12:AL$461)</f>
        <v>0</v>
      </c>
      <c r="AM82" s="37">
        <f>SUMIF('R-Existing'!$B$12:$B$461,$B82,'R-Existing'!AM$12:AM$461)</f>
        <v>0</v>
      </c>
      <c r="AN82" s="37">
        <f>SUMIF('R-Existing'!$B$12:$B$461,$B82,'R-Existing'!AN$12:AN$461)</f>
        <v>0</v>
      </c>
      <c r="AO82" s="37"/>
      <c r="AP82" s="37"/>
    </row>
    <row r="83" spans="1:42" x14ac:dyDescent="0.2">
      <c r="A83" s="1">
        <f t="shared" si="5"/>
        <v>3</v>
      </c>
      <c r="B83" s="101">
        <f t="shared" si="6"/>
        <v>46843</v>
      </c>
      <c r="C83" s="37">
        <f>SUMIF('R-Existing'!$B$12:$B$461,$B83,'R-Existing'!C$12:C$461)</f>
        <v>0</v>
      </c>
      <c r="D83" s="37">
        <f>SUMIF('R-Existing'!$B$12:$B$461,$B83,'R-Existing'!D$12:D$461)</f>
        <v>0</v>
      </c>
      <c r="E83" s="37">
        <f>SUMIF('R-Existing'!$B$12:$B$461,$B83,'R-Existing'!E$12:E$461)</f>
        <v>0</v>
      </c>
      <c r="F83" s="37">
        <f>SUMIF('R-Existing'!$B$12:$B$461,$B83,'R-Existing'!F$12:F$461)</f>
        <v>0</v>
      </c>
      <c r="G83" s="37">
        <f>SUMIF('R-Existing'!$B$12:$B$461,$B83,'R-Existing'!G$12:G$461)</f>
        <v>0</v>
      </c>
      <c r="H83" s="37">
        <f>SUMIF('R-Existing'!$B$12:$B$461,$B83,'R-Existing'!H$12:H$461)</f>
        <v>0</v>
      </c>
      <c r="I83" s="37">
        <f>SUMIF('R-Existing'!$B$12:$B$461,$B83,'R-Existing'!I$12:I$461)</f>
        <v>0</v>
      </c>
      <c r="J83" s="37">
        <f>SUMIF('R-Existing'!$B$12:$B$461,$B83,'R-Existing'!J$12:J$461)</f>
        <v>0</v>
      </c>
      <c r="K83" s="37">
        <f>SUMIF('R-Existing'!$B$12:$B$461,$B83,'R-Existing'!K$12:K$461)</f>
        <v>0</v>
      </c>
      <c r="L83" s="37">
        <f>SUMIF('R-Existing'!$B$12:$B$461,$B83,'R-Existing'!L$12:L$461)</f>
        <v>0</v>
      </c>
      <c r="M83" s="37">
        <f>SUMIF('R-Existing'!$B$12:$B$461,$B83,'R-Existing'!M$12:M$461)</f>
        <v>0</v>
      </c>
      <c r="N83" s="37">
        <f>SUMIF('R-Existing'!$B$12:$B$461,$B83,'R-Existing'!N$12:N$461)</f>
        <v>0</v>
      </c>
      <c r="O83" s="37">
        <f>SUMIF('R-Existing'!$B$12:$B$461,$B83,'R-Existing'!O$12:O$461)</f>
        <v>0</v>
      </c>
      <c r="P83" s="37">
        <f>SUMIF('R-Existing'!$B$12:$B$461,$B83,'R-Existing'!P$12:P$461)</f>
        <v>0</v>
      </c>
      <c r="Q83" s="37">
        <f>SUMIF('R-Existing'!$B$12:$B$461,$B83,'R-Existing'!Q$12:Q$461)</f>
        <v>0</v>
      </c>
      <c r="R83" s="37">
        <f>SUMIF('R-Existing'!$B$12:$B$461,$B83,'R-Existing'!R$12:R$461)</f>
        <v>0</v>
      </c>
      <c r="S83" s="37">
        <f>SUMIF('R-Existing'!$B$12:$B$461,$B83,'R-Existing'!S$12:S$461)</f>
        <v>0</v>
      </c>
      <c r="T83" s="37">
        <f>SUMIF('R-Existing'!$B$12:$B$461,$B83,'R-Existing'!T$12:T$461)</f>
        <v>0</v>
      </c>
      <c r="U83" s="37">
        <f>SUMIF('R-Existing'!$B$12:$B$461,$B83,'R-Existing'!U$12:U$461)</f>
        <v>1</v>
      </c>
      <c r="V83" s="37">
        <f>SUMIF('R-Existing'!$B$12:$B$461,$B83,'R-Existing'!V$12:V$461)</f>
        <v>0</v>
      </c>
      <c r="W83" s="37">
        <f>SUMIF('R-Existing'!$B$12:$B$461,$B83,'R-Existing'!W$12:W$461)</f>
        <v>0</v>
      </c>
      <c r="X83" s="37">
        <f>SUMIF('R-Existing'!$B$12:$B$461,$B83,'R-Existing'!X$12:X$461)</f>
        <v>237</v>
      </c>
      <c r="Y83" s="37">
        <f>SUMIF('R-Existing'!$B$12:$B$461,$B83,'R-Existing'!Y$12:Y$461)</f>
        <v>0</v>
      </c>
      <c r="Z83" s="37">
        <f>SUMIF('R-Existing'!$B$12:$B$461,$B83,'R-Existing'!Z$12:Z$461)</f>
        <v>0</v>
      </c>
      <c r="AA83" s="37">
        <f>SUMIF('R-Existing'!$B$12:$B$461,$B83,'R-Existing'!AA$12:AA$461)</f>
        <v>0</v>
      </c>
      <c r="AB83" s="37">
        <f>SUMIF('R-Existing'!$B$12:$B$461,$B83,'R-Existing'!AB$12:AB$461)</f>
        <v>0</v>
      </c>
      <c r="AC83" s="37">
        <f>SUMIF('R-Existing'!$B$12:$B$461,$B83,'R-Existing'!AC$12:AC$461)</f>
        <v>0</v>
      </c>
      <c r="AD83" s="37">
        <f>SUMIF('R-Existing'!$B$12:$B$461,$B83,'R-Existing'!AD$12:AD$461)</f>
        <v>0</v>
      </c>
      <c r="AE83" s="56">
        <f>SUMIF('R-Existing'!$B$12:$B$461,$B83,'R-Existing'!AE$12:AE$461)</f>
        <v>9.6699999999999994E-2</v>
      </c>
      <c r="AF83" s="37">
        <f>SUMIF('R-Existing'!$B$12:$B$461,$B83,'R-Existing'!AF$12:AF$461)</f>
        <v>0</v>
      </c>
      <c r="AG83" s="37">
        <f>SUMIF('R-Existing'!$B$12:$B$461,$B83,'R-Existing'!AG$12:AG$461)</f>
        <v>0</v>
      </c>
      <c r="AH83" s="37">
        <f>SUMIF('R-Existing'!$B$12:$B$461,$B83,'R-Existing'!AH$12:AH$461)</f>
        <v>0</v>
      </c>
      <c r="AI83" s="37">
        <f>SUMIF('R-Existing'!$B$12:$B$461,$B83,'R-Existing'!AI$12:AI$461)</f>
        <v>0</v>
      </c>
      <c r="AJ83" s="37">
        <f>SUMIF('R-Existing'!$B$12:$B$461,$B83,'R-Existing'!AJ$12:AJ$461)</f>
        <v>0</v>
      </c>
      <c r="AK83" s="37">
        <f>SUMIF('R-Existing'!$B$12:$B$461,$B83,'R-Existing'!AK$12:AK$461)</f>
        <v>0</v>
      </c>
      <c r="AL83" s="37">
        <f>SUMIF('R-Existing'!$B$12:$B$461,$B83,'R-Existing'!AL$12:AL$461)</f>
        <v>0</v>
      </c>
      <c r="AM83" s="37">
        <f>SUMIF('R-Existing'!$B$12:$B$461,$B83,'R-Existing'!AM$12:AM$461)</f>
        <v>0</v>
      </c>
      <c r="AN83" s="37">
        <f>SUMIF('R-Existing'!$B$12:$B$461,$B83,'R-Existing'!AN$12:AN$461)</f>
        <v>0</v>
      </c>
      <c r="AO83" s="37"/>
      <c r="AP83" s="37"/>
    </row>
    <row r="84" spans="1:42" x14ac:dyDescent="0.2">
      <c r="A84" s="1">
        <f t="shared" si="5"/>
        <v>4</v>
      </c>
      <c r="B84" s="101">
        <f t="shared" si="6"/>
        <v>46873</v>
      </c>
      <c r="C84" s="37">
        <f>SUMIF('R-Existing'!$B$12:$B$461,$B84,'R-Existing'!C$12:C$461)</f>
        <v>0</v>
      </c>
      <c r="D84" s="37">
        <f>SUMIF('R-Existing'!$B$12:$B$461,$B84,'R-Existing'!D$12:D$461)</f>
        <v>0</v>
      </c>
      <c r="E84" s="37">
        <f>SUMIF('R-Existing'!$B$12:$B$461,$B84,'R-Existing'!E$12:E$461)</f>
        <v>0</v>
      </c>
      <c r="F84" s="37">
        <f>SUMIF('R-Existing'!$B$12:$B$461,$B84,'R-Existing'!F$12:F$461)</f>
        <v>0</v>
      </c>
      <c r="G84" s="37">
        <f>SUMIF('R-Existing'!$B$12:$B$461,$B84,'R-Existing'!G$12:G$461)</f>
        <v>0</v>
      </c>
      <c r="H84" s="37">
        <f>SUMIF('R-Existing'!$B$12:$B$461,$B84,'R-Existing'!H$12:H$461)</f>
        <v>0</v>
      </c>
      <c r="I84" s="37">
        <f>SUMIF('R-Existing'!$B$12:$B$461,$B84,'R-Existing'!I$12:I$461)</f>
        <v>0</v>
      </c>
      <c r="J84" s="37">
        <f>SUMIF('R-Existing'!$B$12:$B$461,$B84,'R-Existing'!J$12:J$461)</f>
        <v>0</v>
      </c>
      <c r="K84" s="37">
        <f>SUMIF('R-Existing'!$B$12:$B$461,$B84,'R-Existing'!K$12:K$461)</f>
        <v>0</v>
      </c>
      <c r="L84" s="37">
        <f>SUMIF('R-Existing'!$B$12:$B$461,$B84,'R-Existing'!L$12:L$461)</f>
        <v>0</v>
      </c>
      <c r="M84" s="37">
        <f>SUMIF('R-Existing'!$B$12:$B$461,$B84,'R-Existing'!M$12:M$461)</f>
        <v>0</v>
      </c>
      <c r="N84" s="37">
        <f>SUMIF('R-Existing'!$B$12:$B$461,$B84,'R-Existing'!N$12:N$461)</f>
        <v>0</v>
      </c>
      <c r="O84" s="37">
        <f>SUMIF('R-Existing'!$B$12:$B$461,$B84,'R-Existing'!O$12:O$461)</f>
        <v>0</v>
      </c>
      <c r="P84" s="37">
        <f>SUMIF('R-Existing'!$B$12:$B$461,$B84,'R-Existing'!P$12:P$461)</f>
        <v>0</v>
      </c>
      <c r="Q84" s="37">
        <f>SUMIF('R-Existing'!$B$12:$B$461,$B84,'R-Existing'!Q$12:Q$461)</f>
        <v>0</v>
      </c>
      <c r="R84" s="37">
        <f>SUMIF('R-Existing'!$B$12:$B$461,$B84,'R-Existing'!R$12:R$461)</f>
        <v>0</v>
      </c>
      <c r="S84" s="37">
        <f>SUMIF('R-Existing'!$B$12:$B$461,$B84,'R-Existing'!S$12:S$461)</f>
        <v>0</v>
      </c>
      <c r="T84" s="37">
        <f>SUMIF('R-Existing'!$B$12:$B$461,$B84,'R-Existing'!T$12:T$461)</f>
        <v>0</v>
      </c>
      <c r="U84" s="37">
        <f>SUMIF('R-Existing'!$B$12:$B$461,$B84,'R-Existing'!U$12:U$461)</f>
        <v>1</v>
      </c>
      <c r="V84" s="37">
        <f>SUMIF('R-Existing'!$B$12:$B$461,$B84,'R-Existing'!V$12:V$461)</f>
        <v>0</v>
      </c>
      <c r="W84" s="37">
        <f>SUMIF('R-Existing'!$B$12:$B$461,$B84,'R-Existing'!W$12:W$461)</f>
        <v>0</v>
      </c>
      <c r="X84" s="37">
        <f>SUMIF('R-Existing'!$B$12:$B$461,$B84,'R-Existing'!X$12:X$461)</f>
        <v>237</v>
      </c>
      <c r="Y84" s="37">
        <f>SUMIF('R-Existing'!$B$12:$B$461,$B84,'R-Existing'!Y$12:Y$461)</f>
        <v>0</v>
      </c>
      <c r="Z84" s="37">
        <f>SUMIF('R-Existing'!$B$12:$B$461,$B84,'R-Existing'!Z$12:Z$461)</f>
        <v>0</v>
      </c>
      <c r="AA84" s="37">
        <f>SUMIF('R-Existing'!$B$12:$B$461,$B84,'R-Existing'!AA$12:AA$461)</f>
        <v>0</v>
      </c>
      <c r="AB84" s="37">
        <f>SUMIF('R-Existing'!$B$12:$B$461,$B84,'R-Existing'!AB$12:AB$461)</f>
        <v>0</v>
      </c>
      <c r="AC84" s="37">
        <f>SUMIF('R-Existing'!$B$12:$B$461,$B84,'R-Existing'!AC$12:AC$461)</f>
        <v>0</v>
      </c>
      <c r="AD84" s="37">
        <f>SUMIF('R-Existing'!$B$12:$B$461,$B84,'R-Existing'!AD$12:AD$461)</f>
        <v>0</v>
      </c>
      <c r="AE84" s="56">
        <f>SUMIF('R-Existing'!$B$12:$B$461,$B84,'R-Existing'!AE$12:AE$461)</f>
        <v>9.6699999999999994E-2</v>
      </c>
      <c r="AF84" s="37">
        <f>SUMIF('R-Existing'!$B$12:$B$461,$B84,'R-Existing'!AF$12:AF$461)</f>
        <v>0</v>
      </c>
      <c r="AG84" s="37">
        <f>SUMIF('R-Existing'!$B$12:$B$461,$B84,'R-Existing'!AG$12:AG$461)</f>
        <v>0</v>
      </c>
      <c r="AH84" s="37">
        <f>SUMIF('R-Existing'!$B$12:$B$461,$B84,'R-Existing'!AH$12:AH$461)</f>
        <v>0</v>
      </c>
      <c r="AI84" s="37">
        <f>SUMIF('R-Existing'!$B$12:$B$461,$B84,'R-Existing'!AI$12:AI$461)</f>
        <v>0</v>
      </c>
      <c r="AJ84" s="37">
        <f>SUMIF('R-Existing'!$B$12:$B$461,$B84,'R-Existing'!AJ$12:AJ$461)</f>
        <v>0</v>
      </c>
      <c r="AK84" s="37">
        <f>SUMIF('R-Existing'!$B$12:$B$461,$B84,'R-Existing'!AK$12:AK$461)</f>
        <v>0</v>
      </c>
      <c r="AL84" s="37">
        <f>SUMIF('R-Existing'!$B$12:$B$461,$B84,'R-Existing'!AL$12:AL$461)</f>
        <v>0</v>
      </c>
      <c r="AM84" s="37">
        <f>SUMIF('R-Existing'!$B$12:$B$461,$B84,'R-Existing'!AM$12:AM$461)</f>
        <v>0</v>
      </c>
      <c r="AN84" s="37">
        <f>SUMIF('R-Existing'!$B$12:$B$461,$B84,'R-Existing'!AN$12:AN$461)</f>
        <v>0</v>
      </c>
      <c r="AO84" s="37"/>
      <c r="AP84" s="37"/>
    </row>
    <row r="85" spans="1:42" x14ac:dyDescent="0.2">
      <c r="A85" s="1">
        <f t="shared" si="5"/>
        <v>5</v>
      </c>
      <c r="B85" s="101">
        <f t="shared" si="6"/>
        <v>46904</v>
      </c>
      <c r="C85" s="37">
        <f>SUMIF('R-Existing'!$B$12:$B$461,$B85,'R-Existing'!C$12:C$461)</f>
        <v>0</v>
      </c>
      <c r="D85" s="37">
        <f>SUMIF('R-Existing'!$B$12:$B$461,$B85,'R-Existing'!D$12:D$461)</f>
        <v>0</v>
      </c>
      <c r="E85" s="37">
        <f>SUMIF('R-Existing'!$B$12:$B$461,$B85,'R-Existing'!E$12:E$461)</f>
        <v>0</v>
      </c>
      <c r="F85" s="37">
        <f>SUMIF('R-Existing'!$B$12:$B$461,$B85,'R-Existing'!F$12:F$461)</f>
        <v>0</v>
      </c>
      <c r="G85" s="37">
        <f>SUMIF('R-Existing'!$B$12:$B$461,$B85,'R-Existing'!G$12:G$461)</f>
        <v>0</v>
      </c>
      <c r="H85" s="37">
        <f>SUMIF('R-Existing'!$B$12:$B$461,$B85,'R-Existing'!H$12:H$461)</f>
        <v>0</v>
      </c>
      <c r="I85" s="37">
        <f>SUMIF('R-Existing'!$B$12:$B$461,$B85,'R-Existing'!I$12:I$461)</f>
        <v>0</v>
      </c>
      <c r="J85" s="37">
        <f>SUMIF('R-Existing'!$B$12:$B$461,$B85,'R-Existing'!J$12:J$461)</f>
        <v>0</v>
      </c>
      <c r="K85" s="37">
        <f>SUMIF('R-Existing'!$B$12:$B$461,$B85,'R-Existing'!K$12:K$461)</f>
        <v>0</v>
      </c>
      <c r="L85" s="37">
        <f>SUMIF('R-Existing'!$B$12:$B$461,$B85,'R-Existing'!L$12:L$461)</f>
        <v>0</v>
      </c>
      <c r="M85" s="37">
        <f>SUMIF('R-Existing'!$B$12:$B$461,$B85,'R-Existing'!M$12:M$461)</f>
        <v>0</v>
      </c>
      <c r="N85" s="37">
        <f>SUMIF('R-Existing'!$B$12:$B$461,$B85,'R-Existing'!N$12:N$461)</f>
        <v>0</v>
      </c>
      <c r="O85" s="37">
        <f>SUMIF('R-Existing'!$B$12:$B$461,$B85,'R-Existing'!O$12:O$461)</f>
        <v>0</v>
      </c>
      <c r="P85" s="37">
        <f>SUMIF('R-Existing'!$B$12:$B$461,$B85,'R-Existing'!P$12:P$461)</f>
        <v>0</v>
      </c>
      <c r="Q85" s="37">
        <f>SUMIF('R-Existing'!$B$12:$B$461,$B85,'R-Existing'!Q$12:Q$461)</f>
        <v>0</v>
      </c>
      <c r="R85" s="37">
        <f>SUMIF('R-Existing'!$B$12:$B$461,$B85,'R-Existing'!R$12:R$461)</f>
        <v>0</v>
      </c>
      <c r="S85" s="37">
        <f>SUMIF('R-Existing'!$B$12:$B$461,$B85,'R-Existing'!S$12:S$461)</f>
        <v>0</v>
      </c>
      <c r="T85" s="37">
        <f>SUMIF('R-Existing'!$B$12:$B$461,$B85,'R-Existing'!T$12:T$461)</f>
        <v>0</v>
      </c>
      <c r="U85" s="37">
        <f>SUMIF('R-Existing'!$B$12:$B$461,$B85,'R-Existing'!U$12:U$461)</f>
        <v>1</v>
      </c>
      <c r="V85" s="37">
        <f>SUMIF('R-Existing'!$B$12:$B$461,$B85,'R-Existing'!V$12:V$461)</f>
        <v>0</v>
      </c>
      <c r="W85" s="37">
        <f>SUMIF('R-Existing'!$B$12:$B$461,$B85,'R-Existing'!W$12:W$461)</f>
        <v>0</v>
      </c>
      <c r="X85" s="37">
        <f>SUMIF('R-Existing'!$B$12:$B$461,$B85,'R-Existing'!X$12:X$461)</f>
        <v>237</v>
      </c>
      <c r="Y85" s="37">
        <f>SUMIF('R-Existing'!$B$12:$B$461,$B85,'R-Existing'!Y$12:Y$461)</f>
        <v>0</v>
      </c>
      <c r="Z85" s="37">
        <f>SUMIF('R-Existing'!$B$12:$B$461,$B85,'R-Existing'!Z$12:Z$461)</f>
        <v>0</v>
      </c>
      <c r="AA85" s="37">
        <f>SUMIF('R-Existing'!$B$12:$B$461,$B85,'R-Existing'!AA$12:AA$461)</f>
        <v>0</v>
      </c>
      <c r="AB85" s="37">
        <f>SUMIF('R-Existing'!$B$12:$B$461,$B85,'R-Existing'!AB$12:AB$461)</f>
        <v>0</v>
      </c>
      <c r="AC85" s="37">
        <f>SUMIF('R-Existing'!$B$12:$B$461,$B85,'R-Existing'!AC$12:AC$461)</f>
        <v>0</v>
      </c>
      <c r="AD85" s="37">
        <f>SUMIF('R-Existing'!$B$12:$B$461,$B85,'R-Existing'!AD$12:AD$461)</f>
        <v>0</v>
      </c>
      <c r="AE85" s="56">
        <f>SUMIF('R-Existing'!$B$12:$B$461,$B85,'R-Existing'!AE$12:AE$461)</f>
        <v>9.6699999999999994E-2</v>
      </c>
      <c r="AF85" s="37">
        <f>SUMIF('R-Existing'!$B$12:$B$461,$B85,'R-Existing'!AF$12:AF$461)</f>
        <v>0</v>
      </c>
      <c r="AG85" s="37">
        <f>SUMIF('R-Existing'!$B$12:$B$461,$B85,'R-Existing'!AG$12:AG$461)</f>
        <v>0</v>
      </c>
      <c r="AH85" s="37">
        <f>SUMIF('R-Existing'!$B$12:$B$461,$B85,'R-Existing'!AH$12:AH$461)</f>
        <v>0</v>
      </c>
      <c r="AI85" s="37">
        <f>SUMIF('R-Existing'!$B$12:$B$461,$B85,'R-Existing'!AI$12:AI$461)</f>
        <v>0</v>
      </c>
      <c r="AJ85" s="37">
        <f>SUMIF('R-Existing'!$B$12:$B$461,$B85,'R-Existing'!AJ$12:AJ$461)</f>
        <v>0</v>
      </c>
      <c r="AK85" s="37">
        <f>SUMIF('R-Existing'!$B$12:$B$461,$B85,'R-Existing'!AK$12:AK$461)</f>
        <v>0</v>
      </c>
      <c r="AL85" s="37">
        <f>SUMIF('R-Existing'!$B$12:$B$461,$B85,'R-Existing'!AL$12:AL$461)</f>
        <v>0</v>
      </c>
      <c r="AM85" s="37">
        <f>SUMIF('R-Existing'!$B$12:$B$461,$B85,'R-Existing'!AM$12:AM$461)</f>
        <v>0</v>
      </c>
      <c r="AN85" s="37">
        <f>SUMIF('R-Existing'!$B$12:$B$461,$B85,'R-Existing'!AN$12:AN$461)</f>
        <v>0</v>
      </c>
      <c r="AO85" s="37"/>
      <c r="AP85" s="37"/>
    </row>
    <row r="86" spans="1:42" x14ac:dyDescent="0.2">
      <c r="A86" s="1">
        <f t="shared" si="5"/>
        <v>6</v>
      </c>
      <c r="B86" s="101">
        <f t="shared" si="6"/>
        <v>46934</v>
      </c>
      <c r="C86" s="37">
        <f>SUMIF('R-Existing'!$B$12:$B$461,$B86,'R-Existing'!C$12:C$461)</f>
        <v>0</v>
      </c>
      <c r="D86" s="37">
        <f>SUMIF('R-Existing'!$B$12:$B$461,$B86,'R-Existing'!D$12:D$461)</f>
        <v>0</v>
      </c>
      <c r="E86" s="37">
        <f>SUMIF('R-Existing'!$B$12:$B$461,$B86,'R-Existing'!E$12:E$461)</f>
        <v>0</v>
      </c>
      <c r="F86" s="37">
        <f>SUMIF('R-Existing'!$B$12:$B$461,$B86,'R-Existing'!F$12:F$461)</f>
        <v>0</v>
      </c>
      <c r="G86" s="37">
        <f>SUMIF('R-Existing'!$B$12:$B$461,$B86,'R-Existing'!G$12:G$461)</f>
        <v>0</v>
      </c>
      <c r="H86" s="37">
        <f>SUMIF('R-Existing'!$B$12:$B$461,$B86,'R-Existing'!H$12:H$461)</f>
        <v>0</v>
      </c>
      <c r="I86" s="37">
        <f>SUMIF('R-Existing'!$B$12:$B$461,$B86,'R-Existing'!I$12:I$461)</f>
        <v>0</v>
      </c>
      <c r="J86" s="37">
        <f>SUMIF('R-Existing'!$B$12:$B$461,$B86,'R-Existing'!J$12:J$461)</f>
        <v>0</v>
      </c>
      <c r="K86" s="37">
        <f>SUMIF('R-Existing'!$B$12:$B$461,$B86,'R-Existing'!K$12:K$461)</f>
        <v>0</v>
      </c>
      <c r="L86" s="37">
        <f>SUMIF('R-Existing'!$B$12:$B$461,$B86,'R-Existing'!L$12:L$461)</f>
        <v>0</v>
      </c>
      <c r="M86" s="37">
        <f>SUMIF('R-Existing'!$B$12:$B$461,$B86,'R-Existing'!M$12:M$461)</f>
        <v>0</v>
      </c>
      <c r="N86" s="37">
        <f>SUMIF('R-Existing'!$B$12:$B$461,$B86,'R-Existing'!N$12:N$461)</f>
        <v>0</v>
      </c>
      <c r="O86" s="37">
        <f>SUMIF('R-Existing'!$B$12:$B$461,$B86,'R-Existing'!O$12:O$461)</f>
        <v>0</v>
      </c>
      <c r="P86" s="37">
        <f>SUMIF('R-Existing'!$B$12:$B$461,$B86,'R-Existing'!P$12:P$461)</f>
        <v>0</v>
      </c>
      <c r="Q86" s="37">
        <f>SUMIF('R-Existing'!$B$12:$B$461,$B86,'R-Existing'!Q$12:Q$461)</f>
        <v>0</v>
      </c>
      <c r="R86" s="37">
        <f>SUMIF('R-Existing'!$B$12:$B$461,$B86,'R-Existing'!R$12:R$461)</f>
        <v>0</v>
      </c>
      <c r="S86" s="37">
        <f>SUMIF('R-Existing'!$B$12:$B$461,$B86,'R-Existing'!S$12:S$461)</f>
        <v>0</v>
      </c>
      <c r="T86" s="37">
        <f>SUMIF('R-Existing'!$B$12:$B$461,$B86,'R-Existing'!T$12:T$461)</f>
        <v>0</v>
      </c>
      <c r="U86" s="37">
        <f>SUMIF('R-Existing'!$B$12:$B$461,$B86,'R-Existing'!U$12:U$461)</f>
        <v>1</v>
      </c>
      <c r="V86" s="37">
        <f>SUMIF('R-Existing'!$B$12:$B$461,$B86,'R-Existing'!V$12:V$461)</f>
        <v>0</v>
      </c>
      <c r="W86" s="37">
        <f>SUMIF('R-Existing'!$B$12:$B$461,$B86,'R-Existing'!W$12:W$461)</f>
        <v>0</v>
      </c>
      <c r="X86" s="37">
        <f>SUMIF('R-Existing'!$B$12:$B$461,$B86,'R-Existing'!X$12:X$461)</f>
        <v>237</v>
      </c>
      <c r="Y86" s="37">
        <f>SUMIF('R-Existing'!$B$12:$B$461,$B86,'R-Existing'!Y$12:Y$461)</f>
        <v>0</v>
      </c>
      <c r="Z86" s="37">
        <f>SUMIF('R-Existing'!$B$12:$B$461,$B86,'R-Existing'!Z$12:Z$461)</f>
        <v>0</v>
      </c>
      <c r="AA86" s="37">
        <f>SUMIF('R-Existing'!$B$12:$B$461,$B86,'R-Existing'!AA$12:AA$461)</f>
        <v>0</v>
      </c>
      <c r="AB86" s="37">
        <f>SUMIF('R-Existing'!$B$12:$B$461,$B86,'R-Existing'!AB$12:AB$461)</f>
        <v>0</v>
      </c>
      <c r="AC86" s="37">
        <f>SUMIF('R-Existing'!$B$12:$B$461,$B86,'R-Existing'!AC$12:AC$461)</f>
        <v>0</v>
      </c>
      <c r="AD86" s="37">
        <f>SUMIF('R-Existing'!$B$12:$B$461,$B86,'R-Existing'!AD$12:AD$461)</f>
        <v>0</v>
      </c>
      <c r="AE86" s="56">
        <f>SUMIF('R-Existing'!$B$12:$B$461,$B86,'R-Existing'!AE$12:AE$461)</f>
        <v>9.6699999999999994E-2</v>
      </c>
      <c r="AF86" s="37">
        <f>SUMIF('R-Existing'!$B$12:$B$461,$B86,'R-Existing'!AF$12:AF$461)</f>
        <v>0</v>
      </c>
      <c r="AG86" s="37">
        <f>SUMIF('R-Existing'!$B$12:$B$461,$B86,'R-Existing'!AG$12:AG$461)</f>
        <v>0</v>
      </c>
      <c r="AH86" s="37">
        <f>SUMIF('R-Existing'!$B$12:$B$461,$B86,'R-Existing'!AH$12:AH$461)</f>
        <v>0</v>
      </c>
      <c r="AI86" s="37">
        <f>SUMIF('R-Existing'!$B$12:$B$461,$B86,'R-Existing'!AI$12:AI$461)</f>
        <v>0</v>
      </c>
      <c r="AJ86" s="37">
        <f>SUMIF('R-Existing'!$B$12:$B$461,$B86,'R-Existing'!AJ$12:AJ$461)</f>
        <v>0</v>
      </c>
      <c r="AK86" s="37">
        <f>SUMIF('R-Existing'!$B$12:$B$461,$B86,'R-Existing'!AK$12:AK$461)</f>
        <v>0</v>
      </c>
      <c r="AL86" s="37">
        <f>SUMIF('R-Existing'!$B$12:$B$461,$B86,'R-Existing'!AL$12:AL$461)</f>
        <v>0</v>
      </c>
      <c r="AM86" s="37">
        <f>SUMIF('R-Existing'!$B$12:$B$461,$B86,'R-Existing'!AM$12:AM$461)</f>
        <v>0</v>
      </c>
      <c r="AN86" s="37">
        <f>SUMIF('R-Existing'!$B$12:$B$461,$B86,'R-Existing'!AN$12:AN$461)</f>
        <v>0</v>
      </c>
      <c r="AO86" s="37"/>
      <c r="AP86" s="37"/>
    </row>
    <row r="87" spans="1:42" x14ac:dyDescent="0.2">
      <c r="A87" s="1">
        <f t="shared" si="5"/>
        <v>7</v>
      </c>
      <c r="B87" s="101">
        <f t="shared" si="6"/>
        <v>46965</v>
      </c>
      <c r="C87" s="37">
        <f>SUMIF('R-Existing'!$B$12:$B$461,$B87,'R-Existing'!C$12:C$461)</f>
        <v>0</v>
      </c>
      <c r="D87" s="37">
        <f>SUMIF('R-Existing'!$B$12:$B$461,$B87,'R-Existing'!D$12:D$461)</f>
        <v>0</v>
      </c>
      <c r="E87" s="37">
        <f>SUMIF('R-Existing'!$B$12:$B$461,$B87,'R-Existing'!E$12:E$461)</f>
        <v>0</v>
      </c>
      <c r="F87" s="37">
        <f>SUMIF('R-Existing'!$B$12:$B$461,$B87,'R-Existing'!F$12:F$461)</f>
        <v>0</v>
      </c>
      <c r="G87" s="37">
        <f>SUMIF('R-Existing'!$B$12:$B$461,$B87,'R-Existing'!G$12:G$461)</f>
        <v>0</v>
      </c>
      <c r="H87" s="37">
        <f>SUMIF('R-Existing'!$B$12:$B$461,$B87,'R-Existing'!H$12:H$461)</f>
        <v>0</v>
      </c>
      <c r="I87" s="37">
        <f>SUMIF('R-Existing'!$B$12:$B$461,$B87,'R-Existing'!I$12:I$461)</f>
        <v>0</v>
      </c>
      <c r="J87" s="37">
        <f>SUMIF('R-Existing'!$B$12:$B$461,$B87,'R-Existing'!J$12:J$461)</f>
        <v>0</v>
      </c>
      <c r="K87" s="37">
        <f>SUMIF('R-Existing'!$B$12:$B$461,$B87,'R-Existing'!K$12:K$461)</f>
        <v>0</v>
      </c>
      <c r="L87" s="37">
        <f>SUMIF('R-Existing'!$B$12:$B$461,$B87,'R-Existing'!L$12:L$461)</f>
        <v>0</v>
      </c>
      <c r="M87" s="37">
        <f>SUMIF('R-Existing'!$B$12:$B$461,$B87,'R-Existing'!M$12:M$461)</f>
        <v>0</v>
      </c>
      <c r="N87" s="37">
        <f>SUMIF('R-Existing'!$B$12:$B$461,$B87,'R-Existing'!N$12:N$461)</f>
        <v>0</v>
      </c>
      <c r="O87" s="37">
        <f>SUMIF('R-Existing'!$B$12:$B$461,$B87,'R-Existing'!O$12:O$461)</f>
        <v>0</v>
      </c>
      <c r="P87" s="37">
        <f>SUMIF('R-Existing'!$B$12:$B$461,$B87,'R-Existing'!P$12:P$461)</f>
        <v>0</v>
      </c>
      <c r="Q87" s="37">
        <f>SUMIF('R-Existing'!$B$12:$B$461,$B87,'R-Existing'!Q$12:Q$461)</f>
        <v>0</v>
      </c>
      <c r="R87" s="37">
        <f>SUMIF('R-Existing'!$B$12:$B$461,$B87,'R-Existing'!R$12:R$461)</f>
        <v>0</v>
      </c>
      <c r="S87" s="37">
        <f>SUMIF('R-Existing'!$B$12:$B$461,$B87,'R-Existing'!S$12:S$461)</f>
        <v>0</v>
      </c>
      <c r="T87" s="37">
        <f>SUMIF('R-Existing'!$B$12:$B$461,$B87,'R-Existing'!T$12:T$461)</f>
        <v>0</v>
      </c>
      <c r="U87" s="37">
        <f>SUMIF('R-Existing'!$B$12:$B$461,$B87,'R-Existing'!U$12:U$461)</f>
        <v>1</v>
      </c>
      <c r="V87" s="37">
        <f>SUMIF('R-Existing'!$B$12:$B$461,$B87,'R-Existing'!V$12:V$461)</f>
        <v>0</v>
      </c>
      <c r="W87" s="37">
        <f>SUMIF('R-Existing'!$B$12:$B$461,$B87,'R-Existing'!W$12:W$461)</f>
        <v>0</v>
      </c>
      <c r="X87" s="37">
        <f>SUMIF('R-Existing'!$B$12:$B$461,$B87,'R-Existing'!X$12:X$461)</f>
        <v>237</v>
      </c>
      <c r="Y87" s="37">
        <f>SUMIF('R-Existing'!$B$12:$B$461,$B87,'R-Existing'!Y$12:Y$461)</f>
        <v>0</v>
      </c>
      <c r="Z87" s="37">
        <f>SUMIF('R-Existing'!$B$12:$B$461,$B87,'R-Existing'!Z$12:Z$461)</f>
        <v>0</v>
      </c>
      <c r="AA87" s="37">
        <f>SUMIF('R-Existing'!$B$12:$B$461,$B87,'R-Existing'!AA$12:AA$461)</f>
        <v>0</v>
      </c>
      <c r="AB87" s="37">
        <f>SUMIF('R-Existing'!$B$12:$B$461,$B87,'R-Existing'!AB$12:AB$461)</f>
        <v>0</v>
      </c>
      <c r="AC87" s="37">
        <f>SUMIF('R-Existing'!$B$12:$B$461,$B87,'R-Existing'!AC$12:AC$461)</f>
        <v>0</v>
      </c>
      <c r="AD87" s="37">
        <f>SUMIF('R-Existing'!$B$12:$B$461,$B87,'R-Existing'!AD$12:AD$461)</f>
        <v>0</v>
      </c>
      <c r="AE87" s="56">
        <f>SUMIF('R-Existing'!$B$12:$B$461,$B87,'R-Existing'!AE$12:AE$461)</f>
        <v>9.6699999999999994E-2</v>
      </c>
      <c r="AF87" s="37">
        <f>SUMIF('R-Existing'!$B$12:$B$461,$B87,'R-Existing'!AF$12:AF$461)</f>
        <v>0</v>
      </c>
      <c r="AG87" s="37">
        <f>SUMIF('R-Existing'!$B$12:$B$461,$B87,'R-Existing'!AG$12:AG$461)</f>
        <v>0</v>
      </c>
      <c r="AH87" s="37">
        <f>SUMIF('R-Existing'!$B$12:$B$461,$B87,'R-Existing'!AH$12:AH$461)</f>
        <v>0</v>
      </c>
      <c r="AI87" s="37">
        <f>SUMIF('R-Existing'!$B$12:$B$461,$B87,'R-Existing'!AI$12:AI$461)</f>
        <v>0</v>
      </c>
      <c r="AJ87" s="37">
        <f>SUMIF('R-Existing'!$B$12:$B$461,$B87,'R-Existing'!AJ$12:AJ$461)</f>
        <v>0</v>
      </c>
      <c r="AK87" s="37">
        <f>SUMIF('R-Existing'!$B$12:$B$461,$B87,'R-Existing'!AK$12:AK$461)</f>
        <v>0</v>
      </c>
      <c r="AL87" s="37">
        <f>SUMIF('R-Existing'!$B$12:$B$461,$B87,'R-Existing'!AL$12:AL$461)</f>
        <v>0</v>
      </c>
      <c r="AM87" s="37">
        <f>SUMIF('R-Existing'!$B$12:$B$461,$B87,'R-Existing'!AM$12:AM$461)</f>
        <v>0</v>
      </c>
      <c r="AN87" s="37">
        <f>SUMIF('R-Existing'!$B$12:$B$461,$B87,'R-Existing'!AN$12:AN$461)</f>
        <v>0</v>
      </c>
      <c r="AO87" s="37"/>
      <c r="AP87" s="37"/>
    </row>
    <row r="88" spans="1:42" x14ac:dyDescent="0.2">
      <c r="A88" s="1">
        <f t="shared" si="5"/>
        <v>8</v>
      </c>
      <c r="B88" s="101">
        <f t="shared" si="6"/>
        <v>46996</v>
      </c>
      <c r="C88" s="37">
        <f>SUMIF('R-Existing'!$B$12:$B$461,$B88,'R-Existing'!C$12:C$461)</f>
        <v>0</v>
      </c>
      <c r="D88" s="37">
        <f>SUMIF('R-Existing'!$B$12:$B$461,$B88,'R-Existing'!D$12:D$461)</f>
        <v>0</v>
      </c>
      <c r="E88" s="37">
        <f>SUMIF('R-Existing'!$B$12:$B$461,$B88,'R-Existing'!E$12:E$461)</f>
        <v>0</v>
      </c>
      <c r="F88" s="37">
        <f>SUMIF('R-Existing'!$B$12:$B$461,$B88,'R-Existing'!F$12:F$461)</f>
        <v>0</v>
      </c>
      <c r="G88" s="37">
        <f>SUMIF('R-Existing'!$B$12:$B$461,$B88,'R-Existing'!G$12:G$461)</f>
        <v>0</v>
      </c>
      <c r="H88" s="37">
        <f>SUMIF('R-Existing'!$B$12:$B$461,$B88,'R-Existing'!H$12:H$461)</f>
        <v>0</v>
      </c>
      <c r="I88" s="37">
        <f>SUMIF('R-Existing'!$B$12:$B$461,$B88,'R-Existing'!I$12:I$461)</f>
        <v>0</v>
      </c>
      <c r="J88" s="37">
        <f>SUMIF('R-Existing'!$B$12:$B$461,$B88,'R-Existing'!J$12:J$461)</f>
        <v>0</v>
      </c>
      <c r="K88" s="37">
        <f>SUMIF('R-Existing'!$B$12:$B$461,$B88,'R-Existing'!K$12:K$461)</f>
        <v>0</v>
      </c>
      <c r="L88" s="37">
        <f>SUMIF('R-Existing'!$B$12:$B$461,$B88,'R-Existing'!L$12:L$461)</f>
        <v>0</v>
      </c>
      <c r="M88" s="37">
        <f>SUMIF('R-Existing'!$B$12:$B$461,$B88,'R-Existing'!M$12:M$461)</f>
        <v>0</v>
      </c>
      <c r="N88" s="37">
        <f>SUMIF('R-Existing'!$B$12:$B$461,$B88,'R-Existing'!N$12:N$461)</f>
        <v>0</v>
      </c>
      <c r="O88" s="37">
        <f>SUMIF('R-Existing'!$B$12:$B$461,$B88,'R-Existing'!O$12:O$461)</f>
        <v>0</v>
      </c>
      <c r="P88" s="37">
        <f>SUMIF('R-Existing'!$B$12:$B$461,$B88,'R-Existing'!P$12:P$461)</f>
        <v>0</v>
      </c>
      <c r="Q88" s="37">
        <f>SUMIF('R-Existing'!$B$12:$B$461,$B88,'R-Existing'!Q$12:Q$461)</f>
        <v>0</v>
      </c>
      <c r="R88" s="37">
        <f>SUMIF('R-Existing'!$B$12:$B$461,$B88,'R-Existing'!R$12:R$461)</f>
        <v>0</v>
      </c>
      <c r="S88" s="37">
        <f>SUMIF('R-Existing'!$B$12:$B$461,$B88,'R-Existing'!S$12:S$461)</f>
        <v>0</v>
      </c>
      <c r="T88" s="37">
        <f>SUMIF('R-Existing'!$B$12:$B$461,$B88,'R-Existing'!T$12:T$461)</f>
        <v>0</v>
      </c>
      <c r="U88" s="37">
        <f>SUMIF('R-Existing'!$B$12:$B$461,$B88,'R-Existing'!U$12:U$461)</f>
        <v>1</v>
      </c>
      <c r="V88" s="37">
        <f>SUMIF('R-Existing'!$B$12:$B$461,$B88,'R-Existing'!V$12:V$461)</f>
        <v>0</v>
      </c>
      <c r="W88" s="37">
        <f>SUMIF('R-Existing'!$B$12:$B$461,$B88,'R-Existing'!W$12:W$461)</f>
        <v>0</v>
      </c>
      <c r="X88" s="37">
        <f>SUMIF('R-Existing'!$B$12:$B$461,$B88,'R-Existing'!X$12:X$461)</f>
        <v>237</v>
      </c>
      <c r="Y88" s="37">
        <f>SUMIF('R-Existing'!$B$12:$B$461,$B88,'R-Existing'!Y$12:Y$461)</f>
        <v>0</v>
      </c>
      <c r="Z88" s="37">
        <f>SUMIF('R-Existing'!$B$12:$B$461,$B88,'R-Existing'!Z$12:Z$461)</f>
        <v>0</v>
      </c>
      <c r="AA88" s="37">
        <f>SUMIF('R-Existing'!$B$12:$B$461,$B88,'R-Existing'!AA$12:AA$461)</f>
        <v>0</v>
      </c>
      <c r="AB88" s="37">
        <f>SUMIF('R-Existing'!$B$12:$B$461,$B88,'R-Existing'!AB$12:AB$461)</f>
        <v>0</v>
      </c>
      <c r="AC88" s="37">
        <f>SUMIF('R-Existing'!$B$12:$B$461,$B88,'R-Existing'!AC$12:AC$461)</f>
        <v>0</v>
      </c>
      <c r="AD88" s="37">
        <f>SUMIF('R-Existing'!$B$12:$B$461,$B88,'R-Existing'!AD$12:AD$461)</f>
        <v>0</v>
      </c>
      <c r="AE88" s="56">
        <f>SUMIF('R-Existing'!$B$12:$B$461,$B88,'R-Existing'!AE$12:AE$461)</f>
        <v>9.6699999999999994E-2</v>
      </c>
      <c r="AF88" s="37">
        <f>SUMIF('R-Existing'!$B$12:$B$461,$B88,'R-Existing'!AF$12:AF$461)</f>
        <v>0</v>
      </c>
      <c r="AG88" s="37">
        <f>SUMIF('R-Existing'!$B$12:$B$461,$B88,'R-Existing'!AG$12:AG$461)</f>
        <v>0</v>
      </c>
      <c r="AH88" s="37">
        <f>SUMIF('R-Existing'!$B$12:$B$461,$B88,'R-Existing'!AH$12:AH$461)</f>
        <v>0</v>
      </c>
      <c r="AI88" s="37">
        <f>SUMIF('R-Existing'!$B$12:$B$461,$B88,'R-Existing'!AI$12:AI$461)</f>
        <v>0</v>
      </c>
      <c r="AJ88" s="37">
        <f>SUMIF('R-Existing'!$B$12:$B$461,$B88,'R-Existing'!AJ$12:AJ$461)</f>
        <v>0</v>
      </c>
      <c r="AK88" s="37">
        <f>SUMIF('R-Existing'!$B$12:$B$461,$B88,'R-Existing'!AK$12:AK$461)</f>
        <v>0</v>
      </c>
      <c r="AL88" s="37">
        <f>SUMIF('R-Existing'!$B$12:$B$461,$B88,'R-Existing'!AL$12:AL$461)</f>
        <v>0</v>
      </c>
      <c r="AM88" s="37">
        <f>SUMIF('R-Existing'!$B$12:$B$461,$B88,'R-Existing'!AM$12:AM$461)</f>
        <v>0</v>
      </c>
      <c r="AN88" s="37">
        <f>SUMIF('R-Existing'!$B$12:$B$461,$B88,'R-Existing'!AN$12:AN$461)</f>
        <v>0</v>
      </c>
      <c r="AO88" s="37"/>
      <c r="AP88" s="37"/>
    </row>
    <row r="89" spans="1:42" x14ac:dyDescent="0.2">
      <c r="A89" s="1">
        <f t="shared" si="5"/>
        <v>9</v>
      </c>
      <c r="B89" s="101">
        <f t="shared" si="6"/>
        <v>47026</v>
      </c>
      <c r="C89" s="37">
        <f>SUMIF('R-Existing'!$B$12:$B$461,$B89,'R-Existing'!C$12:C$461)</f>
        <v>0</v>
      </c>
      <c r="D89" s="37">
        <f>SUMIF('R-Existing'!$B$12:$B$461,$B89,'R-Existing'!D$12:D$461)</f>
        <v>0</v>
      </c>
      <c r="E89" s="37">
        <f>SUMIF('R-Existing'!$B$12:$B$461,$B89,'R-Existing'!E$12:E$461)</f>
        <v>0</v>
      </c>
      <c r="F89" s="37">
        <f>SUMIF('R-Existing'!$B$12:$B$461,$B89,'R-Existing'!F$12:F$461)</f>
        <v>0</v>
      </c>
      <c r="G89" s="37">
        <f>SUMIF('R-Existing'!$B$12:$B$461,$B89,'R-Existing'!G$12:G$461)</f>
        <v>0</v>
      </c>
      <c r="H89" s="37">
        <f>SUMIF('R-Existing'!$B$12:$B$461,$B89,'R-Existing'!H$12:H$461)</f>
        <v>0</v>
      </c>
      <c r="I89" s="37">
        <f>SUMIF('R-Existing'!$B$12:$B$461,$B89,'R-Existing'!I$12:I$461)</f>
        <v>0</v>
      </c>
      <c r="J89" s="37">
        <f>SUMIF('R-Existing'!$B$12:$B$461,$B89,'R-Existing'!J$12:J$461)</f>
        <v>0</v>
      </c>
      <c r="K89" s="37">
        <f>SUMIF('R-Existing'!$B$12:$B$461,$B89,'R-Existing'!K$12:K$461)</f>
        <v>0</v>
      </c>
      <c r="L89" s="37">
        <f>SUMIF('R-Existing'!$B$12:$B$461,$B89,'R-Existing'!L$12:L$461)</f>
        <v>0</v>
      </c>
      <c r="M89" s="37">
        <f>SUMIF('R-Existing'!$B$12:$B$461,$B89,'R-Existing'!M$12:M$461)</f>
        <v>0</v>
      </c>
      <c r="N89" s="37">
        <f>SUMIF('R-Existing'!$B$12:$B$461,$B89,'R-Existing'!N$12:N$461)</f>
        <v>0</v>
      </c>
      <c r="O89" s="37">
        <f>SUMIF('R-Existing'!$B$12:$B$461,$B89,'R-Existing'!O$12:O$461)</f>
        <v>0</v>
      </c>
      <c r="P89" s="37">
        <f>SUMIF('R-Existing'!$B$12:$B$461,$B89,'R-Existing'!P$12:P$461)</f>
        <v>0</v>
      </c>
      <c r="Q89" s="37">
        <f>SUMIF('R-Existing'!$B$12:$B$461,$B89,'R-Existing'!Q$12:Q$461)</f>
        <v>0</v>
      </c>
      <c r="R89" s="37">
        <f>SUMIF('R-Existing'!$B$12:$B$461,$B89,'R-Existing'!R$12:R$461)</f>
        <v>0</v>
      </c>
      <c r="S89" s="37">
        <f>SUMIF('R-Existing'!$B$12:$B$461,$B89,'R-Existing'!S$12:S$461)</f>
        <v>0</v>
      </c>
      <c r="T89" s="37">
        <f>SUMIF('R-Existing'!$B$12:$B$461,$B89,'R-Existing'!T$12:T$461)</f>
        <v>0</v>
      </c>
      <c r="U89" s="37">
        <f>SUMIF('R-Existing'!$B$12:$B$461,$B89,'R-Existing'!U$12:U$461)</f>
        <v>1</v>
      </c>
      <c r="V89" s="37">
        <f>SUMIF('R-Existing'!$B$12:$B$461,$B89,'R-Existing'!V$12:V$461)</f>
        <v>0</v>
      </c>
      <c r="W89" s="37">
        <f>SUMIF('R-Existing'!$B$12:$B$461,$B89,'R-Existing'!W$12:W$461)</f>
        <v>0</v>
      </c>
      <c r="X89" s="37">
        <f>SUMIF('R-Existing'!$B$12:$B$461,$B89,'R-Existing'!X$12:X$461)</f>
        <v>237</v>
      </c>
      <c r="Y89" s="37">
        <f>SUMIF('R-Existing'!$B$12:$B$461,$B89,'R-Existing'!Y$12:Y$461)</f>
        <v>0</v>
      </c>
      <c r="Z89" s="37">
        <f>SUMIF('R-Existing'!$B$12:$B$461,$B89,'R-Existing'!Z$12:Z$461)</f>
        <v>0</v>
      </c>
      <c r="AA89" s="37">
        <f>SUMIF('R-Existing'!$B$12:$B$461,$B89,'R-Existing'!AA$12:AA$461)</f>
        <v>0</v>
      </c>
      <c r="AB89" s="37">
        <f>SUMIF('R-Existing'!$B$12:$B$461,$B89,'R-Existing'!AB$12:AB$461)</f>
        <v>0</v>
      </c>
      <c r="AC89" s="37">
        <f>SUMIF('R-Existing'!$B$12:$B$461,$B89,'R-Existing'!AC$12:AC$461)</f>
        <v>0</v>
      </c>
      <c r="AD89" s="37">
        <f>SUMIF('R-Existing'!$B$12:$B$461,$B89,'R-Existing'!AD$12:AD$461)</f>
        <v>0</v>
      </c>
      <c r="AE89" s="56">
        <f>SUMIF('R-Existing'!$B$12:$B$461,$B89,'R-Existing'!AE$12:AE$461)</f>
        <v>9.6699999999999994E-2</v>
      </c>
      <c r="AF89" s="37">
        <f>SUMIF('R-Existing'!$B$12:$B$461,$B89,'R-Existing'!AF$12:AF$461)</f>
        <v>0</v>
      </c>
      <c r="AG89" s="37">
        <f>SUMIF('R-Existing'!$B$12:$B$461,$B89,'R-Existing'!AG$12:AG$461)</f>
        <v>0</v>
      </c>
      <c r="AH89" s="37">
        <f>SUMIF('R-Existing'!$B$12:$B$461,$B89,'R-Existing'!AH$12:AH$461)</f>
        <v>0</v>
      </c>
      <c r="AI89" s="37">
        <f>SUMIF('R-Existing'!$B$12:$B$461,$B89,'R-Existing'!AI$12:AI$461)</f>
        <v>0</v>
      </c>
      <c r="AJ89" s="37">
        <f>SUMIF('R-Existing'!$B$12:$B$461,$B89,'R-Existing'!AJ$12:AJ$461)</f>
        <v>0</v>
      </c>
      <c r="AK89" s="37">
        <f>SUMIF('R-Existing'!$B$12:$B$461,$B89,'R-Existing'!AK$12:AK$461)</f>
        <v>0</v>
      </c>
      <c r="AL89" s="37">
        <f>SUMIF('R-Existing'!$B$12:$B$461,$B89,'R-Existing'!AL$12:AL$461)</f>
        <v>0</v>
      </c>
      <c r="AM89" s="37">
        <f>SUMIF('R-Existing'!$B$12:$B$461,$B89,'R-Existing'!AM$12:AM$461)</f>
        <v>0</v>
      </c>
      <c r="AN89" s="37">
        <f>SUMIF('R-Existing'!$B$12:$B$461,$B89,'R-Existing'!AN$12:AN$461)</f>
        <v>0</v>
      </c>
      <c r="AO89" s="37"/>
      <c r="AP89" s="37"/>
    </row>
    <row r="90" spans="1:42" x14ac:dyDescent="0.2">
      <c r="A90" s="1">
        <f t="shared" si="5"/>
        <v>10</v>
      </c>
      <c r="B90" s="101">
        <f t="shared" si="6"/>
        <v>47057</v>
      </c>
      <c r="C90" s="37">
        <f>SUMIF('R-Existing'!$B$12:$B$461,$B90,'R-Existing'!C$12:C$461)</f>
        <v>0</v>
      </c>
      <c r="D90" s="37">
        <f>SUMIF('R-Existing'!$B$12:$B$461,$B90,'R-Existing'!D$12:D$461)</f>
        <v>0</v>
      </c>
      <c r="E90" s="37">
        <f>SUMIF('R-Existing'!$B$12:$B$461,$B90,'R-Existing'!E$12:E$461)</f>
        <v>0</v>
      </c>
      <c r="F90" s="37">
        <f>SUMIF('R-Existing'!$B$12:$B$461,$B90,'R-Existing'!F$12:F$461)</f>
        <v>0</v>
      </c>
      <c r="G90" s="37">
        <f>SUMIF('R-Existing'!$B$12:$B$461,$B90,'R-Existing'!G$12:G$461)</f>
        <v>0</v>
      </c>
      <c r="H90" s="37">
        <f>SUMIF('R-Existing'!$B$12:$B$461,$B90,'R-Existing'!H$12:H$461)</f>
        <v>0</v>
      </c>
      <c r="I90" s="37">
        <f>SUMIF('R-Existing'!$B$12:$B$461,$B90,'R-Existing'!I$12:I$461)</f>
        <v>0</v>
      </c>
      <c r="J90" s="37">
        <f>SUMIF('R-Existing'!$B$12:$B$461,$B90,'R-Existing'!J$12:J$461)</f>
        <v>0</v>
      </c>
      <c r="K90" s="37">
        <f>SUMIF('R-Existing'!$B$12:$B$461,$B90,'R-Existing'!K$12:K$461)</f>
        <v>0</v>
      </c>
      <c r="L90" s="37">
        <f>SUMIF('R-Existing'!$B$12:$B$461,$B90,'R-Existing'!L$12:L$461)</f>
        <v>0</v>
      </c>
      <c r="M90" s="37">
        <f>SUMIF('R-Existing'!$B$12:$B$461,$B90,'R-Existing'!M$12:M$461)</f>
        <v>0</v>
      </c>
      <c r="N90" s="37">
        <f>SUMIF('R-Existing'!$B$12:$B$461,$B90,'R-Existing'!N$12:N$461)</f>
        <v>0</v>
      </c>
      <c r="O90" s="37">
        <f>SUMIF('R-Existing'!$B$12:$B$461,$B90,'R-Existing'!O$12:O$461)</f>
        <v>0</v>
      </c>
      <c r="P90" s="37">
        <f>SUMIF('R-Existing'!$B$12:$B$461,$B90,'R-Existing'!P$12:P$461)</f>
        <v>0</v>
      </c>
      <c r="Q90" s="37">
        <f>SUMIF('R-Existing'!$B$12:$B$461,$B90,'R-Existing'!Q$12:Q$461)</f>
        <v>0</v>
      </c>
      <c r="R90" s="37">
        <f>SUMIF('R-Existing'!$B$12:$B$461,$B90,'R-Existing'!R$12:R$461)</f>
        <v>0</v>
      </c>
      <c r="S90" s="37">
        <f>SUMIF('R-Existing'!$B$12:$B$461,$B90,'R-Existing'!S$12:S$461)</f>
        <v>0</v>
      </c>
      <c r="T90" s="37">
        <f>SUMIF('R-Existing'!$B$12:$B$461,$B90,'R-Existing'!T$12:T$461)</f>
        <v>0</v>
      </c>
      <c r="U90" s="37">
        <f>SUMIF('R-Existing'!$B$12:$B$461,$B90,'R-Existing'!U$12:U$461)</f>
        <v>1</v>
      </c>
      <c r="V90" s="37">
        <f>SUMIF('R-Existing'!$B$12:$B$461,$B90,'R-Existing'!V$12:V$461)</f>
        <v>0</v>
      </c>
      <c r="W90" s="37">
        <f>SUMIF('R-Existing'!$B$12:$B$461,$B90,'R-Existing'!W$12:W$461)</f>
        <v>0</v>
      </c>
      <c r="X90" s="37">
        <f>SUMIF('R-Existing'!$B$12:$B$461,$B90,'R-Existing'!X$12:X$461)</f>
        <v>237</v>
      </c>
      <c r="Y90" s="37">
        <f>SUMIF('R-Existing'!$B$12:$B$461,$B90,'R-Existing'!Y$12:Y$461)</f>
        <v>0</v>
      </c>
      <c r="Z90" s="37">
        <f>SUMIF('R-Existing'!$B$12:$B$461,$B90,'R-Existing'!Z$12:Z$461)</f>
        <v>0</v>
      </c>
      <c r="AA90" s="37">
        <f>SUMIF('R-Existing'!$B$12:$B$461,$B90,'R-Existing'!AA$12:AA$461)</f>
        <v>0</v>
      </c>
      <c r="AB90" s="37">
        <f>SUMIF('R-Existing'!$B$12:$B$461,$B90,'R-Existing'!AB$12:AB$461)</f>
        <v>0</v>
      </c>
      <c r="AC90" s="37">
        <f>SUMIF('R-Existing'!$B$12:$B$461,$B90,'R-Existing'!AC$12:AC$461)</f>
        <v>0</v>
      </c>
      <c r="AD90" s="37">
        <f>SUMIF('R-Existing'!$B$12:$B$461,$B90,'R-Existing'!AD$12:AD$461)</f>
        <v>0</v>
      </c>
      <c r="AE90" s="56">
        <f>SUMIF('R-Existing'!$B$12:$B$461,$B90,'R-Existing'!AE$12:AE$461)</f>
        <v>9.6699999999999994E-2</v>
      </c>
      <c r="AF90" s="37">
        <f>SUMIF('R-Existing'!$B$12:$B$461,$B90,'R-Existing'!AF$12:AF$461)</f>
        <v>0</v>
      </c>
      <c r="AG90" s="37">
        <f>SUMIF('R-Existing'!$B$12:$B$461,$B90,'R-Existing'!AG$12:AG$461)</f>
        <v>0</v>
      </c>
      <c r="AH90" s="37">
        <f>SUMIF('R-Existing'!$B$12:$B$461,$B90,'R-Existing'!AH$12:AH$461)</f>
        <v>0</v>
      </c>
      <c r="AI90" s="37">
        <f>SUMIF('R-Existing'!$B$12:$B$461,$B90,'R-Existing'!AI$12:AI$461)</f>
        <v>0</v>
      </c>
      <c r="AJ90" s="37">
        <f>SUMIF('R-Existing'!$B$12:$B$461,$B90,'R-Existing'!AJ$12:AJ$461)</f>
        <v>0</v>
      </c>
      <c r="AK90" s="37">
        <f>SUMIF('R-Existing'!$B$12:$B$461,$B90,'R-Existing'!AK$12:AK$461)</f>
        <v>0</v>
      </c>
      <c r="AL90" s="37">
        <f>SUMIF('R-Existing'!$B$12:$B$461,$B90,'R-Existing'!AL$12:AL$461)</f>
        <v>0</v>
      </c>
      <c r="AM90" s="37">
        <f>SUMIF('R-Existing'!$B$12:$B$461,$B90,'R-Existing'!AM$12:AM$461)</f>
        <v>0</v>
      </c>
      <c r="AN90" s="37">
        <f>SUMIF('R-Existing'!$B$12:$B$461,$B90,'R-Existing'!AN$12:AN$461)</f>
        <v>0</v>
      </c>
      <c r="AO90" s="37"/>
      <c r="AP90" s="37"/>
    </row>
    <row r="91" spans="1:42" x14ac:dyDescent="0.2">
      <c r="A91" s="1">
        <f t="shared" si="5"/>
        <v>11</v>
      </c>
      <c r="B91" s="101">
        <f t="shared" si="6"/>
        <v>47087</v>
      </c>
      <c r="C91" s="37">
        <f>SUMIF('R-Existing'!$B$12:$B$461,$B91,'R-Existing'!C$12:C$461)</f>
        <v>0</v>
      </c>
      <c r="D91" s="37">
        <f>SUMIF('R-Existing'!$B$12:$B$461,$B91,'R-Existing'!D$12:D$461)</f>
        <v>0</v>
      </c>
      <c r="E91" s="37">
        <f>SUMIF('R-Existing'!$B$12:$B$461,$B91,'R-Existing'!E$12:E$461)</f>
        <v>0</v>
      </c>
      <c r="F91" s="37">
        <f>SUMIF('R-Existing'!$B$12:$B$461,$B91,'R-Existing'!F$12:F$461)</f>
        <v>0</v>
      </c>
      <c r="G91" s="37">
        <f>SUMIF('R-Existing'!$B$12:$B$461,$B91,'R-Existing'!G$12:G$461)</f>
        <v>0</v>
      </c>
      <c r="H91" s="37">
        <f>SUMIF('R-Existing'!$B$12:$B$461,$B91,'R-Existing'!H$12:H$461)</f>
        <v>0</v>
      </c>
      <c r="I91" s="37">
        <f>SUMIF('R-Existing'!$B$12:$B$461,$B91,'R-Existing'!I$12:I$461)</f>
        <v>0</v>
      </c>
      <c r="J91" s="37">
        <f>SUMIF('R-Existing'!$B$12:$B$461,$B91,'R-Existing'!J$12:J$461)</f>
        <v>0</v>
      </c>
      <c r="K91" s="37">
        <f>SUMIF('R-Existing'!$B$12:$B$461,$B91,'R-Existing'!K$12:K$461)</f>
        <v>0</v>
      </c>
      <c r="L91" s="37">
        <f>SUMIF('R-Existing'!$B$12:$B$461,$B91,'R-Existing'!L$12:L$461)</f>
        <v>0</v>
      </c>
      <c r="M91" s="37">
        <f>SUMIF('R-Existing'!$B$12:$B$461,$B91,'R-Existing'!M$12:M$461)</f>
        <v>0</v>
      </c>
      <c r="N91" s="37">
        <f>SUMIF('R-Existing'!$B$12:$B$461,$B91,'R-Existing'!N$12:N$461)</f>
        <v>0</v>
      </c>
      <c r="O91" s="37">
        <f>SUMIF('R-Existing'!$B$12:$B$461,$B91,'R-Existing'!O$12:O$461)</f>
        <v>0</v>
      </c>
      <c r="P91" s="37">
        <f>SUMIF('R-Existing'!$B$12:$B$461,$B91,'R-Existing'!P$12:P$461)</f>
        <v>0</v>
      </c>
      <c r="Q91" s="37">
        <f>SUMIF('R-Existing'!$B$12:$B$461,$B91,'R-Existing'!Q$12:Q$461)</f>
        <v>0</v>
      </c>
      <c r="R91" s="37">
        <f>SUMIF('R-Existing'!$B$12:$B$461,$B91,'R-Existing'!R$12:R$461)</f>
        <v>0</v>
      </c>
      <c r="S91" s="37">
        <f>SUMIF('R-Existing'!$B$12:$B$461,$B91,'R-Existing'!S$12:S$461)</f>
        <v>0</v>
      </c>
      <c r="T91" s="37">
        <f>SUMIF('R-Existing'!$B$12:$B$461,$B91,'R-Existing'!T$12:T$461)</f>
        <v>0</v>
      </c>
      <c r="U91" s="37">
        <f>SUMIF('R-Existing'!$B$12:$B$461,$B91,'R-Existing'!U$12:U$461)</f>
        <v>1</v>
      </c>
      <c r="V91" s="37">
        <f>SUMIF('R-Existing'!$B$12:$B$461,$B91,'R-Existing'!V$12:V$461)</f>
        <v>0</v>
      </c>
      <c r="W91" s="37">
        <f>SUMIF('R-Existing'!$B$12:$B$461,$B91,'R-Existing'!W$12:W$461)</f>
        <v>0</v>
      </c>
      <c r="X91" s="37">
        <f>SUMIF('R-Existing'!$B$12:$B$461,$B91,'R-Existing'!X$12:X$461)</f>
        <v>237</v>
      </c>
      <c r="Y91" s="37">
        <f>SUMIF('R-Existing'!$B$12:$B$461,$B91,'R-Existing'!Y$12:Y$461)</f>
        <v>0</v>
      </c>
      <c r="Z91" s="37">
        <f>SUMIF('R-Existing'!$B$12:$B$461,$B91,'R-Existing'!Z$12:Z$461)</f>
        <v>0</v>
      </c>
      <c r="AA91" s="37">
        <f>SUMIF('R-Existing'!$B$12:$B$461,$B91,'R-Existing'!AA$12:AA$461)</f>
        <v>0</v>
      </c>
      <c r="AB91" s="37">
        <f>SUMIF('R-Existing'!$B$12:$B$461,$B91,'R-Existing'!AB$12:AB$461)</f>
        <v>0</v>
      </c>
      <c r="AC91" s="37">
        <f>SUMIF('R-Existing'!$B$12:$B$461,$B91,'R-Existing'!AC$12:AC$461)</f>
        <v>0</v>
      </c>
      <c r="AD91" s="37">
        <f>SUMIF('R-Existing'!$B$12:$B$461,$B91,'R-Existing'!AD$12:AD$461)</f>
        <v>0</v>
      </c>
      <c r="AE91" s="56">
        <f>SUMIF('R-Existing'!$B$12:$B$461,$B91,'R-Existing'!AE$12:AE$461)</f>
        <v>9.6699999999999994E-2</v>
      </c>
      <c r="AF91" s="37">
        <f>SUMIF('R-Existing'!$B$12:$B$461,$B91,'R-Existing'!AF$12:AF$461)</f>
        <v>0</v>
      </c>
      <c r="AG91" s="37">
        <f>SUMIF('R-Existing'!$B$12:$B$461,$B91,'R-Existing'!AG$12:AG$461)</f>
        <v>0</v>
      </c>
      <c r="AH91" s="37">
        <f>SUMIF('R-Existing'!$B$12:$B$461,$B91,'R-Existing'!AH$12:AH$461)</f>
        <v>0</v>
      </c>
      <c r="AI91" s="37">
        <f>SUMIF('R-Existing'!$B$12:$B$461,$B91,'R-Existing'!AI$12:AI$461)</f>
        <v>0</v>
      </c>
      <c r="AJ91" s="37">
        <f>SUMIF('R-Existing'!$B$12:$B$461,$B91,'R-Existing'!AJ$12:AJ$461)</f>
        <v>0</v>
      </c>
      <c r="AK91" s="37">
        <f>SUMIF('R-Existing'!$B$12:$B$461,$B91,'R-Existing'!AK$12:AK$461)</f>
        <v>0</v>
      </c>
      <c r="AL91" s="37">
        <f>SUMIF('R-Existing'!$B$12:$B$461,$B91,'R-Existing'!AL$12:AL$461)</f>
        <v>0</v>
      </c>
      <c r="AM91" s="37">
        <f>SUMIF('R-Existing'!$B$12:$B$461,$B91,'R-Existing'!AM$12:AM$461)</f>
        <v>0</v>
      </c>
      <c r="AN91" s="37">
        <f>SUMIF('R-Existing'!$B$12:$B$461,$B91,'R-Existing'!AN$12:AN$461)</f>
        <v>0</v>
      </c>
      <c r="AO91" s="37"/>
      <c r="AP91" s="37"/>
    </row>
    <row r="92" spans="1:42" x14ac:dyDescent="0.2">
      <c r="A92" s="1">
        <f t="shared" si="5"/>
        <v>12</v>
      </c>
      <c r="B92" s="101">
        <f t="shared" si="6"/>
        <v>47118</v>
      </c>
      <c r="C92" s="37">
        <f>SUMIF('R-Existing'!$B$12:$B$461,$B92,'R-Existing'!C$12:C$461)</f>
        <v>0</v>
      </c>
      <c r="D92" s="37">
        <f>SUMIF('R-Existing'!$B$12:$B$461,$B92,'R-Existing'!D$12:D$461)</f>
        <v>0</v>
      </c>
      <c r="E92" s="37">
        <f>SUMIF('R-Existing'!$B$12:$B$461,$B92,'R-Existing'!E$12:E$461)</f>
        <v>0</v>
      </c>
      <c r="F92" s="37">
        <f>SUMIF('R-Existing'!$B$12:$B$461,$B92,'R-Existing'!F$12:F$461)</f>
        <v>0</v>
      </c>
      <c r="G92" s="37">
        <f>SUMIF('R-Existing'!$B$12:$B$461,$B92,'R-Existing'!G$12:G$461)</f>
        <v>0</v>
      </c>
      <c r="H92" s="37">
        <f>SUMIF('R-Existing'!$B$12:$B$461,$B92,'R-Existing'!H$12:H$461)</f>
        <v>0</v>
      </c>
      <c r="I92" s="37">
        <f>SUMIF('R-Existing'!$B$12:$B$461,$B92,'R-Existing'!I$12:I$461)</f>
        <v>0</v>
      </c>
      <c r="J92" s="37">
        <f>SUMIF('R-Existing'!$B$12:$B$461,$B92,'R-Existing'!J$12:J$461)</f>
        <v>0</v>
      </c>
      <c r="K92" s="37">
        <f>SUMIF('R-Existing'!$B$12:$B$461,$B92,'R-Existing'!K$12:K$461)</f>
        <v>0</v>
      </c>
      <c r="L92" s="37">
        <f>SUMIF('R-Existing'!$B$12:$B$461,$B92,'R-Existing'!L$12:L$461)</f>
        <v>0</v>
      </c>
      <c r="M92" s="37">
        <f>SUMIF('R-Existing'!$B$12:$B$461,$B92,'R-Existing'!M$12:M$461)</f>
        <v>0</v>
      </c>
      <c r="N92" s="37">
        <f>SUMIF('R-Existing'!$B$12:$B$461,$B92,'R-Existing'!N$12:N$461)</f>
        <v>0</v>
      </c>
      <c r="O92" s="37">
        <f>SUMIF('R-Existing'!$B$12:$B$461,$B92,'R-Existing'!O$12:O$461)</f>
        <v>0</v>
      </c>
      <c r="P92" s="37">
        <f>SUMIF('R-Existing'!$B$12:$B$461,$B92,'R-Existing'!P$12:P$461)</f>
        <v>0</v>
      </c>
      <c r="Q92" s="37">
        <f>SUMIF('R-Existing'!$B$12:$B$461,$B92,'R-Existing'!Q$12:Q$461)</f>
        <v>0</v>
      </c>
      <c r="R92" s="37">
        <f>SUMIF('R-Existing'!$B$12:$B$461,$B92,'R-Existing'!R$12:R$461)</f>
        <v>0</v>
      </c>
      <c r="S92" s="37">
        <f>SUMIF('R-Existing'!$B$12:$B$461,$B92,'R-Existing'!S$12:S$461)</f>
        <v>0</v>
      </c>
      <c r="T92" s="37">
        <f>SUMIF('R-Existing'!$B$12:$B$461,$B92,'R-Existing'!T$12:T$461)</f>
        <v>0</v>
      </c>
      <c r="U92" s="37">
        <f>SUMIF('R-Existing'!$B$12:$B$461,$B92,'R-Existing'!U$12:U$461)</f>
        <v>1</v>
      </c>
      <c r="V92" s="37">
        <f>SUMIF('R-Existing'!$B$12:$B$461,$B92,'R-Existing'!V$12:V$461)</f>
        <v>0</v>
      </c>
      <c r="W92" s="37">
        <f>SUMIF('R-Existing'!$B$12:$B$461,$B92,'R-Existing'!W$12:W$461)</f>
        <v>0</v>
      </c>
      <c r="X92" s="37">
        <f>SUMIF('R-Existing'!$B$12:$B$461,$B92,'R-Existing'!X$12:X$461)</f>
        <v>237</v>
      </c>
      <c r="Y92" s="37">
        <f>SUMIF('R-Existing'!$B$12:$B$461,$B92,'R-Existing'!Y$12:Y$461)</f>
        <v>0</v>
      </c>
      <c r="Z92" s="37">
        <f>SUMIF('R-Existing'!$B$12:$B$461,$B92,'R-Existing'!Z$12:Z$461)</f>
        <v>0</v>
      </c>
      <c r="AA92" s="37">
        <f>SUMIF('R-Existing'!$B$12:$B$461,$B92,'R-Existing'!AA$12:AA$461)</f>
        <v>0</v>
      </c>
      <c r="AB92" s="37">
        <f>SUMIF('R-Existing'!$B$12:$B$461,$B92,'R-Existing'!AB$12:AB$461)</f>
        <v>0</v>
      </c>
      <c r="AC92" s="37">
        <f>SUMIF('R-Existing'!$B$12:$B$461,$B92,'R-Existing'!AC$12:AC$461)</f>
        <v>0</v>
      </c>
      <c r="AD92" s="37">
        <f>SUMIF('R-Existing'!$B$12:$B$461,$B92,'R-Existing'!AD$12:AD$461)</f>
        <v>0</v>
      </c>
      <c r="AE92" s="56">
        <f>SUMIF('R-Existing'!$B$12:$B$461,$B92,'R-Existing'!AE$12:AE$461)</f>
        <v>9.6699999999999994E-2</v>
      </c>
      <c r="AF92" s="37">
        <f>SUMIF('R-Existing'!$B$12:$B$461,$B92,'R-Existing'!AF$12:AF$461)</f>
        <v>0</v>
      </c>
      <c r="AG92" s="37">
        <f>SUMIF('R-Existing'!$B$12:$B$461,$B92,'R-Existing'!AG$12:AG$461)</f>
        <v>0</v>
      </c>
      <c r="AH92" s="37">
        <f>SUMIF('R-Existing'!$B$12:$B$461,$B92,'R-Existing'!AH$12:AH$461)</f>
        <v>0</v>
      </c>
      <c r="AI92" s="37">
        <f>SUMIF('R-Existing'!$B$12:$B$461,$B92,'R-Existing'!AI$12:AI$461)</f>
        <v>0</v>
      </c>
      <c r="AJ92" s="37">
        <f>SUMIF('R-Existing'!$B$12:$B$461,$B92,'R-Existing'!AJ$12:AJ$461)</f>
        <v>0</v>
      </c>
      <c r="AK92" s="37">
        <f>SUMIF('R-Existing'!$B$12:$B$461,$B92,'R-Existing'!AK$12:AK$461)</f>
        <v>0</v>
      </c>
      <c r="AL92" s="37">
        <f>SUMIF('R-Existing'!$B$12:$B$461,$B92,'R-Existing'!AL$12:AL$461)</f>
        <v>0</v>
      </c>
      <c r="AM92" s="37">
        <f>SUMIF('R-Existing'!$B$12:$B$461,$B92,'R-Existing'!AM$12:AM$461)</f>
        <v>0</v>
      </c>
      <c r="AN92" s="37">
        <f>SUMIF('R-Existing'!$B$12:$B$461,$B92,'R-Existing'!AN$12:AN$461)</f>
        <v>0</v>
      </c>
      <c r="AO92" s="37"/>
      <c r="AP92" s="37"/>
    </row>
    <row r="93" spans="1:42" x14ac:dyDescent="0.2">
      <c r="A93" s="1">
        <f t="shared" si="5"/>
        <v>1</v>
      </c>
      <c r="B93" s="101">
        <f t="shared" si="6"/>
        <v>47149</v>
      </c>
      <c r="C93" s="37">
        <f>SUMIF('R-Existing'!$B$12:$B$461,$B93,'R-Existing'!C$12:C$461)</f>
        <v>0</v>
      </c>
      <c r="D93" s="37">
        <f>SUMIF('R-Existing'!$B$12:$B$461,$B93,'R-Existing'!D$12:D$461)</f>
        <v>0</v>
      </c>
      <c r="E93" s="37">
        <f>SUMIF('R-Existing'!$B$12:$B$461,$B93,'R-Existing'!E$12:E$461)</f>
        <v>0</v>
      </c>
      <c r="F93" s="37">
        <f>SUMIF('R-Existing'!$B$12:$B$461,$B93,'R-Existing'!F$12:F$461)</f>
        <v>0</v>
      </c>
      <c r="G93" s="37">
        <f>SUMIF('R-Existing'!$B$12:$B$461,$B93,'R-Existing'!G$12:G$461)</f>
        <v>0</v>
      </c>
      <c r="H93" s="37">
        <f>SUMIF('R-Existing'!$B$12:$B$461,$B93,'R-Existing'!H$12:H$461)</f>
        <v>0</v>
      </c>
      <c r="I93" s="37">
        <f>SUMIF('R-Existing'!$B$12:$B$461,$B93,'R-Existing'!I$12:I$461)</f>
        <v>0</v>
      </c>
      <c r="J93" s="37">
        <f>SUMIF('R-Existing'!$B$12:$B$461,$B93,'R-Existing'!J$12:J$461)</f>
        <v>0</v>
      </c>
      <c r="K93" s="37">
        <f>SUMIF('R-Existing'!$B$12:$B$461,$B93,'R-Existing'!K$12:K$461)</f>
        <v>0</v>
      </c>
      <c r="L93" s="37">
        <f>SUMIF('R-Existing'!$B$12:$B$461,$B93,'R-Existing'!L$12:L$461)</f>
        <v>0</v>
      </c>
      <c r="M93" s="37">
        <f>SUMIF('R-Existing'!$B$12:$B$461,$B93,'R-Existing'!M$12:M$461)</f>
        <v>0</v>
      </c>
      <c r="N93" s="37">
        <f>SUMIF('R-Existing'!$B$12:$B$461,$B93,'R-Existing'!N$12:N$461)</f>
        <v>0</v>
      </c>
      <c r="O93" s="37">
        <f>SUMIF('R-Existing'!$B$12:$B$461,$B93,'R-Existing'!O$12:O$461)</f>
        <v>0</v>
      </c>
      <c r="P93" s="37">
        <f>SUMIF('R-Existing'!$B$12:$B$461,$B93,'R-Existing'!P$12:P$461)</f>
        <v>0</v>
      </c>
      <c r="Q93" s="37">
        <f>SUMIF('R-Existing'!$B$12:$B$461,$B93,'R-Existing'!Q$12:Q$461)</f>
        <v>0</v>
      </c>
      <c r="R93" s="37">
        <f>SUMIF('R-Existing'!$B$12:$B$461,$B93,'R-Existing'!R$12:R$461)</f>
        <v>0</v>
      </c>
      <c r="S93" s="37">
        <f>SUMIF('R-Existing'!$B$12:$B$461,$B93,'R-Existing'!S$12:S$461)</f>
        <v>0</v>
      </c>
      <c r="T93" s="37">
        <f>SUMIF('R-Existing'!$B$12:$B$461,$B93,'R-Existing'!T$12:T$461)</f>
        <v>0</v>
      </c>
      <c r="U93" s="37">
        <f>SUMIF('R-Existing'!$B$12:$B$461,$B93,'R-Existing'!U$12:U$461)</f>
        <v>1</v>
      </c>
      <c r="V93" s="37">
        <f>SUMIF('R-Existing'!$B$12:$B$461,$B93,'R-Existing'!V$12:V$461)</f>
        <v>0</v>
      </c>
      <c r="W93" s="37">
        <f>SUMIF('R-Existing'!$B$12:$B$461,$B93,'R-Existing'!W$12:W$461)</f>
        <v>0</v>
      </c>
      <c r="X93" s="37">
        <f>SUMIF('R-Existing'!$B$12:$B$461,$B93,'R-Existing'!X$12:X$461)</f>
        <v>237</v>
      </c>
      <c r="Y93" s="37">
        <f>SUMIF('R-Existing'!$B$12:$B$461,$B93,'R-Existing'!Y$12:Y$461)</f>
        <v>0</v>
      </c>
      <c r="Z93" s="37">
        <f>SUMIF('R-Existing'!$B$12:$B$461,$B93,'R-Existing'!Z$12:Z$461)</f>
        <v>0</v>
      </c>
      <c r="AA93" s="37">
        <f>SUMIF('R-Existing'!$B$12:$B$461,$B93,'R-Existing'!AA$12:AA$461)</f>
        <v>0</v>
      </c>
      <c r="AB93" s="37">
        <f>SUMIF('R-Existing'!$B$12:$B$461,$B93,'R-Existing'!AB$12:AB$461)</f>
        <v>0</v>
      </c>
      <c r="AC93" s="37">
        <f>SUMIF('R-Existing'!$B$12:$B$461,$B93,'R-Existing'!AC$12:AC$461)</f>
        <v>0</v>
      </c>
      <c r="AD93" s="37">
        <f>SUMIF('R-Existing'!$B$12:$B$461,$B93,'R-Existing'!AD$12:AD$461)</f>
        <v>0</v>
      </c>
      <c r="AE93" s="56">
        <f>SUMIF('R-Existing'!$B$12:$B$461,$B93,'R-Existing'!AE$12:AE$461)</f>
        <v>9.6699999999999994E-2</v>
      </c>
      <c r="AF93" s="37">
        <f>SUMIF('R-Existing'!$B$12:$B$461,$B93,'R-Existing'!AF$12:AF$461)</f>
        <v>0</v>
      </c>
      <c r="AG93" s="37">
        <f>SUMIF('R-Existing'!$B$12:$B$461,$B93,'R-Existing'!AG$12:AG$461)</f>
        <v>0</v>
      </c>
      <c r="AH93" s="37">
        <f>SUMIF('R-Existing'!$B$12:$B$461,$B93,'R-Existing'!AH$12:AH$461)</f>
        <v>0</v>
      </c>
      <c r="AI93" s="37">
        <f>SUMIF('R-Existing'!$B$12:$B$461,$B93,'R-Existing'!AI$12:AI$461)</f>
        <v>0</v>
      </c>
      <c r="AJ93" s="37">
        <f>SUMIF('R-Existing'!$B$12:$B$461,$B93,'R-Existing'!AJ$12:AJ$461)</f>
        <v>0</v>
      </c>
      <c r="AK93" s="37">
        <f>SUMIF('R-Existing'!$B$12:$B$461,$B93,'R-Existing'!AK$12:AK$461)</f>
        <v>0</v>
      </c>
      <c r="AL93" s="37">
        <f>SUMIF('R-Existing'!$B$12:$B$461,$B93,'R-Existing'!AL$12:AL$461)</f>
        <v>0</v>
      </c>
      <c r="AM93" s="37">
        <f>SUMIF('R-Existing'!$B$12:$B$461,$B93,'R-Existing'!AM$12:AM$461)</f>
        <v>0</v>
      </c>
      <c r="AN93" s="37">
        <f>SUMIF('R-Existing'!$B$12:$B$461,$B93,'R-Existing'!AN$12:AN$461)</f>
        <v>0</v>
      </c>
      <c r="AO93" s="37"/>
      <c r="AP93" s="37"/>
    </row>
    <row r="94" spans="1:42" x14ac:dyDescent="0.2">
      <c r="A94" s="1">
        <f t="shared" si="5"/>
        <v>2</v>
      </c>
      <c r="B94" s="101">
        <f t="shared" si="6"/>
        <v>47177</v>
      </c>
      <c r="C94" s="37">
        <f>SUMIF('R-Existing'!$B$12:$B$461,$B94,'R-Existing'!C$12:C$461)</f>
        <v>0</v>
      </c>
      <c r="D94" s="37">
        <f>SUMIF('R-Existing'!$B$12:$B$461,$B94,'R-Existing'!D$12:D$461)</f>
        <v>0</v>
      </c>
      <c r="E94" s="37">
        <f>SUMIF('R-Existing'!$B$12:$B$461,$B94,'R-Existing'!E$12:E$461)</f>
        <v>0</v>
      </c>
      <c r="F94" s="37">
        <f>SUMIF('R-Existing'!$B$12:$B$461,$B94,'R-Existing'!F$12:F$461)</f>
        <v>0</v>
      </c>
      <c r="G94" s="37">
        <f>SUMIF('R-Existing'!$B$12:$B$461,$B94,'R-Existing'!G$12:G$461)</f>
        <v>0</v>
      </c>
      <c r="H94" s="37">
        <f>SUMIF('R-Existing'!$B$12:$B$461,$B94,'R-Existing'!H$12:H$461)</f>
        <v>0</v>
      </c>
      <c r="I94" s="37">
        <f>SUMIF('R-Existing'!$B$12:$B$461,$B94,'R-Existing'!I$12:I$461)</f>
        <v>0</v>
      </c>
      <c r="J94" s="37">
        <f>SUMIF('R-Existing'!$B$12:$B$461,$B94,'R-Existing'!J$12:J$461)</f>
        <v>0</v>
      </c>
      <c r="K94" s="37">
        <f>SUMIF('R-Existing'!$B$12:$B$461,$B94,'R-Existing'!K$12:K$461)</f>
        <v>0</v>
      </c>
      <c r="L94" s="37">
        <f>SUMIF('R-Existing'!$B$12:$B$461,$B94,'R-Existing'!L$12:L$461)</f>
        <v>0</v>
      </c>
      <c r="M94" s="37">
        <f>SUMIF('R-Existing'!$B$12:$B$461,$B94,'R-Existing'!M$12:M$461)</f>
        <v>0</v>
      </c>
      <c r="N94" s="37">
        <f>SUMIF('R-Existing'!$B$12:$B$461,$B94,'R-Existing'!N$12:N$461)</f>
        <v>0</v>
      </c>
      <c r="O94" s="37">
        <f>SUMIF('R-Existing'!$B$12:$B$461,$B94,'R-Existing'!O$12:O$461)</f>
        <v>0</v>
      </c>
      <c r="P94" s="37">
        <f>SUMIF('R-Existing'!$B$12:$B$461,$B94,'R-Existing'!P$12:P$461)</f>
        <v>0</v>
      </c>
      <c r="Q94" s="37">
        <f>SUMIF('R-Existing'!$B$12:$B$461,$B94,'R-Existing'!Q$12:Q$461)</f>
        <v>0</v>
      </c>
      <c r="R94" s="37">
        <f>SUMIF('R-Existing'!$B$12:$B$461,$B94,'R-Existing'!R$12:R$461)</f>
        <v>0</v>
      </c>
      <c r="S94" s="37">
        <f>SUMIF('R-Existing'!$B$12:$B$461,$B94,'R-Existing'!S$12:S$461)</f>
        <v>0</v>
      </c>
      <c r="T94" s="37">
        <f>SUMIF('R-Existing'!$B$12:$B$461,$B94,'R-Existing'!T$12:T$461)</f>
        <v>0</v>
      </c>
      <c r="U94" s="37">
        <f>SUMIF('R-Existing'!$B$12:$B$461,$B94,'R-Existing'!U$12:U$461)</f>
        <v>1</v>
      </c>
      <c r="V94" s="37">
        <f>SUMIF('R-Existing'!$B$12:$B$461,$B94,'R-Existing'!V$12:V$461)</f>
        <v>0</v>
      </c>
      <c r="W94" s="37">
        <f>SUMIF('R-Existing'!$B$12:$B$461,$B94,'R-Existing'!W$12:W$461)</f>
        <v>0</v>
      </c>
      <c r="X94" s="37">
        <f>SUMIF('R-Existing'!$B$12:$B$461,$B94,'R-Existing'!X$12:X$461)</f>
        <v>237</v>
      </c>
      <c r="Y94" s="37">
        <f>SUMIF('R-Existing'!$B$12:$B$461,$B94,'R-Existing'!Y$12:Y$461)</f>
        <v>0</v>
      </c>
      <c r="Z94" s="37">
        <f>SUMIF('R-Existing'!$B$12:$B$461,$B94,'R-Existing'!Z$12:Z$461)</f>
        <v>0</v>
      </c>
      <c r="AA94" s="37">
        <f>SUMIF('R-Existing'!$B$12:$B$461,$B94,'R-Existing'!AA$12:AA$461)</f>
        <v>0</v>
      </c>
      <c r="AB94" s="37">
        <f>SUMIF('R-Existing'!$B$12:$B$461,$B94,'R-Existing'!AB$12:AB$461)</f>
        <v>0</v>
      </c>
      <c r="AC94" s="37">
        <f>SUMIF('R-Existing'!$B$12:$B$461,$B94,'R-Existing'!AC$12:AC$461)</f>
        <v>0</v>
      </c>
      <c r="AD94" s="37">
        <f>SUMIF('R-Existing'!$B$12:$B$461,$B94,'R-Existing'!AD$12:AD$461)</f>
        <v>0</v>
      </c>
      <c r="AE94" s="56">
        <f>SUMIF('R-Existing'!$B$12:$B$461,$B94,'R-Existing'!AE$12:AE$461)</f>
        <v>9.6699999999999994E-2</v>
      </c>
      <c r="AF94" s="37">
        <f>SUMIF('R-Existing'!$B$12:$B$461,$B94,'R-Existing'!AF$12:AF$461)</f>
        <v>0</v>
      </c>
      <c r="AG94" s="37">
        <f>SUMIF('R-Existing'!$B$12:$B$461,$B94,'R-Existing'!AG$12:AG$461)</f>
        <v>0</v>
      </c>
      <c r="AH94" s="37">
        <f>SUMIF('R-Existing'!$B$12:$B$461,$B94,'R-Existing'!AH$12:AH$461)</f>
        <v>0</v>
      </c>
      <c r="AI94" s="37">
        <f>SUMIF('R-Existing'!$B$12:$B$461,$B94,'R-Existing'!AI$12:AI$461)</f>
        <v>0</v>
      </c>
      <c r="AJ94" s="37">
        <f>SUMIF('R-Existing'!$B$12:$B$461,$B94,'R-Existing'!AJ$12:AJ$461)</f>
        <v>0</v>
      </c>
      <c r="AK94" s="37">
        <f>SUMIF('R-Existing'!$B$12:$B$461,$B94,'R-Existing'!AK$12:AK$461)</f>
        <v>0</v>
      </c>
      <c r="AL94" s="37">
        <f>SUMIF('R-Existing'!$B$12:$B$461,$B94,'R-Existing'!AL$12:AL$461)</f>
        <v>0</v>
      </c>
      <c r="AM94" s="37">
        <f>SUMIF('R-Existing'!$B$12:$B$461,$B94,'R-Existing'!AM$12:AM$461)</f>
        <v>0</v>
      </c>
      <c r="AN94" s="37">
        <f>SUMIF('R-Existing'!$B$12:$B$461,$B94,'R-Existing'!AN$12:AN$461)</f>
        <v>0</v>
      </c>
      <c r="AO94" s="37"/>
      <c r="AP94" s="37"/>
    </row>
    <row r="95" spans="1:42" x14ac:dyDescent="0.2">
      <c r="A95" s="1">
        <f t="shared" si="5"/>
        <v>3</v>
      </c>
      <c r="B95" s="101">
        <f t="shared" si="6"/>
        <v>47208</v>
      </c>
      <c r="C95" s="37">
        <f>SUMIF('R-Existing'!$B$12:$B$461,$B95,'R-Existing'!C$12:C$461)</f>
        <v>0</v>
      </c>
      <c r="D95" s="37">
        <f>SUMIF('R-Existing'!$B$12:$B$461,$B95,'R-Existing'!D$12:D$461)</f>
        <v>0</v>
      </c>
      <c r="E95" s="37">
        <f>SUMIF('R-Existing'!$B$12:$B$461,$B95,'R-Existing'!E$12:E$461)</f>
        <v>0</v>
      </c>
      <c r="F95" s="37">
        <f>SUMIF('R-Existing'!$B$12:$B$461,$B95,'R-Existing'!F$12:F$461)</f>
        <v>0</v>
      </c>
      <c r="G95" s="37">
        <f>SUMIF('R-Existing'!$B$12:$B$461,$B95,'R-Existing'!G$12:G$461)</f>
        <v>0</v>
      </c>
      <c r="H95" s="37">
        <f>SUMIF('R-Existing'!$B$12:$B$461,$B95,'R-Existing'!H$12:H$461)</f>
        <v>0</v>
      </c>
      <c r="I95" s="37">
        <f>SUMIF('R-Existing'!$B$12:$B$461,$B95,'R-Existing'!I$12:I$461)</f>
        <v>0</v>
      </c>
      <c r="J95" s="37">
        <f>SUMIF('R-Existing'!$B$12:$B$461,$B95,'R-Existing'!J$12:J$461)</f>
        <v>0</v>
      </c>
      <c r="K95" s="37">
        <f>SUMIF('R-Existing'!$B$12:$B$461,$B95,'R-Existing'!K$12:K$461)</f>
        <v>0</v>
      </c>
      <c r="L95" s="37">
        <f>SUMIF('R-Existing'!$B$12:$B$461,$B95,'R-Existing'!L$12:L$461)</f>
        <v>0</v>
      </c>
      <c r="M95" s="37">
        <f>SUMIF('R-Existing'!$B$12:$B$461,$B95,'R-Existing'!M$12:M$461)</f>
        <v>0</v>
      </c>
      <c r="N95" s="37">
        <f>SUMIF('R-Existing'!$B$12:$B$461,$B95,'R-Existing'!N$12:N$461)</f>
        <v>0</v>
      </c>
      <c r="O95" s="37">
        <f>SUMIF('R-Existing'!$B$12:$B$461,$B95,'R-Existing'!O$12:O$461)</f>
        <v>0</v>
      </c>
      <c r="P95" s="37">
        <f>SUMIF('R-Existing'!$B$12:$B$461,$B95,'R-Existing'!P$12:P$461)</f>
        <v>0</v>
      </c>
      <c r="Q95" s="37">
        <f>SUMIF('R-Existing'!$B$12:$B$461,$B95,'R-Existing'!Q$12:Q$461)</f>
        <v>0</v>
      </c>
      <c r="R95" s="37">
        <f>SUMIF('R-Existing'!$B$12:$B$461,$B95,'R-Existing'!R$12:R$461)</f>
        <v>0</v>
      </c>
      <c r="S95" s="37">
        <f>SUMIF('R-Existing'!$B$12:$B$461,$B95,'R-Existing'!S$12:S$461)</f>
        <v>0</v>
      </c>
      <c r="T95" s="37">
        <f>SUMIF('R-Existing'!$B$12:$B$461,$B95,'R-Existing'!T$12:T$461)</f>
        <v>0</v>
      </c>
      <c r="U95" s="37">
        <f>SUMIF('R-Existing'!$B$12:$B$461,$B95,'R-Existing'!U$12:U$461)</f>
        <v>1</v>
      </c>
      <c r="V95" s="37">
        <f>SUMIF('R-Existing'!$B$12:$B$461,$B95,'R-Existing'!V$12:V$461)</f>
        <v>0</v>
      </c>
      <c r="W95" s="37">
        <f>SUMIF('R-Existing'!$B$12:$B$461,$B95,'R-Existing'!W$12:W$461)</f>
        <v>0</v>
      </c>
      <c r="X95" s="37">
        <f>SUMIF('R-Existing'!$B$12:$B$461,$B95,'R-Existing'!X$12:X$461)</f>
        <v>237</v>
      </c>
      <c r="Y95" s="37">
        <f>SUMIF('R-Existing'!$B$12:$B$461,$B95,'R-Existing'!Y$12:Y$461)</f>
        <v>0</v>
      </c>
      <c r="Z95" s="37">
        <f>SUMIF('R-Existing'!$B$12:$B$461,$B95,'R-Existing'!Z$12:Z$461)</f>
        <v>0</v>
      </c>
      <c r="AA95" s="37">
        <f>SUMIF('R-Existing'!$B$12:$B$461,$B95,'R-Existing'!AA$12:AA$461)</f>
        <v>0</v>
      </c>
      <c r="AB95" s="37">
        <f>SUMIF('R-Existing'!$B$12:$B$461,$B95,'R-Existing'!AB$12:AB$461)</f>
        <v>0</v>
      </c>
      <c r="AC95" s="37">
        <f>SUMIF('R-Existing'!$B$12:$B$461,$B95,'R-Existing'!AC$12:AC$461)</f>
        <v>0</v>
      </c>
      <c r="AD95" s="37">
        <f>SUMIF('R-Existing'!$B$12:$B$461,$B95,'R-Existing'!AD$12:AD$461)</f>
        <v>0</v>
      </c>
      <c r="AE95" s="56">
        <f>SUMIF('R-Existing'!$B$12:$B$461,$B95,'R-Existing'!AE$12:AE$461)</f>
        <v>9.6699999999999994E-2</v>
      </c>
      <c r="AF95" s="37">
        <f>SUMIF('R-Existing'!$B$12:$B$461,$B95,'R-Existing'!AF$12:AF$461)</f>
        <v>0</v>
      </c>
      <c r="AG95" s="37">
        <f>SUMIF('R-Existing'!$B$12:$B$461,$B95,'R-Existing'!AG$12:AG$461)</f>
        <v>0</v>
      </c>
      <c r="AH95" s="37">
        <f>SUMIF('R-Existing'!$B$12:$B$461,$B95,'R-Existing'!AH$12:AH$461)</f>
        <v>0</v>
      </c>
      <c r="AI95" s="37">
        <f>SUMIF('R-Existing'!$B$12:$B$461,$B95,'R-Existing'!AI$12:AI$461)</f>
        <v>0</v>
      </c>
      <c r="AJ95" s="37">
        <f>SUMIF('R-Existing'!$B$12:$B$461,$B95,'R-Existing'!AJ$12:AJ$461)</f>
        <v>0</v>
      </c>
      <c r="AK95" s="37">
        <f>SUMIF('R-Existing'!$B$12:$B$461,$B95,'R-Existing'!AK$12:AK$461)</f>
        <v>0</v>
      </c>
      <c r="AL95" s="37">
        <f>SUMIF('R-Existing'!$B$12:$B$461,$B95,'R-Existing'!AL$12:AL$461)</f>
        <v>0</v>
      </c>
      <c r="AM95" s="37">
        <f>SUMIF('R-Existing'!$B$12:$B$461,$B95,'R-Existing'!AM$12:AM$461)</f>
        <v>0</v>
      </c>
      <c r="AN95" s="37">
        <f>SUMIF('R-Existing'!$B$12:$B$461,$B95,'R-Existing'!AN$12:AN$461)</f>
        <v>0</v>
      </c>
      <c r="AO95" s="37"/>
      <c r="AP95" s="37"/>
    </row>
    <row r="96" spans="1:42" x14ac:dyDescent="0.2">
      <c r="A96" s="1">
        <f t="shared" si="5"/>
        <v>4</v>
      </c>
      <c r="B96" s="101">
        <f t="shared" si="6"/>
        <v>47238</v>
      </c>
      <c r="C96" s="37">
        <f>SUMIF('R-Existing'!$B$12:$B$461,$B96,'R-Existing'!C$12:C$461)</f>
        <v>0</v>
      </c>
      <c r="D96" s="37">
        <f>SUMIF('R-Existing'!$B$12:$B$461,$B96,'R-Existing'!D$12:D$461)</f>
        <v>0</v>
      </c>
      <c r="E96" s="37">
        <f>SUMIF('R-Existing'!$B$12:$B$461,$B96,'R-Existing'!E$12:E$461)</f>
        <v>0</v>
      </c>
      <c r="F96" s="37">
        <f>SUMIF('R-Existing'!$B$12:$B$461,$B96,'R-Existing'!F$12:F$461)</f>
        <v>0</v>
      </c>
      <c r="G96" s="37">
        <f>SUMIF('R-Existing'!$B$12:$B$461,$B96,'R-Existing'!G$12:G$461)</f>
        <v>0</v>
      </c>
      <c r="H96" s="37">
        <f>SUMIF('R-Existing'!$B$12:$B$461,$B96,'R-Existing'!H$12:H$461)</f>
        <v>0</v>
      </c>
      <c r="I96" s="37">
        <f>SUMIF('R-Existing'!$B$12:$B$461,$B96,'R-Existing'!I$12:I$461)</f>
        <v>0</v>
      </c>
      <c r="J96" s="37">
        <f>SUMIF('R-Existing'!$B$12:$B$461,$B96,'R-Existing'!J$12:J$461)</f>
        <v>0</v>
      </c>
      <c r="K96" s="37">
        <f>SUMIF('R-Existing'!$B$12:$B$461,$B96,'R-Existing'!K$12:K$461)</f>
        <v>0</v>
      </c>
      <c r="L96" s="37">
        <f>SUMIF('R-Existing'!$B$12:$B$461,$B96,'R-Existing'!L$12:L$461)</f>
        <v>0</v>
      </c>
      <c r="M96" s="37">
        <f>SUMIF('R-Existing'!$B$12:$B$461,$B96,'R-Existing'!M$12:M$461)</f>
        <v>0</v>
      </c>
      <c r="N96" s="37">
        <f>SUMIF('R-Existing'!$B$12:$B$461,$B96,'R-Existing'!N$12:N$461)</f>
        <v>0</v>
      </c>
      <c r="O96" s="37">
        <f>SUMIF('R-Existing'!$B$12:$B$461,$B96,'R-Existing'!O$12:O$461)</f>
        <v>0</v>
      </c>
      <c r="P96" s="37">
        <f>SUMIF('R-Existing'!$B$12:$B$461,$B96,'R-Existing'!P$12:P$461)</f>
        <v>0</v>
      </c>
      <c r="Q96" s="37">
        <f>SUMIF('R-Existing'!$B$12:$B$461,$B96,'R-Existing'!Q$12:Q$461)</f>
        <v>0</v>
      </c>
      <c r="R96" s="37">
        <f>SUMIF('R-Existing'!$B$12:$B$461,$B96,'R-Existing'!R$12:R$461)</f>
        <v>0</v>
      </c>
      <c r="S96" s="37">
        <f>SUMIF('R-Existing'!$B$12:$B$461,$B96,'R-Existing'!S$12:S$461)</f>
        <v>0</v>
      </c>
      <c r="T96" s="37">
        <f>SUMIF('R-Existing'!$B$12:$B$461,$B96,'R-Existing'!T$12:T$461)</f>
        <v>0</v>
      </c>
      <c r="U96" s="37">
        <f>SUMIF('R-Existing'!$B$12:$B$461,$B96,'R-Existing'!U$12:U$461)</f>
        <v>1</v>
      </c>
      <c r="V96" s="37">
        <f>SUMIF('R-Existing'!$B$12:$B$461,$B96,'R-Existing'!V$12:V$461)</f>
        <v>0</v>
      </c>
      <c r="W96" s="37">
        <f>SUMIF('R-Existing'!$B$12:$B$461,$B96,'R-Existing'!W$12:W$461)</f>
        <v>0</v>
      </c>
      <c r="X96" s="37">
        <f>SUMIF('R-Existing'!$B$12:$B$461,$B96,'R-Existing'!X$12:X$461)</f>
        <v>237</v>
      </c>
      <c r="Y96" s="37">
        <f>SUMIF('R-Existing'!$B$12:$B$461,$B96,'R-Existing'!Y$12:Y$461)</f>
        <v>0</v>
      </c>
      <c r="Z96" s="37">
        <f>SUMIF('R-Existing'!$B$12:$B$461,$B96,'R-Existing'!Z$12:Z$461)</f>
        <v>0</v>
      </c>
      <c r="AA96" s="37">
        <f>SUMIF('R-Existing'!$B$12:$B$461,$B96,'R-Existing'!AA$12:AA$461)</f>
        <v>0</v>
      </c>
      <c r="AB96" s="37">
        <f>SUMIF('R-Existing'!$B$12:$B$461,$B96,'R-Existing'!AB$12:AB$461)</f>
        <v>0</v>
      </c>
      <c r="AC96" s="37">
        <f>SUMIF('R-Existing'!$B$12:$B$461,$B96,'R-Existing'!AC$12:AC$461)</f>
        <v>0</v>
      </c>
      <c r="AD96" s="37">
        <f>SUMIF('R-Existing'!$B$12:$B$461,$B96,'R-Existing'!AD$12:AD$461)</f>
        <v>0</v>
      </c>
      <c r="AE96" s="56">
        <f>SUMIF('R-Existing'!$B$12:$B$461,$B96,'R-Existing'!AE$12:AE$461)</f>
        <v>9.6699999999999994E-2</v>
      </c>
      <c r="AF96" s="37">
        <f>SUMIF('R-Existing'!$B$12:$B$461,$B96,'R-Existing'!AF$12:AF$461)</f>
        <v>0</v>
      </c>
      <c r="AG96" s="37">
        <f>SUMIF('R-Existing'!$B$12:$B$461,$B96,'R-Existing'!AG$12:AG$461)</f>
        <v>0</v>
      </c>
      <c r="AH96" s="37">
        <f>SUMIF('R-Existing'!$B$12:$B$461,$B96,'R-Existing'!AH$12:AH$461)</f>
        <v>0</v>
      </c>
      <c r="AI96" s="37">
        <f>SUMIF('R-Existing'!$B$12:$B$461,$B96,'R-Existing'!AI$12:AI$461)</f>
        <v>0</v>
      </c>
      <c r="AJ96" s="37">
        <f>SUMIF('R-Existing'!$B$12:$B$461,$B96,'R-Existing'!AJ$12:AJ$461)</f>
        <v>0</v>
      </c>
      <c r="AK96" s="37">
        <f>SUMIF('R-Existing'!$B$12:$B$461,$B96,'R-Existing'!AK$12:AK$461)</f>
        <v>0</v>
      </c>
      <c r="AL96" s="37">
        <f>SUMIF('R-Existing'!$B$12:$B$461,$B96,'R-Existing'!AL$12:AL$461)</f>
        <v>0</v>
      </c>
      <c r="AM96" s="37">
        <f>SUMIF('R-Existing'!$B$12:$B$461,$B96,'R-Existing'!AM$12:AM$461)</f>
        <v>0</v>
      </c>
      <c r="AN96" s="37">
        <f>SUMIF('R-Existing'!$B$12:$B$461,$B96,'R-Existing'!AN$12:AN$461)</f>
        <v>0</v>
      </c>
      <c r="AO96" s="37"/>
      <c r="AP96" s="37"/>
    </row>
    <row r="97" spans="1:42" x14ac:dyDescent="0.2">
      <c r="A97" s="1">
        <f t="shared" si="5"/>
        <v>5</v>
      </c>
      <c r="B97" s="101">
        <f t="shared" si="6"/>
        <v>47269</v>
      </c>
      <c r="C97" s="37">
        <f>SUMIF('R-Existing'!$B$12:$B$461,$B97,'R-Existing'!C$12:C$461)</f>
        <v>0</v>
      </c>
      <c r="D97" s="37">
        <f>SUMIF('R-Existing'!$B$12:$B$461,$B97,'R-Existing'!D$12:D$461)</f>
        <v>0</v>
      </c>
      <c r="E97" s="37">
        <f>SUMIF('R-Existing'!$B$12:$B$461,$B97,'R-Existing'!E$12:E$461)</f>
        <v>0</v>
      </c>
      <c r="F97" s="37">
        <f>SUMIF('R-Existing'!$B$12:$B$461,$B97,'R-Existing'!F$12:F$461)</f>
        <v>0</v>
      </c>
      <c r="G97" s="37">
        <f>SUMIF('R-Existing'!$B$12:$B$461,$B97,'R-Existing'!G$12:G$461)</f>
        <v>0</v>
      </c>
      <c r="H97" s="37">
        <f>SUMIF('R-Existing'!$B$12:$B$461,$B97,'R-Existing'!H$12:H$461)</f>
        <v>0</v>
      </c>
      <c r="I97" s="37">
        <f>SUMIF('R-Existing'!$B$12:$B$461,$B97,'R-Existing'!I$12:I$461)</f>
        <v>0</v>
      </c>
      <c r="J97" s="37">
        <f>SUMIF('R-Existing'!$B$12:$B$461,$B97,'R-Existing'!J$12:J$461)</f>
        <v>0</v>
      </c>
      <c r="K97" s="37">
        <f>SUMIF('R-Existing'!$B$12:$B$461,$B97,'R-Existing'!K$12:K$461)</f>
        <v>0</v>
      </c>
      <c r="L97" s="37">
        <f>SUMIF('R-Existing'!$B$12:$B$461,$B97,'R-Existing'!L$12:L$461)</f>
        <v>0</v>
      </c>
      <c r="M97" s="37">
        <f>SUMIF('R-Existing'!$B$12:$B$461,$B97,'R-Existing'!M$12:M$461)</f>
        <v>0</v>
      </c>
      <c r="N97" s="37">
        <f>SUMIF('R-Existing'!$B$12:$B$461,$B97,'R-Existing'!N$12:N$461)</f>
        <v>0</v>
      </c>
      <c r="O97" s="37">
        <f>SUMIF('R-Existing'!$B$12:$B$461,$B97,'R-Existing'!O$12:O$461)</f>
        <v>0</v>
      </c>
      <c r="P97" s="37">
        <f>SUMIF('R-Existing'!$B$12:$B$461,$B97,'R-Existing'!P$12:P$461)</f>
        <v>0</v>
      </c>
      <c r="Q97" s="37">
        <f>SUMIF('R-Existing'!$B$12:$B$461,$B97,'R-Existing'!Q$12:Q$461)</f>
        <v>0</v>
      </c>
      <c r="R97" s="37">
        <f>SUMIF('R-Existing'!$B$12:$B$461,$B97,'R-Existing'!R$12:R$461)</f>
        <v>0</v>
      </c>
      <c r="S97" s="37">
        <f>SUMIF('R-Existing'!$B$12:$B$461,$B97,'R-Existing'!S$12:S$461)</f>
        <v>0</v>
      </c>
      <c r="T97" s="37">
        <f>SUMIF('R-Existing'!$B$12:$B$461,$B97,'R-Existing'!T$12:T$461)</f>
        <v>0</v>
      </c>
      <c r="U97" s="37">
        <f>SUMIF('R-Existing'!$B$12:$B$461,$B97,'R-Existing'!U$12:U$461)</f>
        <v>1</v>
      </c>
      <c r="V97" s="37">
        <f>SUMIF('R-Existing'!$B$12:$B$461,$B97,'R-Existing'!V$12:V$461)</f>
        <v>0</v>
      </c>
      <c r="W97" s="37">
        <f>SUMIF('R-Existing'!$B$12:$B$461,$B97,'R-Existing'!W$12:W$461)</f>
        <v>0</v>
      </c>
      <c r="X97" s="37">
        <f>SUMIF('R-Existing'!$B$12:$B$461,$B97,'R-Existing'!X$12:X$461)</f>
        <v>237</v>
      </c>
      <c r="Y97" s="37">
        <f>SUMIF('R-Existing'!$B$12:$B$461,$B97,'R-Existing'!Y$12:Y$461)</f>
        <v>0</v>
      </c>
      <c r="Z97" s="37">
        <f>SUMIF('R-Existing'!$B$12:$B$461,$B97,'R-Existing'!Z$12:Z$461)</f>
        <v>0</v>
      </c>
      <c r="AA97" s="37">
        <f>SUMIF('R-Existing'!$B$12:$B$461,$B97,'R-Existing'!AA$12:AA$461)</f>
        <v>0</v>
      </c>
      <c r="AB97" s="37">
        <f>SUMIF('R-Existing'!$B$12:$B$461,$B97,'R-Existing'!AB$12:AB$461)</f>
        <v>0</v>
      </c>
      <c r="AC97" s="37">
        <f>SUMIF('R-Existing'!$B$12:$B$461,$B97,'R-Existing'!AC$12:AC$461)</f>
        <v>0</v>
      </c>
      <c r="AD97" s="37">
        <f>SUMIF('R-Existing'!$B$12:$B$461,$B97,'R-Existing'!AD$12:AD$461)</f>
        <v>0</v>
      </c>
      <c r="AE97" s="56">
        <f>SUMIF('R-Existing'!$B$12:$B$461,$B97,'R-Existing'!AE$12:AE$461)</f>
        <v>9.6699999999999994E-2</v>
      </c>
      <c r="AF97" s="37">
        <f>SUMIF('R-Existing'!$B$12:$B$461,$B97,'R-Existing'!AF$12:AF$461)</f>
        <v>0</v>
      </c>
      <c r="AG97" s="37">
        <f>SUMIF('R-Existing'!$B$12:$B$461,$B97,'R-Existing'!AG$12:AG$461)</f>
        <v>0</v>
      </c>
      <c r="AH97" s="37">
        <f>SUMIF('R-Existing'!$B$12:$B$461,$B97,'R-Existing'!AH$12:AH$461)</f>
        <v>0</v>
      </c>
      <c r="AI97" s="37">
        <f>SUMIF('R-Existing'!$B$12:$B$461,$B97,'R-Existing'!AI$12:AI$461)</f>
        <v>0</v>
      </c>
      <c r="AJ97" s="37">
        <f>SUMIF('R-Existing'!$B$12:$B$461,$B97,'R-Existing'!AJ$12:AJ$461)</f>
        <v>0</v>
      </c>
      <c r="AK97" s="37">
        <f>SUMIF('R-Existing'!$B$12:$B$461,$B97,'R-Existing'!AK$12:AK$461)</f>
        <v>0</v>
      </c>
      <c r="AL97" s="37">
        <f>SUMIF('R-Existing'!$B$12:$B$461,$B97,'R-Existing'!AL$12:AL$461)</f>
        <v>0</v>
      </c>
      <c r="AM97" s="37">
        <f>SUMIF('R-Existing'!$B$12:$B$461,$B97,'R-Existing'!AM$12:AM$461)</f>
        <v>0</v>
      </c>
      <c r="AN97" s="37">
        <f>SUMIF('R-Existing'!$B$12:$B$461,$B97,'R-Existing'!AN$12:AN$461)</f>
        <v>0</v>
      </c>
      <c r="AO97" s="37"/>
      <c r="AP97" s="37"/>
    </row>
    <row r="98" spans="1:42" x14ac:dyDescent="0.2">
      <c r="A98" s="1">
        <f t="shared" si="5"/>
        <v>6</v>
      </c>
      <c r="B98" s="101">
        <f t="shared" si="6"/>
        <v>47299</v>
      </c>
      <c r="C98" s="37">
        <f>SUMIF('R-Existing'!$B$12:$B$461,$B98,'R-Existing'!C$12:C$461)</f>
        <v>0</v>
      </c>
      <c r="D98" s="37">
        <f>SUMIF('R-Existing'!$B$12:$B$461,$B98,'R-Existing'!D$12:D$461)</f>
        <v>0</v>
      </c>
      <c r="E98" s="37">
        <f>SUMIF('R-Existing'!$B$12:$B$461,$B98,'R-Existing'!E$12:E$461)</f>
        <v>0</v>
      </c>
      <c r="F98" s="37">
        <f>SUMIF('R-Existing'!$B$12:$B$461,$B98,'R-Existing'!F$12:F$461)</f>
        <v>0</v>
      </c>
      <c r="G98" s="37">
        <f>SUMIF('R-Existing'!$B$12:$B$461,$B98,'R-Existing'!G$12:G$461)</f>
        <v>0</v>
      </c>
      <c r="H98" s="37">
        <f>SUMIF('R-Existing'!$B$12:$B$461,$B98,'R-Existing'!H$12:H$461)</f>
        <v>0</v>
      </c>
      <c r="I98" s="37">
        <f>SUMIF('R-Existing'!$B$12:$B$461,$B98,'R-Existing'!I$12:I$461)</f>
        <v>0</v>
      </c>
      <c r="J98" s="37">
        <f>SUMIF('R-Existing'!$B$12:$B$461,$B98,'R-Existing'!J$12:J$461)</f>
        <v>0</v>
      </c>
      <c r="K98" s="37">
        <f>SUMIF('R-Existing'!$B$12:$B$461,$B98,'R-Existing'!K$12:K$461)</f>
        <v>0</v>
      </c>
      <c r="L98" s="37">
        <f>SUMIF('R-Existing'!$B$12:$B$461,$B98,'R-Existing'!L$12:L$461)</f>
        <v>0</v>
      </c>
      <c r="M98" s="37">
        <f>SUMIF('R-Existing'!$B$12:$B$461,$B98,'R-Existing'!M$12:M$461)</f>
        <v>0</v>
      </c>
      <c r="N98" s="37">
        <f>SUMIF('R-Existing'!$B$12:$B$461,$B98,'R-Existing'!N$12:N$461)</f>
        <v>0</v>
      </c>
      <c r="O98" s="37">
        <f>SUMIF('R-Existing'!$B$12:$B$461,$B98,'R-Existing'!O$12:O$461)</f>
        <v>0</v>
      </c>
      <c r="P98" s="37">
        <f>SUMIF('R-Existing'!$B$12:$B$461,$B98,'R-Existing'!P$12:P$461)</f>
        <v>0</v>
      </c>
      <c r="Q98" s="37">
        <f>SUMIF('R-Existing'!$B$12:$B$461,$B98,'R-Existing'!Q$12:Q$461)</f>
        <v>0</v>
      </c>
      <c r="R98" s="37">
        <f>SUMIF('R-Existing'!$B$12:$B$461,$B98,'R-Existing'!R$12:R$461)</f>
        <v>0</v>
      </c>
      <c r="S98" s="37">
        <f>SUMIF('R-Existing'!$B$12:$B$461,$B98,'R-Existing'!S$12:S$461)</f>
        <v>0</v>
      </c>
      <c r="T98" s="37">
        <f>SUMIF('R-Existing'!$B$12:$B$461,$B98,'R-Existing'!T$12:T$461)</f>
        <v>0</v>
      </c>
      <c r="U98" s="37">
        <f>SUMIF('R-Existing'!$B$12:$B$461,$B98,'R-Existing'!U$12:U$461)</f>
        <v>1</v>
      </c>
      <c r="V98" s="37">
        <f>SUMIF('R-Existing'!$B$12:$B$461,$B98,'R-Existing'!V$12:V$461)</f>
        <v>0</v>
      </c>
      <c r="W98" s="37">
        <f>SUMIF('R-Existing'!$B$12:$B$461,$B98,'R-Existing'!W$12:W$461)</f>
        <v>0</v>
      </c>
      <c r="X98" s="37">
        <f>SUMIF('R-Existing'!$B$12:$B$461,$B98,'R-Existing'!X$12:X$461)</f>
        <v>237</v>
      </c>
      <c r="Y98" s="37">
        <f>SUMIF('R-Existing'!$B$12:$B$461,$B98,'R-Existing'!Y$12:Y$461)</f>
        <v>0</v>
      </c>
      <c r="Z98" s="37">
        <f>SUMIF('R-Existing'!$B$12:$B$461,$B98,'R-Existing'!Z$12:Z$461)</f>
        <v>0</v>
      </c>
      <c r="AA98" s="37">
        <f>SUMIF('R-Existing'!$B$12:$B$461,$B98,'R-Existing'!AA$12:AA$461)</f>
        <v>0</v>
      </c>
      <c r="AB98" s="37">
        <f>SUMIF('R-Existing'!$B$12:$B$461,$B98,'R-Existing'!AB$12:AB$461)</f>
        <v>0</v>
      </c>
      <c r="AC98" s="37">
        <f>SUMIF('R-Existing'!$B$12:$B$461,$B98,'R-Existing'!AC$12:AC$461)</f>
        <v>0</v>
      </c>
      <c r="AD98" s="37">
        <f>SUMIF('R-Existing'!$B$12:$B$461,$B98,'R-Existing'!AD$12:AD$461)</f>
        <v>0</v>
      </c>
      <c r="AE98" s="56">
        <f>SUMIF('R-Existing'!$B$12:$B$461,$B98,'R-Existing'!AE$12:AE$461)</f>
        <v>9.6699999999999994E-2</v>
      </c>
      <c r="AF98" s="37">
        <f>SUMIF('R-Existing'!$B$12:$B$461,$B98,'R-Existing'!AF$12:AF$461)</f>
        <v>0</v>
      </c>
      <c r="AG98" s="37">
        <f>SUMIF('R-Existing'!$B$12:$B$461,$B98,'R-Existing'!AG$12:AG$461)</f>
        <v>0</v>
      </c>
      <c r="AH98" s="37">
        <f>SUMIF('R-Existing'!$B$12:$B$461,$B98,'R-Existing'!AH$12:AH$461)</f>
        <v>0</v>
      </c>
      <c r="AI98" s="37">
        <f>SUMIF('R-Existing'!$B$12:$B$461,$B98,'R-Existing'!AI$12:AI$461)</f>
        <v>0</v>
      </c>
      <c r="AJ98" s="37">
        <f>SUMIF('R-Existing'!$B$12:$B$461,$B98,'R-Existing'!AJ$12:AJ$461)</f>
        <v>0</v>
      </c>
      <c r="AK98" s="37">
        <f>SUMIF('R-Existing'!$B$12:$B$461,$B98,'R-Existing'!AK$12:AK$461)</f>
        <v>0</v>
      </c>
      <c r="AL98" s="37">
        <f>SUMIF('R-Existing'!$B$12:$B$461,$B98,'R-Existing'!AL$12:AL$461)</f>
        <v>0</v>
      </c>
      <c r="AM98" s="37">
        <f>SUMIF('R-Existing'!$B$12:$B$461,$B98,'R-Existing'!AM$12:AM$461)</f>
        <v>0</v>
      </c>
      <c r="AN98" s="37">
        <f>SUMIF('R-Existing'!$B$12:$B$461,$B98,'R-Existing'!AN$12:AN$461)</f>
        <v>0</v>
      </c>
      <c r="AO98" s="37"/>
      <c r="AP98" s="37"/>
    </row>
    <row r="99" spans="1:42" x14ac:dyDescent="0.2">
      <c r="A99" s="1">
        <f t="shared" si="5"/>
        <v>7</v>
      </c>
      <c r="B99" s="101">
        <f t="shared" si="6"/>
        <v>47330</v>
      </c>
      <c r="C99" s="37">
        <f>SUMIF('R-Existing'!$B$12:$B$461,$B99,'R-Existing'!C$12:C$461)</f>
        <v>0</v>
      </c>
      <c r="D99" s="37">
        <f>SUMIF('R-Existing'!$B$12:$B$461,$B99,'R-Existing'!D$12:D$461)</f>
        <v>0</v>
      </c>
      <c r="E99" s="37">
        <f>SUMIF('R-Existing'!$B$12:$B$461,$B99,'R-Existing'!E$12:E$461)</f>
        <v>0</v>
      </c>
      <c r="F99" s="37">
        <f>SUMIF('R-Existing'!$B$12:$B$461,$B99,'R-Existing'!F$12:F$461)</f>
        <v>0</v>
      </c>
      <c r="G99" s="37">
        <f>SUMIF('R-Existing'!$B$12:$B$461,$B99,'R-Existing'!G$12:G$461)</f>
        <v>0</v>
      </c>
      <c r="H99" s="37">
        <f>SUMIF('R-Existing'!$B$12:$B$461,$B99,'R-Existing'!H$12:H$461)</f>
        <v>0</v>
      </c>
      <c r="I99" s="37">
        <f>SUMIF('R-Existing'!$B$12:$B$461,$B99,'R-Existing'!I$12:I$461)</f>
        <v>0</v>
      </c>
      <c r="J99" s="37">
        <f>SUMIF('R-Existing'!$B$12:$B$461,$B99,'R-Existing'!J$12:J$461)</f>
        <v>0</v>
      </c>
      <c r="K99" s="37">
        <f>SUMIF('R-Existing'!$B$12:$B$461,$B99,'R-Existing'!K$12:K$461)</f>
        <v>0</v>
      </c>
      <c r="L99" s="37">
        <f>SUMIF('R-Existing'!$B$12:$B$461,$B99,'R-Existing'!L$12:L$461)</f>
        <v>0</v>
      </c>
      <c r="M99" s="37">
        <f>SUMIF('R-Existing'!$B$12:$B$461,$B99,'R-Existing'!M$12:M$461)</f>
        <v>0</v>
      </c>
      <c r="N99" s="37">
        <f>SUMIF('R-Existing'!$B$12:$B$461,$B99,'R-Existing'!N$12:N$461)</f>
        <v>0</v>
      </c>
      <c r="O99" s="37">
        <f>SUMIF('R-Existing'!$B$12:$B$461,$B99,'R-Existing'!O$12:O$461)</f>
        <v>0</v>
      </c>
      <c r="P99" s="37">
        <f>SUMIF('R-Existing'!$B$12:$B$461,$B99,'R-Existing'!P$12:P$461)</f>
        <v>0</v>
      </c>
      <c r="Q99" s="37">
        <f>SUMIF('R-Existing'!$B$12:$B$461,$B99,'R-Existing'!Q$12:Q$461)</f>
        <v>0</v>
      </c>
      <c r="R99" s="37">
        <f>SUMIF('R-Existing'!$B$12:$B$461,$B99,'R-Existing'!R$12:R$461)</f>
        <v>0</v>
      </c>
      <c r="S99" s="37">
        <f>SUMIF('R-Existing'!$B$12:$B$461,$B99,'R-Existing'!S$12:S$461)</f>
        <v>0</v>
      </c>
      <c r="T99" s="37">
        <f>SUMIF('R-Existing'!$B$12:$B$461,$B99,'R-Existing'!T$12:T$461)</f>
        <v>0</v>
      </c>
      <c r="U99" s="37">
        <f>SUMIF('R-Existing'!$B$12:$B$461,$B99,'R-Existing'!U$12:U$461)</f>
        <v>1</v>
      </c>
      <c r="V99" s="37">
        <f>SUMIF('R-Existing'!$B$12:$B$461,$B99,'R-Existing'!V$12:V$461)</f>
        <v>0</v>
      </c>
      <c r="W99" s="37">
        <f>SUMIF('R-Existing'!$B$12:$B$461,$B99,'R-Existing'!W$12:W$461)</f>
        <v>0</v>
      </c>
      <c r="X99" s="37">
        <f>SUMIF('R-Existing'!$B$12:$B$461,$B99,'R-Existing'!X$12:X$461)</f>
        <v>237</v>
      </c>
      <c r="Y99" s="37">
        <f>SUMIF('R-Existing'!$B$12:$B$461,$B99,'R-Existing'!Y$12:Y$461)</f>
        <v>0</v>
      </c>
      <c r="Z99" s="37">
        <f>SUMIF('R-Existing'!$B$12:$B$461,$B99,'R-Existing'!Z$12:Z$461)</f>
        <v>0</v>
      </c>
      <c r="AA99" s="37">
        <f>SUMIF('R-Existing'!$B$12:$B$461,$B99,'R-Existing'!AA$12:AA$461)</f>
        <v>0</v>
      </c>
      <c r="AB99" s="37">
        <f>SUMIF('R-Existing'!$B$12:$B$461,$B99,'R-Existing'!AB$12:AB$461)</f>
        <v>0</v>
      </c>
      <c r="AC99" s="37">
        <f>SUMIF('R-Existing'!$B$12:$B$461,$B99,'R-Existing'!AC$12:AC$461)</f>
        <v>0</v>
      </c>
      <c r="AD99" s="37">
        <f>SUMIF('R-Existing'!$B$12:$B$461,$B99,'R-Existing'!AD$12:AD$461)</f>
        <v>0</v>
      </c>
      <c r="AE99" s="56">
        <f>SUMIF('R-Existing'!$B$12:$B$461,$B99,'R-Existing'!AE$12:AE$461)</f>
        <v>9.6699999999999994E-2</v>
      </c>
      <c r="AF99" s="37">
        <f>SUMIF('R-Existing'!$B$12:$B$461,$B99,'R-Existing'!AF$12:AF$461)</f>
        <v>0</v>
      </c>
      <c r="AG99" s="37">
        <f>SUMIF('R-Existing'!$B$12:$B$461,$B99,'R-Existing'!AG$12:AG$461)</f>
        <v>0</v>
      </c>
      <c r="AH99" s="37">
        <f>SUMIF('R-Existing'!$B$12:$B$461,$B99,'R-Existing'!AH$12:AH$461)</f>
        <v>0</v>
      </c>
      <c r="AI99" s="37">
        <f>SUMIF('R-Existing'!$B$12:$B$461,$B99,'R-Existing'!AI$12:AI$461)</f>
        <v>0</v>
      </c>
      <c r="AJ99" s="37">
        <f>SUMIF('R-Existing'!$B$12:$B$461,$B99,'R-Existing'!AJ$12:AJ$461)</f>
        <v>0</v>
      </c>
      <c r="AK99" s="37">
        <f>SUMIF('R-Existing'!$B$12:$B$461,$B99,'R-Existing'!AK$12:AK$461)</f>
        <v>0</v>
      </c>
      <c r="AL99" s="37">
        <f>SUMIF('R-Existing'!$B$12:$B$461,$B99,'R-Existing'!AL$12:AL$461)</f>
        <v>0</v>
      </c>
      <c r="AM99" s="37">
        <f>SUMIF('R-Existing'!$B$12:$B$461,$B99,'R-Existing'!AM$12:AM$461)</f>
        <v>0</v>
      </c>
      <c r="AN99" s="37">
        <f>SUMIF('R-Existing'!$B$12:$B$461,$B99,'R-Existing'!AN$12:AN$461)</f>
        <v>0</v>
      </c>
      <c r="AO99" s="37"/>
      <c r="AP99" s="37"/>
    </row>
    <row r="100" spans="1:42" x14ac:dyDescent="0.2">
      <c r="A100" s="1">
        <f t="shared" si="5"/>
        <v>8</v>
      </c>
      <c r="B100" s="101">
        <f t="shared" si="6"/>
        <v>47361</v>
      </c>
      <c r="C100" s="37">
        <f>SUMIF('R-Existing'!$B$12:$B$461,$B100,'R-Existing'!C$12:C$461)</f>
        <v>0</v>
      </c>
      <c r="D100" s="37">
        <f>SUMIF('R-Existing'!$B$12:$B$461,$B100,'R-Existing'!D$12:D$461)</f>
        <v>0</v>
      </c>
      <c r="E100" s="37">
        <f>SUMIF('R-Existing'!$B$12:$B$461,$B100,'R-Existing'!E$12:E$461)</f>
        <v>0</v>
      </c>
      <c r="F100" s="37">
        <f>SUMIF('R-Existing'!$B$12:$B$461,$B100,'R-Existing'!F$12:F$461)</f>
        <v>0</v>
      </c>
      <c r="G100" s="37">
        <f>SUMIF('R-Existing'!$B$12:$B$461,$B100,'R-Existing'!G$12:G$461)</f>
        <v>0</v>
      </c>
      <c r="H100" s="37">
        <f>SUMIF('R-Existing'!$B$12:$B$461,$B100,'R-Existing'!H$12:H$461)</f>
        <v>0</v>
      </c>
      <c r="I100" s="37">
        <f>SUMIF('R-Existing'!$B$12:$B$461,$B100,'R-Existing'!I$12:I$461)</f>
        <v>0</v>
      </c>
      <c r="J100" s="37">
        <f>SUMIF('R-Existing'!$B$12:$B$461,$B100,'R-Existing'!J$12:J$461)</f>
        <v>0</v>
      </c>
      <c r="K100" s="37">
        <f>SUMIF('R-Existing'!$B$12:$B$461,$B100,'R-Existing'!K$12:K$461)</f>
        <v>0</v>
      </c>
      <c r="L100" s="37">
        <f>SUMIF('R-Existing'!$B$12:$B$461,$B100,'R-Existing'!L$12:L$461)</f>
        <v>0</v>
      </c>
      <c r="M100" s="37">
        <f>SUMIF('R-Existing'!$B$12:$B$461,$B100,'R-Existing'!M$12:M$461)</f>
        <v>0</v>
      </c>
      <c r="N100" s="37">
        <f>SUMIF('R-Existing'!$B$12:$B$461,$B100,'R-Existing'!N$12:N$461)</f>
        <v>0</v>
      </c>
      <c r="O100" s="37">
        <f>SUMIF('R-Existing'!$B$12:$B$461,$B100,'R-Existing'!O$12:O$461)</f>
        <v>0</v>
      </c>
      <c r="P100" s="37">
        <f>SUMIF('R-Existing'!$B$12:$B$461,$B100,'R-Existing'!P$12:P$461)</f>
        <v>0</v>
      </c>
      <c r="Q100" s="37">
        <f>SUMIF('R-Existing'!$B$12:$B$461,$B100,'R-Existing'!Q$12:Q$461)</f>
        <v>0</v>
      </c>
      <c r="R100" s="37">
        <f>SUMIF('R-Existing'!$B$12:$B$461,$B100,'R-Existing'!R$12:R$461)</f>
        <v>0</v>
      </c>
      <c r="S100" s="37">
        <f>SUMIF('R-Existing'!$B$12:$B$461,$B100,'R-Existing'!S$12:S$461)</f>
        <v>0</v>
      </c>
      <c r="T100" s="37">
        <f>SUMIF('R-Existing'!$B$12:$B$461,$B100,'R-Existing'!T$12:T$461)</f>
        <v>0</v>
      </c>
      <c r="U100" s="37">
        <f>SUMIF('R-Existing'!$B$12:$B$461,$B100,'R-Existing'!U$12:U$461)</f>
        <v>1</v>
      </c>
      <c r="V100" s="37">
        <f>SUMIF('R-Existing'!$B$12:$B$461,$B100,'R-Existing'!V$12:V$461)</f>
        <v>0</v>
      </c>
      <c r="W100" s="37">
        <f>SUMIF('R-Existing'!$B$12:$B$461,$B100,'R-Existing'!W$12:W$461)</f>
        <v>0</v>
      </c>
      <c r="X100" s="37">
        <f>SUMIF('R-Existing'!$B$12:$B$461,$B100,'R-Existing'!X$12:X$461)</f>
        <v>237</v>
      </c>
      <c r="Y100" s="37">
        <f>SUMIF('R-Existing'!$B$12:$B$461,$B100,'R-Existing'!Y$12:Y$461)</f>
        <v>0</v>
      </c>
      <c r="Z100" s="37">
        <f>SUMIF('R-Existing'!$B$12:$B$461,$B100,'R-Existing'!Z$12:Z$461)</f>
        <v>0</v>
      </c>
      <c r="AA100" s="37">
        <f>SUMIF('R-Existing'!$B$12:$B$461,$B100,'R-Existing'!AA$12:AA$461)</f>
        <v>0</v>
      </c>
      <c r="AB100" s="37">
        <f>SUMIF('R-Existing'!$B$12:$B$461,$B100,'R-Existing'!AB$12:AB$461)</f>
        <v>0</v>
      </c>
      <c r="AC100" s="37">
        <f>SUMIF('R-Existing'!$B$12:$B$461,$B100,'R-Existing'!AC$12:AC$461)</f>
        <v>0</v>
      </c>
      <c r="AD100" s="37">
        <f>SUMIF('R-Existing'!$B$12:$B$461,$B100,'R-Existing'!AD$12:AD$461)</f>
        <v>0</v>
      </c>
      <c r="AE100" s="56">
        <f>SUMIF('R-Existing'!$B$12:$B$461,$B100,'R-Existing'!AE$12:AE$461)</f>
        <v>9.6699999999999994E-2</v>
      </c>
      <c r="AF100" s="37">
        <f>SUMIF('R-Existing'!$B$12:$B$461,$B100,'R-Existing'!AF$12:AF$461)</f>
        <v>0</v>
      </c>
      <c r="AG100" s="37">
        <f>SUMIF('R-Existing'!$B$12:$B$461,$B100,'R-Existing'!AG$12:AG$461)</f>
        <v>0</v>
      </c>
      <c r="AH100" s="37">
        <f>SUMIF('R-Existing'!$B$12:$B$461,$B100,'R-Existing'!AH$12:AH$461)</f>
        <v>0</v>
      </c>
      <c r="AI100" s="37">
        <f>SUMIF('R-Existing'!$B$12:$B$461,$B100,'R-Existing'!AI$12:AI$461)</f>
        <v>0</v>
      </c>
      <c r="AJ100" s="37">
        <f>SUMIF('R-Existing'!$B$12:$B$461,$B100,'R-Existing'!AJ$12:AJ$461)</f>
        <v>0</v>
      </c>
      <c r="AK100" s="37">
        <f>SUMIF('R-Existing'!$B$12:$B$461,$B100,'R-Existing'!AK$12:AK$461)</f>
        <v>0</v>
      </c>
      <c r="AL100" s="37">
        <f>SUMIF('R-Existing'!$B$12:$B$461,$B100,'R-Existing'!AL$12:AL$461)</f>
        <v>0</v>
      </c>
      <c r="AM100" s="37">
        <f>SUMIF('R-Existing'!$B$12:$B$461,$B100,'R-Existing'!AM$12:AM$461)</f>
        <v>0</v>
      </c>
      <c r="AN100" s="37">
        <f>SUMIF('R-Existing'!$B$12:$B$461,$B100,'R-Existing'!AN$12:AN$461)</f>
        <v>0</v>
      </c>
      <c r="AO100" s="37"/>
      <c r="AP100" s="37"/>
    </row>
    <row r="101" spans="1:42" x14ac:dyDescent="0.2">
      <c r="A101" s="1">
        <f t="shared" si="5"/>
        <v>9</v>
      </c>
      <c r="B101" s="101">
        <f t="shared" si="6"/>
        <v>47391</v>
      </c>
      <c r="C101" s="37">
        <f>SUMIF('R-Existing'!$B$12:$B$461,$B101,'R-Existing'!C$12:C$461)</f>
        <v>0</v>
      </c>
      <c r="D101" s="37">
        <f>SUMIF('R-Existing'!$B$12:$B$461,$B101,'R-Existing'!D$12:D$461)</f>
        <v>0</v>
      </c>
      <c r="E101" s="37">
        <f>SUMIF('R-Existing'!$B$12:$B$461,$B101,'R-Existing'!E$12:E$461)</f>
        <v>0</v>
      </c>
      <c r="F101" s="37">
        <f>SUMIF('R-Existing'!$B$12:$B$461,$B101,'R-Existing'!F$12:F$461)</f>
        <v>0</v>
      </c>
      <c r="G101" s="37">
        <f>SUMIF('R-Existing'!$B$12:$B$461,$B101,'R-Existing'!G$12:G$461)</f>
        <v>0</v>
      </c>
      <c r="H101" s="37">
        <f>SUMIF('R-Existing'!$B$12:$B$461,$B101,'R-Existing'!H$12:H$461)</f>
        <v>0</v>
      </c>
      <c r="I101" s="37">
        <f>SUMIF('R-Existing'!$B$12:$B$461,$B101,'R-Existing'!I$12:I$461)</f>
        <v>0</v>
      </c>
      <c r="J101" s="37">
        <f>SUMIF('R-Existing'!$B$12:$B$461,$B101,'R-Existing'!J$12:J$461)</f>
        <v>0</v>
      </c>
      <c r="K101" s="37">
        <f>SUMIF('R-Existing'!$B$12:$B$461,$B101,'R-Existing'!K$12:K$461)</f>
        <v>0</v>
      </c>
      <c r="L101" s="37">
        <f>SUMIF('R-Existing'!$B$12:$B$461,$B101,'R-Existing'!L$12:L$461)</f>
        <v>0</v>
      </c>
      <c r="M101" s="37">
        <f>SUMIF('R-Existing'!$B$12:$B$461,$B101,'R-Existing'!M$12:M$461)</f>
        <v>0</v>
      </c>
      <c r="N101" s="37">
        <f>SUMIF('R-Existing'!$B$12:$B$461,$B101,'R-Existing'!N$12:N$461)</f>
        <v>0</v>
      </c>
      <c r="O101" s="37">
        <f>SUMIF('R-Existing'!$B$12:$B$461,$B101,'R-Existing'!O$12:O$461)</f>
        <v>0</v>
      </c>
      <c r="P101" s="37">
        <f>SUMIF('R-Existing'!$B$12:$B$461,$B101,'R-Existing'!P$12:P$461)</f>
        <v>0</v>
      </c>
      <c r="Q101" s="37">
        <f>SUMIF('R-Existing'!$B$12:$B$461,$B101,'R-Existing'!Q$12:Q$461)</f>
        <v>0</v>
      </c>
      <c r="R101" s="37">
        <f>SUMIF('R-Existing'!$B$12:$B$461,$B101,'R-Existing'!R$12:R$461)</f>
        <v>0</v>
      </c>
      <c r="S101" s="37">
        <f>SUMIF('R-Existing'!$B$12:$B$461,$B101,'R-Existing'!S$12:S$461)</f>
        <v>0</v>
      </c>
      <c r="T101" s="37">
        <f>SUMIF('R-Existing'!$B$12:$B$461,$B101,'R-Existing'!T$12:T$461)</f>
        <v>0</v>
      </c>
      <c r="U101" s="37">
        <f>SUMIF('R-Existing'!$B$12:$B$461,$B101,'R-Existing'!U$12:U$461)</f>
        <v>1</v>
      </c>
      <c r="V101" s="37">
        <f>SUMIF('R-Existing'!$B$12:$B$461,$B101,'R-Existing'!V$12:V$461)</f>
        <v>0</v>
      </c>
      <c r="W101" s="37">
        <f>SUMIF('R-Existing'!$B$12:$B$461,$B101,'R-Existing'!W$12:W$461)</f>
        <v>0</v>
      </c>
      <c r="X101" s="37">
        <f>SUMIF('R-Existing'!$B$12:$B$461,$B101,'R-Existing'!X$12:X$461)</f>
        <v>237</v>
      </c>
      <c r="Y101" s="37">
        <f>SUMIF('R-Existing'!$B$12:$B$461,$B101,'R-Existing'!Y$12:Y$461)</f>
        <v>0</v>
      </c>
      <c r="Z101" s="37">
        <f>SUMIF('R-Existing'!$B$12:$B$461,$B101,'R-Existing'!Z$12:Z$461)</f>
        <v>0</v>
      </c>
      <c r="AA101" s="37">
        <f>SUMIF('R-Existing'!$B$12:$B$461,$B101,'R-Existing'!AA$12:AA$461)</f>
        <v>0</v>
      </c>
      <c r="AB101" s="37">
        <f>SUMIF('R-Existing'!$B$12:$B$461,$B101,'R-Existing'!AB$12:AB$461)</f>
        <v>0</v>
      </c>
      <c r="AC101" s="37">
        <f>SUMIF('R-Existing'!$B$12:$B$461,$B101,'R-Existing'!AC$12:AC$461)</f>
        <v>0</v>
      </c>
      <c r="AD101" s="37">
        <f>SUMIF('R-Existing'!$B$12:$B$461,$B101,'R-Existing'!AD$12:AD$461)</f>
        <v>0</v>
      </c>
      <c r="AE101" s="56">
        <f>SUMIF('R-Existing'!$B$12:$B$461,$B101,'R-Existing'!AE$12:AE$461)</f>
        <v>9.6699999999999994E-2</v>
      </c>
      <c r="AF101" s="37">
        <f>SUMIF('R-Existing'!$B$12:$B$461,$B101,'R-Existing'!AF$12:AF$461)</f>
        <v>0</v>
      </c>
      <c r="AG101" s="37">
        <f>SUMIF('R-Existing'!$B$12:$B$461,$B101,'R-Existing'!AG$12:AG$461)</f>
        <v>0</v>
      </c>
      <c r="AH101" s="37">
        <f>SUMIF('R-Existing'!$B$12:$B$461,$B101,'R-Existing'!AH$12:AH$461)</f>
        <v>0</v>
      </c>
      <c r="AI101" s="37">
        <f>SUMIF('R-Existing'!$B$12:$B$461,$B101,'R-Existing'!AI$12:AI$461)</f>
        <v>0</v>
      </c>
      <c r="AJ101" s="37">
        <f>SUMIF('R-Existing'!$B$12:$B$461,$B101,'R-Existing'!AJ$12:AJ$461)</f>
        <v>0</v>
      </c>
      <c r="AK101" s="37">
        <f>SUMIF('R-Existing'!$B$12:$B$461,$B101,'R-Existing'!AK$12:AK$461)</f>
        <v>0</v>
      </c>
      <c r="AL101" s="37">
        <f>SUMIF('R-Existing'!$B$12:$B$461,$B101,'R-Existing'!AL$12:AL$461)</f>
        <v>0</v>
      </c>
      <c r="AM101" s="37">
        <f>SUMIF('R-Existing'!$B$12:$B$461,$B101,'R-Existing'!AM$12:AM$461)</f>
        <v>0</v>
      </c>
      <c r="AN101" s="37">
        <f>SUMIF('R-Existing'!$B$12:$B$461,$B101,'R-Existing'!AN$12:AN$461)</f>
        <v>0</v>
      </c>
      <c r="AO101" s="37"/>
      <c r="AP101" s="37"/>
    </row>
    <row r="102" spans="1:42" x14ac:dyDescent="0.2">
      <c r="A102" s="1">
        <f t="shared" si="5"/>
        <v>10</v>
      </c>
      <c r="B102" s="101">
        <f t="shared" si="6"/>
        <v>47422</v>
      </c>
      <c r="C102" s="37">
        <f>SUMIF('R-Existing'!$B$12:$B$461,$B102,'R-Existing'!C$12:C$461)</f>
        <v>0</v>
      </c>
      <c r="D102" s="37">
        <f>SUMIF('R-Existing'!$B$12:$B$461,$B102,'R-Existing'!D$12:D$461)</f>
        <v>0</v>
      </c>
      <c r="E102" s="37">
        <f>SUMIF('R-Existing'!$B$12:$B$461,$B102,'R-Existing'!E$12:E$461)</f>
        <v>0</v>
      </c>
      <c r="F102" s="37">
        <f>SUMIF('R-Existing'!$B$12:$B$461,$B102,'R-Existing'!F$12:F$461)</f>
        <v>0</v>
      </c>
      <c r="G102" s="37">
        <f>SUMIF('R-Existing'!$B$12:$B$461,$B102,'R-Existing'!G$12:G$461)</f>
        <v>0</v>
      </c>
      <c r="H102" s="37">
        <f>SUMIF('R-Existing'!$B$12:$B$461,$B102,'R-Existing'!H$12:H$461)</f>
        <v>0</v>
      </c>
      <c r="I102" s="37">
        <f>SUMIF('R-Existing'!$B$12:$B$461,$B102,'R-Existing'!I$12:I$461)</f>
        <v>0</v>
      </c>
      <c r="J102" s="37">
        <f>SUMIF('R-Existing'!$B$12:$B$461,$B102,'R-Existing'!J$12:J$461)</f>
        <v>0</v>
      </c>
      <c r="K102" s="37">
        <f>SUMIF('R-Existing'!$B$12:$B$461,$B102,'R-Existing'!K$12:K$461)</f>
        <v>0</v>
      </c>
      <c r="L102" s="37">
        <f>SUMIF('R-Existing'!$B$12:$B$461,$B102,'R-Existing'!L$12:L$461)</f>
        <v>0</v>
      </c>
      <c r="M102" s="37">
        <f>SUMIF('R-Existing'!$B$12:$B$461,$B102,'R-Existing'!M$12:M$461)</f>
        <v>0</v>
      </c>
      <c r="N102" s="37">
        <f>SUMIF('R-Existing'!$B$12:$B$461,$B102,'R-Existing'!N$12:N$461)</f>
        <v>0</v>
      </c>
      <c r="O102" s="37">
        <f>SUMIF('R-Existing'!$B$12:$B$461,$B102,'R-Existing'!O$12:O$461)</f>
        <v>0</v>
      </c>
      <c r="P102" s="37">
        <f>SUMIF('R-Existing'!$B$12:$B$461,$B102,'R-Existing'!P$12:P$461)</f>
        <v>0</v>
      </c>
      <c r="Q102" s="37">
        <f>SUMIF('R-Existing'!$B$12:$B$461,$B102,'R-Existing'!Q$12:Q$461)</f>
        <v>0</v>
      </c>
      <c r="R102" s="37">
        <f>SUMIF('R-Existing'!$B$12:$B$461,$B102,'R-Existing'!R$12:R$461)</f>
        <v>0</v>
      </c>
      <c r="S102" s="37">
        <f>SUMIF('R-Existing'!$B$12:$B$461,$B102,'R-Existing'!S$12:S$461)</f>
        <v>0</v>
      </c>
      <c r="T102" s="37">
        <f>SUMIF('R-Existing'!$B$12:$B$461,$B102,'R-Existing'!T$12:T$461)</f>
        <v>0</v>
      </c>
      <c r="U102" s="37">
        <f>SUMIF('R-Existing'!$B$12:$B$461,$B102,'R-Existing'!U$12:U$461)</f>
        <v>1</v>
      </c>
      <c r="V102" s="37">
        <f>SUMIF('R-Existing'!$B$12:$B$461,$B102,'R-Existing'!V$12:V$461)</f>
        <v>0</v>
      </c>
      <c r="W102" s="37">
        <f>SUMIF('R-Existing'!$B$12:$B$461,$B102,'R-Existing'!W$12:W$461)</f>
        <v>0</v>
      </c>
      <c r="X102" s="37">
        <f>SUMIF('R-Existing'!$B$12:$B$461,$B102,'R-Existing'!X$12:X$461)</f>
        <v>237</v>
      </c>
      <c r="Y102" s="37">
        <f>SUMIF('R-Existing'!$B$12:$B$461,$B102,'R-Existing'!Y$12:Y$461)</f>
        <v>0</v>
      </c>
      <c r="Z102" s="37">
        <f>SUMIF('R-Existing'!$B$12:$B$461,$B102,'R-Existing'!Z$12:Z$461)</f>
        <v>0</v>
      </c>
      <c r="AA102" s="37">
        <f>SUMIF('R-Existing'!$B$12:$B$461,$B102,'R-Existing'!AA$12:AA$461)</f>
        <v>0</v>
      </c>
      <c r="AB102" s="37">
        <f>SUMIF('R-Existing'!$B$12:$B$461,$B102,'R-Existing'!AB$12:AB$461)</f>
        <v>0</v>
      </c>
      <c r="AC102" s="37">
        <f>SUMIF('R-Existing'!$B$12:$B$461,$B102,'R-Existing'!AC$12:AC$461)</f>
        <v>0</v>
      </c>
      <c r="AD102" s="37">
        <f>SUMIF('R-Existing'!$B$12:$B$461,$B102,'R-Existing'!AD$12:AD$461)</f>
        <v>0</v>
      </c>
      <c r="AE102" s="56">
        <f>SUMIF('R-Existing'!$B$12:$B$461,$B102,'R-Existing'!AE$12:AE$461)</f>
        <v>9.6699999999999994E-2</v>
      </c>
      <c r="AF102" s="37">
        <f>SUMIF('R-Existing'!$B$12:$B$461,$B102,'R-Existing'!AF$12:AF$461)</f>
        <v>0</v>
      </c>
      <c r="AG102" s="37">
        <f>SUMIF('R-Existing'!$B$12:$B$461,$B102,'R-Existing'!AG$12:AG$461)</f>
        <v>0</v>
      </c>
      <c r="AH102" s="37">
        <f>SUMIF('R-Existing'!$B$12:$B$461,$B102,'R-Existing'!AH$12:AH$461)</f>
        <v>0</v>
      </c>
      <c r="AI102" s="37">
        <f>SUMIF('R-Existing'!$B$12:$B$461,$B102,'R-Existing'!AI$12:AI$461)</f>
        <v>0</v>
      </c>
      <c r="AJ102" s="37">
        <f>SUMIF('R-Existing'!$B$12:$B$461,$B102,'R-Existing'!AJ$12:AJ$461)</f>
        <v>0</v>
      </c>
      <c r="AK102" s="37">
        <f>SUMIF('R-Existing'!$B$12:$B$461,$B102,'R-Existing'!AK$12:AK$461)</f>
        <v>0</v>
      </c>
      <c r="AL102" s="37">
        <f>SUMIF('R-Existing'!$B$12:$B$461,$B102,'R-Existing'!AL$12:AL$461)</f>
        <v>0</v>
      </c>
      <c r="AM102" s="37">
        <f>SUMIF('R-Existing'!$B$12:$B$461,$B102,'R-Existing'!AM$12:AM$461)</f>
        <v>0</v>
      </c>
      <c r="AN102" s="37">
        <f>SUMIF('R-Existing'!$B$12:$B$461,$B102,'R-Existing'!AN$12:AN$461)</f>
        <v>0</v>
      </c>
      <c r="AO102" s="37"/>
      <c r="AP102" s="37"/>
    </row>
    <row r="103" spans="1:42" x14ac:dyDescent="0.2">
      <c r="A103" s="1">
        <f t="shared" si="5"/>
        <v>11</v>
      </c>
      <c r="B103" s="101">
        <f t="shared" si="6"/>
        <v>47452</v>
      </c>
      <c r="C103" s="37">
        <f>SUMIF('R-Existing'!$B$12:$B$461,$B103,'R-Existing'!C$12:C$461)</f>
        <v>0</v>
      </c>
      <c r="D103" s="37">
        <f>SUMIF('R-Existing'!$B$12:$B$461,$B103,'R-Existing'!D$12:D$461)</f>
        <v>0</v>
      </c>
      <c r="E103" s="37">
        <f>SUMIF('R-Existing'!$B$12:$B$461,$B103,'R-Existing'!E$12:E$461)</f>
        <v>0</v>
      </c>
      <c r="F103" s="37">
        <f>SUMIF('R-Existing'!$B$12:$B$461,$B103,'R-Existing'!F$12:F$461)</f>
        <v>0</v>
      </c>
      <c r="G103" s="37">
        <f>SUMIF('R-Existing'!$B$12:$B$461,$B103,'R-Existing'!G$12:G$461)</f>
        <v>0</v>
      </c>
      <c r="H103" s="37">
        <f>SUMIF('R-Existing'!$B$12:$B$461,$B103,'R-Existing'!H$12:H$461)</f>
        <v>0</v>
      </c>
      <c r="I103" s="37">
        <f>SUMIF('R-Existing'!$B$12:$B$461,$B103,'R-Existing'!I$12:I$461)</f>
        <v>0</v>
      </c>
      <c r="J103" s="37">
        <f>SUMIF('R-Existing'!$B$12:$B$461,$B103,'R-Existing'!J$12:J$461)</f>
        <v>0</v>
      </c>
      <c r="K103" s="37">
        <f>SUMIF('R-Existing'!$B$12:$B$461,$B103,'R-Existing'!K$12:K$461)</f>
        <v>0</v>
      </c>
      <c r="L103" s="37">
        <f>SUMIF('R-Existing'!$B$12:$B$461,$B103,'R-Existing'!L$12:L$461)</f>
        <v>0</v>
      </c>
      <c r="M103" s="37">
        <f>SUMIF('R-Existing'!$B$12:$B$461,$B103,'R-Existing'!M$12:M$461)</f>
        <v>0</v>
      </c>
      <c r="N103" s="37">
        <f>SUMIF('R-Existing'!$B$12:$B$461,$B103,'R-Existing'!N$12:N$461)</f>
        <v>0</v>
      </c>
      <c r="O103" s="37">
        <f>SUMIF('R-Existing'!$B$12:$B$461,$B103,'R-Existing'!O$12:O$461)</f>
        <v>0</v>
      </c>
      <c r="P103" s="37">
        <f>SUMIF('R-Existing'!$B$12:$B$461,$B103,'R-Existing'!P$12:P$461)</f>
        <v>0</v>
      </c>
      <c r="Q103" s="37">
        <f>SUMIF('R-Existing'!$B$12:$B$461,$B103,'R-Existing'!Q$12:Q$461)</f>
        <v>0</v>
      </c>
      <c r="R103" s="37">
        <f>SUMIF('R-Existing'!$B$12:$B$461,$B103,'R-Existing'!R$12:R$461)</f>
        <v>0</v>
      </c>
      <c r="S103" s="37">
        <f>SUMIF('R-Existing'!$B$12:$B$461,$B103,'R-Existing'!S$12:S$461)</f>
        <v>0</v>
      </c>
      <c r="T103" s="37">
        <f>SUMIF('R-Existing'!$B$12:$B$461,$B103,'R-Existing'!T$12:T$461)</f>
        <v>0</v>
      </c>
      <c r="U103" s="37">
        <f>SUMIF('R-Existing'!$B$12:$B$461,$B103,'R-Existing'!U$12:U$461)</f>
        <v>1</v>
      </c>
      <c r="V103" s="37">
        <f>SUMIF('R-Existing'!$B$12:$B$461,$B103,'R-Existing'!V$12:V$461)</f>
        <v>0</v>
      </c>
      <c r="W103" s="37">
        <f>SUMIF('R-Existing'!$B$12:$B$461,$B103,'R-Existing'!W$12:W$461)</f>
        <v>0</v>
      </c>
      <c r="X103" s="37">
        <f>SUMIF('R-Existing'!$B$12:$B$461,$B103,'R-Existing'!X$12:X$461)</f>
        <v>237</v>
      </c>
      <c r="Y103" s="37">
        <f>SUMIF('R-Existing'!$B$12:$B$461,$B103,'R-Existing'!Y$12:Y$461)</f>
        <v>0</v>
      </c>
      <c r="Z103" s="37">
        <f>SUMIF('R-Existing'!$B$12:$B$461,$B103,'R-Existing'!Z$12:Z$461)</f>
        <v>0</v>
      </c>
      <c r="AA103" s="37">
        <f>SUMIF('R-Existing'!$B$12:$B$461,$B103,'R-Existing'!AA$12:AA$461)</f>
        <v>0</v>
      </c>
      <c r="AB103" s="37">
        <f>SUMIF('R-Existing'!$B$12:$B$461,$B103,'R-Existing'!AB$12:AB$461)</f>
        <v>0</v>
      </c>
      <c r="AC103" s="37">
        <f>SUMIF('R-Existing'!$B$12:$B$461,$B103,'R-Existing'!AC$12:AC$461)</f>
        <v>0</v>
      </c>
      <c r="AD103" s="37">
        <f>SUMIF('R-Existing'!$B$12:$B$461,$B103,'R-Existing'!AD$12:AD$461)</f>
        <v>0</v>
      </c>
      <c r="AE103" s="56">
        <f>SUMIF('R-Existing'!$B$12:$B$461,$B103,'R-Existing'!AE$12:AE$461)</f>
        <v>9.6699999999999994E-2</v>
      </c>
      <c r="AF103" s="37">
        <f>SUMIF('R-Existing'!$B$12:$B$461,$B103,'R-Existing'!AF$12:AF$461)</f>
        <v>0</v>
      </c>
      <c r="AG103" s="37">
        <f>SUMIF('R-Existing'!$B$12:$B$461,$B103,'R-Existing'!AG$12:AG$461)</f>
        <v>0</v>
      </c>
      <c r="AH103" s="37">
        <f>SUMIF('R-Existing'!$B$12:$B$461,$B103,'R-Existing'!AH$12:AH$461)</f>
        <v>0</v>
      </c>
      <c r="AI103" s="37">
        <f>SUMIF('R-Existing'!$B$12:$B$461,$B103,'R-Existing'!AI$12:AI$461)</f>
        <v>0</v>
      </c>
      <c r="AJ103" s="37">
        <f>SUMIF('R-Existing'!$B$12:$B$461,$B103,'R-Existing'!AJ$12:AJ$461)</f>
        <v>0</v>
      </c>
      <c r="AK103" s="37">
        <f>SUMIF('R-Existing'!$B$12:$B$461,$B103,'R-Existing'!AK$12:AK$461)</f>
        <v>0</v>
      </c>
      <c r="AL103" s="37">
        <f>SUMIF('R-Existing'!$B$12:$B$461,$B103,'R-Existing'!AL$12:AL$461)</f>
        <v>0</v>
      </c>
      <c r="AM103" s="37">
        <f>SUMIF('R-Existing'!$B$12:$B$461,$B103,'R-Existing'!AM$12:AM$461)</f>
        <v>0</v>
      </c>
      <c r="AN103" s="37">
        <f>SUMIF('R-Existing'!$B$12:$B$461,$B103,'R-Existing'!AN$12:AN$461)</f>
        <v>0</v>
      </c>
      <c r="AO103" s="37"/>
      <c r="AP103" s="37"/>
    </row>
    <row r="104" spans="1:42" x14ac:dyDescent="0.2">
      <c r="A104" s="1">
        <f t="shared" si="5"/>
        <v>12</v>
      </c>
      <c r="B104" s="101">
        <f t="shared" si="6"/>
        <v>47483</v>
      </c>
      <c r="C104" s="37">
        <f>SUMIF('R-Existing'!$B$12:$B$461,$B104,'R-Existing'!C$12:C$461)</f>
        <v>0</v>
      </c>
      <c r="D104" s="37">
        <f>SUMIF('R-Existing'!$B$12:$B$461,$B104,'R-Existing'!D$12:D$461)</f>
        <v>0</v>
      </c>
      <c r="E104" s="37">
        <f>SUMIF('R-Existing'!$B$12:$B$461,$B104,'R-Existing'!E$12:E$461)</f>
        <v>0</v>
      </c>
      <c r="F104" s="37">
        <f>SUMIF('R-Existing'!$B$12:$B$461,$B104,'R-Existing'!F$12:F$461)</f>
        <v>0</v>
      </c>
      <c r="G104" s="37">
        <f>SUMIF('R-Existing'!$B$12:$B$461,$B104,'R-Existing'!G$12:G$461)</f>
        <v>0</v>
      </c>
      <c r="H104" s="37">
        <f>SUMIF('R-Existing'!$B$12:$B$461,$B104,'R-Existing'!H$12:H$461)</f>
        <v>0</v>
      </c>
      <c r="I104" s="37">
        <f>SUMIF('R-Existing'!$B$12:$B$461,$B104,'R-Existing'!I$12:I$461)</f>
        <v>0</v>
      </c>
      <c r="J104" s="37">
        <f>SUMIF('R-Existing'!$B$12:$B$461,$B104,'R-Existing'!J$12:J$461)</f>
        <v>0</v>
      </c>
      <c r="K104" s="37">
        <f>SUMIF('R-Existing'!$B$12:$B$461,$B104,'R-Existing'!K$12:K$461)</f>
        <v>0</v>
      </c>
      <c r="L104" s="37">
        <f>SUMIF('R-Existing'!$B$12:$B$461,$B104,'R-Existing'!L$12:L$461)</f>
        <v>0</v>
      </c>
      <c r="M104" s="37">
        <f>SUMIF('R-Existing'!$B$12:$B$461,$B104,'R-Existing'!M$12:M$461)</f>
        <v>0</v>
      </c>
      <c r="N104" s="37">
        <f>SUMIF('R-Existing'!$B$12:$B$461,$B104,'R-Existing'!N$12:N$461)</f>
        <v>0</v>
      </c>
      <c r="O104" s="37">
        <f>SUMIF('R-Existing'!$B$12:$B$461,$B104,'R-Existing'!O$12:O$461)</f>
        <v>0</v>
      </c>
      <c r="P104" s="37">
        <f>SUMIF('R-Existing'!$B$12:$B$461,$B104,'R-Existing'!P$12:P$461)</f>
        <v>0</v>
      </c>
      <c r="Q104" s="37">
        <f>SUMIF('R-Existing'!$B$12:$B$461,$B104,'R-Existing'!Q$12:Q$461)</f>
        <v>0</v>
      </c>
      <c r="R104" s="37">
        <f>SUMIF('R-Existing'!$B$12:$B$461,$B104,'R-Existing'!R$12:R$461)</f>
        <v>0</v>
      </c>
      <c r="S104" s="37">
        <f>SUMIF('R-Existing'!$B$12:$B$461,$B104,'R-Existing'!S$12:S$461)</f>
        <v>0</v>
      </c>
      <c r="T104" s="37">
        <f>SUMIF('R-Existing'!$B$12:$B$461,$B104,'R-Existing'!T$12:T$461)</f>
        <v>0</v>
      </c>
      <c r="U104" s="37">
        <f>SUMIF('R-Existing'!$B$12:$B$461,$B104,'R-Existing'!U$12:U$461)</f>
        <v>1</v>
      </c>
      <c r="V104" s="37">
        <f>SUMIF('R-Existing'!$B$12:$B$461,$B104,'R-Existing'!V$12:V$461)</f>
        <v>0</v>
      </c>
      <c r="W104" s="37">
        <f>SUMIF('R-Existing'!$B$12:$B$461,$B104,'R-Existing'!W$12:W$461)</f>
        <v>0</v>
      </c>
      <c r="X104" s="37">
        <f>SUMIF('R-Existing'!$B$12:$B$461,$B104,'R-Existing'!X$12:X$461)</f>
        <v>237</v>
      </c>
      <c r="Y104" s="37">
        <f>SUMIF('R-Existing'!$B$12:$B$461,$B104,'R-Existing'!Y$12:Y$461)</f>
        <v>0</v>
      </c>
      <c r="Z104" s="37">
        <f>SUMIF('R-Existing'!$B$12:$B$461,$B104,'R-Existing'!Z$12:Z$461)</f>
        <v>0</v>
      </c>
      <c r="AA104" s="37">
        <f>SUMIF('R-Existing'!$B$12:$B$461,$B104,'R-Existing'!AA$12:AA$461)</f>
        <v>0</v>
      </c>
      <c r="AB104" s="37">
        <f>SUMIF('R-Existing'!$B$12:$B$461,$B104,'R-Existing'!AB$12:AB$461)</f>
        <v>0</v>
      </c>
      <c r="AC104" s="37">
        <f>SUMIF('R-Existing'!$B$12:$B$461,$B104,'R-Existing'!AC$12:AC$461)</f>
        <v>0</v>
      </c>
      <c r="AD104" s="37">
        <f>SUMIF('R-Existing'!$B$12:$B$461,$B104,'R-Existing'!AD$12:AD$461)</f>
        <v>0</v>
      </c>
      <c r="AE104" s="56">
        <f>SUMIF('R-Existing'!$B$12:$B$461,$B104,'R-Existing'!AE$12:AE$461)</f>
        <v>9.6699999999999994E-2</v>
      </c>
      <c r="AF104" s="37">
        <f>SUMIF('R-Existing'!$B$12:$B$461,$B104,'R-Existing'!AF$12:AF$461)</f>
        <v>0</v>
      </c>
      <c r="AG104" s="37">
        <f>SUMIF('R-Existing'!$B$12:$B$461,$B104,'R-Existing'!AG$12:AG$461)</f>
        <v>0</v>
      </c>
      <c r="AH104" s="37">
        <f>SUMIF('R-Existing'!$B$12:$B$461,$B104,'R-Existing'!AH$12:AH$461)</f>
        <v>0</v>
      </c>
      <c r="AI104" s="37">
        <f>SUMIF('R-Existing'!$B$12:$B$461,$B104,'R-Existing'!AI$12:AI$461)</f>
        <v>0</v>
      </c>
      <c r="AJ104" s="37">
        <f>SUMIF('R-Existing'!$B$12:$B$461,$B104,'R-Existing'!AJ$12:AJ$461)</f>
        <v>0</v>
      </c>
      <c r="AK104" s="37">
        <f>SUMIF('R-Existing'!$B$12:$B$461,$B104,'R-Existing'!AK$12:AK$461)</f>
        <v>0</v>
      </c>
      <c r="AL104" s="37">
        <f>SUMIF('R-Existing'!$B$12:$B$461,$B104,'R-Existing'!AL$12:AL$461)</f>
        <v>0</v>
      </c>
      <c r="AM104" s="37">
        <f>SUMIF('R-Existing'!$B$12:$B$461,$B104,'R-Existing'!AM$12:AM$461)</f>
        <v>0</v>
      </c>
      <c r="AN104" s="37">
        <f>SUMIF('R-Existing'!$B$12:$B$461,$B104,'R-Existing'!AN$12:AN$461)</f>
        <v>0</v>
      </c>
      <c r="AO104" s="37"/>
      <c r="AP104" s="37"/>
    </row>
    <row r="105" spans="1:42" x14ac:dyDescent="0.2">
      <c r="A105" s="1">
        <f t="shared" si="5"/>
        <v>1</v>
      </c>
      <c r="B105" s="101">
        <f t="shared" si="6"/>
        <v>47514</v>
      </c>
      <c r="C105" s="37">
        <f>SUMIF('R-Existing'!$B$12:$B$461,$B105,'R-Existing'!C$12:C$461)</f>
        <v>0</v>
      </c>
      <c r="D105" s="37">
        <f>SUMIF('R-Existing'!$B$12:$B$461,$B105,'R-Existing'!D$12:D$461)</f>
        <v>0</v>
      </c>
      <c r="E105" s="37">
        <f>SUMIF('R-Existing'!$B$12:$B$461,$B105,'R-Existing'!E$12:E$461)</f>
        <v>0</v>
      </c>
      <c r="F105" s="37">
        <f>SUMIF('R-Existing'!$B$12:$B$461,$B105,'R-Existing'!F$12:F$461)</f>
        <v>0</v>
      </c>
      <c r="G105" s="37">
        <f>SUMIF('R-Existing'!$B$12:$B$461,$B105,'R-Existing'!G$12:G$461)</f>
        <v>0</v>
      </c>
      <c r="H105" s="37">
        <f>SUMIF('R-Existing'!$B$12:$B$461,$B105,'R-Existing'!H$12:H$461)</f>
        <v>0</v>
      </c>
      <c r="I105" s="37">
        <f>SUMIF('R-Existing'!$B$12:$B$461,$B105,'R-Existing'!I$12:I$461)</f>
        <v>0</v>
      </c>
      <c r="J105" s="37">
        <f>SUMIF('R-Existing'!$B$12:$B$461,$B105,'R-Existing'!J$12:J$461)</f>
        <v>0</v>
      </c>
      <c r="K105" s="37">
        <f>SUMIF('R-Existing'!$B$12:$B$461,$B105,'R-Existing'!K$12:K$461)</f>
        <v>0</v>
      </c>
      <c r="L105" s="37">
        <f>SUMIF('R-Existing'!$B$12:$B$461,$B105,'R-Existing'!L$12:L$461)</f>
        <v>0</v>
      </c>
      <c r="M105" s="37">
        <f>SUMIF('R-Existing'!$B$12:$B$461,$B105,'R-Existing'!M$12:M$461)</f>
        <v>0</v>
      </c>
      <c r="N105" s="37">
        <f>SUMIF('R-Existing'!$B$12:$B$461,$B105,'R-Existing'!N$12:N$461)</f>
        <v>0</v>
      </c>
      <c r="O105" s="37">
        <f>SUMIF('R-Existing'!$B$12:$B$461,$B105,'R-Existing'!O$12:O$461)</f>
        <v>0</v>
      </c>
      <c r="P105" s="37">
        <f>SUMIF('R-Existing'!$B$12:$B$461,$B105,'R-Existing'!P$12:P$461)</f>
        <v>0</v>
      </c>
      <c r="Q105" s="37">
        <f>SUMIF('R-Existing'!$B$12:$B$461,$B105,'R-Existing'!Q$12:Q$461)</f>
        <v>0</v>
      </c>
      <c r="R105" s="37">
        <f>SUMIF('R-Existing'!$B$12:$B$461,$B105,'R-Existing'!R$12:R$461)</f>
        <v>0</v>
      </c>
      <c r="S105" s="37">
        <f>SUMIF('R-Existing'!$B$12:$B$461,$B105,'R-Existing'!S$12:S$461)</f>
        <v>0</v>
      </c>
      <c r="T105" s="37">
        <f>SUMIF('R-Existing'!$B$12:$B$461,$B105,'R-Existing'!T$12:T$461)</f>
        <v>0</v>
      </c>
      <c r="U105" s="37">
        <f>SUMIF('R-Existing'!$B$12:$B$461,$B105,'R-Existing'!U$12:U$461)</f>
        <v>1</v>
      </c>
      <c r="V105" s="37">
        <f>SUMIF('R-Existing'!$B$12:$B$461,$B105,'R-Existing'!V$12:V$461)</f>
        <v>0</v>
      </c>
      <c r="W105" s="37">
        <f>SUMIF('R-Existing'!$B$12:$B$461,$B105,'R-Existing'!W$12:W$461)</f>
        <v>0</v>
      </c>
      <c r="X105" s="37">
        <f>SUMIF('R-Existing'!$B$12:$B$461,$B105,'R-Existing'!X$12:X$461)</f>
        <v>237</v>
      </c>
      <c r="Y105" s="37">
        <f>SUMIF('R-Existing'!$B$12:$B$461,$B105,'R-Existing'!Y$12:Y$461)</f>
        <v>0</v>
      </c>
      <c r="Z105" s="37">
        <f>SUMIF('R-Existing'!$B$12:$B$461,$B105,'R-Existing'!Z$12:Z$461)</f>
        <v>0</v>
      </c>
      <c r="AA105" s="37">
        <f>SUMIF('R-Existing'!$B$12:$B$461,$B105,'R-Existing'!AA$12:AA$461)</f>
        <v>0</v>
      </c>
      <c r="AB105" s="37">
        <f>SUMIF('R-Existing'!$B$12:$B$461,$B105,'R-Existing'!AB$12:AB$461)</f>
        <v>0</v>
      </c>
      <c r="AC105" s="37">
        <f>SUMIF('R-Existing'!$B$12:$B$461,$B105,'R-Existing'!AC$12:AC$461)</f>
        <v>0</v>
      </c>
      <c r="AD105" s="37">
        <f>SUMIF('R-Existing'!$B$12:$B$461,$B105,'R-Existing'!AD$12:AD$461)</f>
        <v>0</v>
      </c>
      <c r="AE105" s="56">
        <f>SUMIF('R-Existing'!$B$12:$B$461,$B105,'R-Existing'!AE$12:AE$461)</f>
        <v>9.6699999999999994E-2</v>
      </c>
      <c r="AF105" s="37">
        <f>SUMIF('R-Existing'!$B$12:$B$461,$B105,'R-Existing'!AF$12:AF$461)</f>
        <v>0</v>
      </c>
      <c r="AG105" s="37">
        <f>SUMIF('R-Existing'!$B$12:$B$461,$B105,'R-Existing'!AG$12:AG$461)</f>
        <v>0</v>
      </c>
      <c r="AH105" s="37">
        <f>SUMIF('R-Existing'!$B$12:$B$461,$B105,'R-Existing'!AH$12:AH$461)</f>
        <v>0</v>
      </c>
      <c r="AI105" s="37">
        <f>SUMIF('R-Existing'!$B$12:$B$461,$B105,'R-Existing'!AI$12:AI$461)</f>
        <v>0</v>
      </c>
      <c r="AJ105" s="37">
        <f>SUMIF('R-Existing'!$B$12:$B$461,$B105,'R-Existing'!AJ$12:AJ$461)</f>
        <v>0</v>
      </c>
      <c r="AK105" s="37">
        <f>SUMIF('R-Existing'!$B$12:$B$461,$B105,'R-Existing'!AK$12:AK$461)</f>
        <v>0</v>
      </c>
      <c r="AL105" s="37">
        <f>SUMIF('R-Existing'!$B$12:$B$461,$B105,'R-Existing'!AL$12:AL$461)</f>
        <v>0</v>
      </c>
      <c r="AM105" s="37">
        <f>SUMIF('R-Existing'!$B$12:$B$461,$B105,'R-Existing'!AM$12:AM$461)</f>
        <v>0</v>
      </c>
      <c r="AN105" s="37">
        <f>SUMIF('R-Existing'!$B$12:$B$461,$B105,'R-Existing'!AN$12:AN$461)</f>
        <v>0</v>
      </c>
      <c r="AO105" s="37"/>
      <c r="AP105" s="37"/>
    </row>
    <row r="106" spans="1:42" x14ac:dyDescent="0.2">
      <c r="A106" s="1">
        <f t="shared" si="5"/>
        <v>2</v>
      </c>
      <c r="B106" s="101">
        <f t="shared" si="6"/>
        <v>47542</v>
      </c>
      <c r="C106" s="37">
        <f>SUMIF('R-Existing'!$B$12:$B$461,$B106,'R-Existing'!C$12:C$461)</f>
        <v>0</v>
      </c>
      <c r="D106" s="37">
        <f>SUMIF('R-Existing'!$B$12:$B$461,$B106,'R-Existing'!D$12:D$461)</f>
        <v>0</v>
      </c>
      <c r="E106" s="37">
        <f>SUMIF('R-Existing'!$B$12:$B$461,$B106,'R-Existing'!E$12:E$461)</f>
        <v>0</v>
      </c>
      <c r="F106" s="37">
        <f>SUMIF('R-Existing'!$B$12:$B$461,$B106,'R-Existing'!F$12:F$461)</f>
        <v>0</v>
      </c>
      <c r="G106" s="37">
        <f>SUMIF('R-Existing'!$B$12:$B$461,$B106,'R-Existing'!G$12:G$461)</f>
        <v>0</v>
      </c>
      <c r="H106" s="37">
        <f>SUMIF('R-Existing'!$B$12:$B$461,$B106,'R-Existing'!H$12:H$461)</f>
        <v>0</v>
      </c>
      <c r="I106" s="37">
        <f>SUMIF('R-Existing'!$B$12:$B$461,$B106,'R-Existing'!I$12:I$461)</f>
        <v>0</v>
      </c>
      <c r="J106" s="37">
        <f>SUMIF('R-Existing'!$B$12:$B$461,$B106,'R-Existing'!J$12:J$461)</f>
        <v>0</v>
      </c>
      <c r="K106" s="37">
        <f>SUMIF('R-Existing'!$B$12:$B$461,$B106,'R-Existing'!K$12:K$461)</f>
        <v>0</v>
      </c>
      <c r="L106" s="37">
        <f>SUMIF('R-Existing'!$B$12:$B$461,$B106,'R-Existing'!L$12:L$461)</f>
        <v>0</v>
      </c>
      <c r="M106" s="37">
        <f>SUMIF('R-Existing'!$B$12:$B$461,$B106,'R-Existing'!M$12:M$461)</f>
        <v>0</v>
      </c>
      <c r="N106" s="37">
        <f>SUMIF('R-Existing'!$B$12:$B$461,$B106,'R-Existing'!N$12:N$461)</f>
        <v>0</v>
      </c>
      <c r="O106" s="37">
        <f>SUMIF('R-Existing'!$B$12:$B$461,$B106,'R-Existing'!O$12:O$461)</f>
        <v>0</v>
      </c>
      <c r="P106" s="37">
        <f>SUMIF('R-Existing'!$B$12:$B$461,$B106,'R-Existing'!P$12:P$461)</f>
        <v>0</v>
      </c>
      <c r="Q106" s="37">
        <f>SUMIF('R-Existing'!$B$12:$B$461,$B106,'R-Existing'!Q$12:Q$461)</f>
        <v>0</v>
      </c>
      <c r="R106" s="37">
        <f>SUMIF('R-Existing'!$B$12:$B$461,$B106,'R-Existing'!R$12:R$461)</f>
        <v>0</v>
      </c>
      <c r="S106" s="37">
        <f>SUMIF('R-Existing'!$B$12:$B$461,$B106,'R-Existing'!S$12:S$461)</f>
        <v>0</v>
      </c>
      <c r="T106" s="37">
        <f>SUMIF('R-Existing'!$B$12:$B$461,$B106,'R-Existing'!T$12:T$461)</f>
        <v>0</v>
      </c>
      <c r="U106" s="37">
        <f>SUMIF('R-Existing'!$B$12:$B$461,$B106,'R-Existing'!U$12:U$461)</f>
        <v>1</v>
      </c>
      <c r="V106" s="37">
        <f>SUMIF('R-Existing'!$B$12:$B$461,$B106,'R-Existing'!V$12:V$461)</f>
        <v>0</v>
      </c>
      <c r="W106" s="37">
        <f>SUMIF('R-Existing'!$B$12:$B$461,$B106,'R-Existing'!W$12:W$461)</f>
        <v>0</v>
      </c>
      <c r="X106" s="37">
        <f>SUMIF('R-Existing'!$B$12:$B$461,$B106,'R-Existing'!X$12:X$461)</f>
        <v>237</v>
      </c>
      <c r="Y106" s="37">
        <f>SUMIF('R-Existing'!$B$12:$B$461,$B106,'R-Existing'!Y$12:Y$461)</f>
        <v>0</v>
      </c>
      <c r="Z106" s="37">
        <f>SUMIF('R-Existing'!$B$12:$B$461,$B106,'R-Existing'!Z$12:Z$461)</f>
        <v>0</v>
      </c>
      <c r="AA106" s="37">
        <f>SUMIF('R-Existing'!$B$12:$B$461,$B106,'R-Existing'!AA$12:AA$461)</f>
        <v>0</v>
      </c>
      <c r="AB106" s="37">
        <f>SUMIF('R-Existing'!$B$12:$B$461,$B106,'R-Existing'!AB$12:AB$461)</f>
        <v>0</v>
      </c>
      <c r="AC106" s="37">
        <f>SUMIF('R-Existing'!$B$12:$B$461,$B106,'R-Existing'!AC$12:AC$461)</f>
        <v>0</v>
      </c>
      <c r="AD106" s="37">
        <f>SUMIF('R-Existing'!$B$12:$B$461,$B106,'R-Existing'!AD$12:AD$461)</f>
        <v>0</v>
      </c>
      <c r="AE106" s="56">
        <f>SUMIF('R-Existing'!$B$12:$B$461,$B106,'R-Existing'!AE$12:AE$461)</f>
        <v>9.6699999999999994E-2</v>
      </c>
      <c r="AF106" s="37">
        <f>SUMIF('R-Existing'!$B$12:$B$461,$B106,'R-Existing'!AF$12:AF$461)</f>
        <v>0</v>
      </c>
      <c r="AG106" s="37">
        <f>SUMIF('R-Existing'!$B$12:$B$461,$B106,'R-Existing'!AG$12:AG$461)</f>
        <v>0</v>
      </c>
      <c r="AH106" s="37">
        <f>SUMIF('R-Existing'!$B$12:$B$461,$B106,'R-Existing'!AH$12:AH$461)</f>
        <v>0</v>
      </c>
      <c r="AI106" s="37">
        <f>SUMIF('R-Existing'!$B$12:$B$461,$B106,'R-Existing'!AI$12:AI$461)</f>
        <v>0</v>
      </c>
      <c r="AJ106" s="37">
        <f>SUMIF('R-Existing'!$B$12:$B$461,$B106,'R-Existing'!AJ$12:AJ$461)</f>
        <v>0</v>
      </c>
      <c r="AK106" s="37">
        <f>SUMIF('R-Existing'!$B$12:$B$461,$B106,'R-Existing'!AK$12:AK$461)</f>
        <v>0</v>
      </c>
      <c r="AL106" s="37">
        <f>SUMIF('R-Existing'!$B$12:$B$461,$B106,'R-Existing'!AL$12:AL$461)</f>
        <v>0</v>
      </c>
      <c r="AM106" s="37">
        <f>SUMIF('R-Existing'!$B$12:$B$461,$B106,'R-Existing'!AM$12:AM$461)</f>
        <v>0</v>
      </c>
      <c r="AN106" s="37">
        <f>SUMIF('R-Existing'!$B$12:$B$461,$B106,'R-Existing'!AN$12:AN$461)</f>
        <v>0</v>
      </c>
      <c r="AO106" s="37"/>
      <c r="AP106" s="37"/>
    </row>
    <row r="107" spans="1:42" x14ac:dyDescent="0.2">
      <c r="A107" s="1">
        <f t="shared" si="5"/>
        <v>3</v>
      </c>
      <c r="B107" s="101">
        <f t="shared" si="6"/>
        <v>47573</v>
      </c>
      <c r="C107" s="37">
        <f>SUMIF('R-Existing'!$B$12:$B$461,$B107,'R-Existing'!C$12:C$461)</f>
        <v>0</v>
      </c>
      <c r="D107" s="37">
        <f>SUMIF('R-Existing'!$B$12:$B$461,$B107,'R-Existing'!D$12:D$461)</f>
        <v>0</v>
      </c>
      <c r="E107" s="37">
        <f>SUMIF('R-Existing'!$B$12:$B$461,$B107,'R-Existing'!E$12:E$461)</f>
        <v>0</v>
      </c>
      <c r="F107" s="37">
        <f>SUMIF('R-Existing'!$B$12:$B$461,$B107,'R-Existing'!F$12:F$461)</f>
        <v>0</v>
      </c>
      <c r="G107" s="37">
        <f>SUMIF('R-Existing'!$B$12:$B$461,$B107,'R-Existing'!G$12:G$461)</f>
        <v>0</v>
      </c>
      <c r="H107" s="37">
        <f>SUMIF('R-Existing'!$B$12:$B$461,$B107,'R-Existing'!H$12:H$461)</f>
        <v>0</v>
      </c>
      <c r="I107" s="37">
        <f>SUMIF('R-Existing'!$B$12:$B$461,$B107,'R-Existing'!I$12:I$461)</f>
        <v>0</v>
      </c>
      <c r="J107" s="37">
        <f>SUMIF('R-Existing'!$B$12:$B$461,$B107,'R-Existing'!J$12:J$461)</f>
        <v>0</v>
      </c>
      <c r="K107" s="37">
        <f>SUMIF('R-Existing'!$B$12:$B$461,$B107,'R-Existing'!K$12:K$461)</f>
        <v>0</v>
      </c>
      <c r="L107" s="37">
        <f>SUMIF('R-Existing'!$B$12:$B$461,$B107,'R-Existing'!L$12:L$461)</f>
        <v>0</v>
      </c>
      <c r="M107" s="37">
        <f>SUMIF('R-Existing'!$B$12:$B$461,$B107,'R-Existing'!M$12:M$461)</f>
        <v>0</v>
      </c>
      <c r="N107" s="37">
        <f>SUMIF('R-Existing'!$B$12:$B$461,$B107,'R-Existing'!N$12:N$461)</f>
        <v>0</v>
      </c>
      <c r="O107" s="37">
        <f>SUMIF('R-Existing'!$B$12:$B$461,$B107,'R-Existing'!O$12:O$461)</f>
        <v>0</v>
      </c>
      <c r="P107" s="37">
        <f>SUMIF('R-Existing'!$B$12:$B$461,$B107,'R-Existing'!P$12:P$461)</f>
        <v>0</v>
      </c>
      <c r="Q107" s="37">
        <f>SUMIF('R-Existing'!$B$12:$B$461,$B107,'R-Existing'!Q$12:Q$461)</f>
        <v>0</v>
      </c>
      <c r="R107" s="37">
        <f>SUMIF('R-Existing'!$B$12:$B$461,$B107,'R-Existing'!R$12:R$461)</f>
        <v>0</v>
      </c>
      <c r="S107" s="37">
        <f>SUMIF('R-Existing'!$B$12:$B$461,$B107,'R-Existing'!S$12:S$461)</f>
        <v>0</v>
      </c>
      <c r="T107" s="37">
        <f>SUMIF('R-Existing'!$B$12:$B$461,$B107,'R-Existing'!T$12:T$461)</f>
        <v>0</v>
      </c>
      <c r="U107" s="37">
        <f>SUMIF('R-Existing'!$B$12:$B$461,$B107,'R-Existing'!U$12:U$461)</f>
        <v>1</v>
      </c>
      <c r="V107" s="37">
        <f>SUMIF('R-Existing'!$B$12:$B$461,$B107,'R-Existing'!V$12:V$461)</f>
        <v>0</v>
      </c>
      <c r="W107" s="37">
        <f>SUMIF('R-Existing'!$B$12:$B$461,$B107,'R-Existing'!W$12:W$461)</f>
        <v>0</v>
      </c>
      <c r="X107" s="37">
        <f>SUMIF('R-Existing'!$B$12:$B$461,$B107,'R-Existing'!X$12:X$461)</f>
        <v>237</v>
      </c>
      <c r="Y107" s="37">
        <f>SUMIF('R-Existing'!$B$12:$B$461,$B107,'R-Existing'!Y$12:Y$461)</f>
        <v>0</v>
      </c>
      <c r="Z107" s="37">
        <f>SUMIF('R-Existing'!$B$12:$B$461,$B107,'R-Existing'!Z$12:Z$461)</f>
        <v>0</v>
      </c>
      <c r="AA107" s="37">
        <f>SUMIF('R-Existing'!$B$12:$B$461,$B107,'R-Existing'!AA$12:AA$461)</f>
        <v>0</v>
      </c>
      <c r="AB107" s="37">
        <f>SUMIF('R-Existing'!$B$12:$B$461,$B107,'R-Existing'!AB$12:AB$461)</f>
        <v>0</v>
      </c>
      <c r="AC107" s="37">
        <f>SUMIF('R-Existing'!$B$12:$B$461,$B107,'R-Existing'!AC$12:AC$461)</f>
        <v>0</v>
      </c>
      <c r="AD107" s="37">
        <f>SUMIF('R-Existing'!$B$12:$B$461,$B107,'R-Existing'!AD$12:AD$461)</f>
        <v>0</v>
      </c>
      <c r="AE107" s="56">
        <f>SUMIF('R-Existing'!$B$12:$B$461,$B107,'R-Existing'!AE$12:AE$461)</f>
        <v>9.6699999999999994E-2</v>
      </c>
      <c r="AF107" s="37">
        <f>SUMIF('R-Existing'!$B$12:$B$461,$B107,'R-Existing'!AF$12:AF$461)</f>
        <v>0</v>
      </c>
      <c r="AG107" s="37">
        <f>SUMIF('R-Existing'!$B$12:$B$461,$B107,'R-Existing'!AG$12:AG$461)</f>
        <v>0</v>
      </c>
      <c r="AH107" s="37">
        <f>SUMIF('R-Existing'!$B$12:$B$461,$B107,'R-Existing'!AH$12:AH$461)</f>
        <v>0</v>
      </c>
      <c r="AI107" s="37">
        <f>SUMIF('R-Existing'!$B$12:$B$461,$B107,'R-Existing'!AI$12:AI$461)</f>
        <v>0</v>
      </c>
      <c r="AJ107" s="37">
        <f>SUMIF('R-Existing'!$B$12:$B$461,$B107,'R-Existing'!AJ$12:AJ$461)</f>
        <v>0</v>
      </c>
      <c r="AK107" s="37">
        <f>SUMIF('R-Existing'!$B$12:$B$461,$B107,'R-Existing'!AK$12:AK$461)</f>
        <v>0</v>
      </c>
      <c r="AL107" s="37">
        <f>SUMIF('R-Existing'!$B$12:$B$461,$B107,'R-Existing'!AL$12:AL$461)</f>
        <v>0</v>
      </c>
      <c r="AM107" s="37">
        <f>SUMIF('R-Existing'!$B$12:$B$461,$B107,'R-Existing'!AM$12:AM$461)</f>
        <v>0</v>
      </c>
      <c r="AN107" s="37">
        <f>SUMIF('R-Existing'!$B$12:$B$461,$B107,'R-Existing'!AN$12:AN$461)</f>
        <v>0</v>
      </c>
      <c r="AO107" s="37"/>
      <c r="AP107" s="37"/>
    </row>
    <row r="108" spans="1:42" x14ac:dyDescent="0.2">
      <c r="A108" s="1">
        <f t="shared" si="5"/>
        <v>4</v>
      </c>
      <c r="B108" s="101">
        <f t="shared" si="6"/>
        <v>47603</v>
      </c>
      <c r="C108" s="37">
        <f>SUMIF('R-Existing'!$B$12:$B$461,$B108,'R-Existing'!C$12:C$461)</f>
        <v>0</v>
      </c>
      <c r="D108" s="37">
        <f>SUMIF('R-Existing'!$B$12:$B$461,$B108,'R-Existing'!D$12:D$461)</f>
        <v>0</v>
      </c>
      <c r="E108" s="37">
        <f>SUMIF('R-Existing'!$B$12:$B$461,$B108,'R-Existing'!E$12:E$461)</f>
        <v>0</v>
      </c>
      <c r="F108" s="37">
        <f>SUMIF('R-Existing'!$B$12:$B$461,$B108,'R-Existing'!F$12:F$461)</f>
        <v>0</v>
      </c>
      <c r="G108" s="37">
        <f>SUMIF('R-Existing'!$B$12:$B$461,$B108,'R-Existing'!G$12:G$461)</f>
        <v>0</v>
      </c>
      <c r="H108" s="37">
        <f>SUMIF('R-Existing'!$B$12:$B$461,$B108,'R-Existing'!H$12:H$461)</f>
        <v>0</v>
      </c>
      <c r="I108" s="37">
        <f>SUMIF('R-Existing'!$B$12:$B$461,$B108,'R-Existing'!I$12:I$461)</f>
        <v>0</v>
      </c>
      <c r="J108" s="37">
        <f>SUMIF('R-Existing'!$B$12:$B$461,$B108,'R-Existing'!J$12:J$461)</f>
        <v>0</v>
      </c>
      <c r="K108" s="37">
        <f>SUMIF('R-Existing'!$B$12:$B$461,$B108,'R-Existing'!K$12:K$461)</f>
        <v>0</v>
      </c>
      <c r="L108" s="37">
        <f>SUMIF('R-Existing'!$B$12:$B$461,$B108,'R-Existing'!L$12:L$461)</f>
        <v>0</v>
      </c>
      <c r="M108" s="37">
        <f>SUMIF('R-Existing'!$B$12:$B$461,$B108,'R-Existing'!M$12:M$461)</f>
        <v>0</v>
      </c>
      <c r="N108" s="37">
        <f>SUMIF('R-Existing'!$B$12:$B$461,$B108,'R-Existing'!N$12:N$461)</f>
        <v>0</v>
      </c>
      <c r="O108" s="37">
        <f>SUMIF('R-Existing'!$B$12:$B$461,$B108,'R-Existing'!O$12:O$461)</f>
        <v>0</v>
      </c>
      <c r="P108" s="37">
        <f>SUMIF('R-Existing'!$B$12:$B$461,$B108,'R-Existing'!P$12:P$461)</f>
        <v>0</v>
      </c>
      <c r="Q108" s="37">
        <f>SUMIF('R-Existing'!$B$12:$B$461,$B108,'R-Existing'!Q$12:Q$461)</f>
        <v>0</v>
      </c>
      <c r="R108" s="37">
        <f>SUMIF('R-Existing'!$B$12:$B$461,$B108,'R-Existing'!R$12:R$461)</f>
        <v>0</v>
      </c>
      <c r="S108" s="37">
        <f>SUMIF('R-Existing'!$B$12:$B$461,$B108,'R-Existing'!S$12:S$461)</f>
        <v>0</v>
      </c>
      <c r="T108" s="37">
        <f>SUMIF('R-Existing'!$B$12:$B$461,$B108,'R-Existing'!T$12:T$461)</f>
        <v>0</v>
      </c>
      <c r="U108" s="37">
        <f>SUMIF('R-Existing'!$B$12:$B$461,$B108,'R-Existing'!U$12:U$461)</f>
        <v>1</v>
      </c>
      <c r="V108" s="37">
        <f>SUMIF('R-Existing'!$B$12:$B$461,$B108,'R-Existing'!V$12:V$461)</f>
        <v>0</v>
      </c>
      <c r="W108" s="37">
        <f>SUMIF('R-Existing'!$B$12:$B$461,$B108,'R-Existing'!W$12:W$461)</f>
        <v>0</v>
      </c>
      <c r="X108" s="37">
        <f>SUMIF('R-Existing'!$B$12:$B$461,$B108,'R-Existing'!X$12:X$461)</f>
        <v>237</v>
      </c>
      <c r="Y108" s="37">
        <f>SUMIF('R-Existing'!$B$12:$B$461,$B108,'R-Existing'!Y$12:Y$461)</f>
        <v>0</v>
      </c>
      <c r="Z108" s="37">
        <f>SUMIF('R-Existing'!$B$12:$B$461,$B108,'R-Existing'!Z$12:Z$461)</f>
        <v>0</v>
      </c>
      <c r="AA108" s="37">
        <f>SUMIF('R-Existing'!$B$12:$B$461,$B108,'R-Existing'!AA$12:AA$461)</f>
        <v>0</v>
      </c>
      <c r="AB108" s="37">
        <f>SUMIF('R-Existing'!$B$12:$B$461,$B108,'R-Existing'!AB$12:AB$461)</f>
        <v>0</v>
      </c>
      <c r="AC108" s="37">
        <f>SUMIF('R-Existing'!$B$12:$B$461,$B108,'R-Existing'!AC$12:AC$461)</f>
        <v>0</v>
      </c>
      <c r="AD108" s="37">
        <f>SUMIF('R-Existing'!$B$12:$B$461,$B108,'R-Existing'!AD$12:AD$461)</f>
        <v>0</v>
      </c>
      <c r="AE108" s="56">
        <f>SUMIF('R-Existing'!$B$12:$B$461,$B108,'R-Existing'!AE$12:AE$461)</f>
        <v>9.6699999999999994E-2</v>
      </c>
      <c r="AF108" s="37">
        <f>SUMIF('R-Existing'!$B$12:$B$461,$B108,'R-Existing'!AF$12:AF$461)</f>
        <v>0</v>
      </c>
      <c r="AG108" s="37">
        <f>SUMIF('R-Existing'!$B$12:$B$461,$B108,'R-Existing'!AG$12:AG$461)</f>
        <v>0</v>
      </c>
      <c r="AH108" s="37">
        <f>SUMIF('R-Existing'!$B$12:$B$461,$B108,'R-Existing'!AH$12:AH$461)</f>
        <v>0</v>
      </c>
      <c r="AI108" s="37">
        <f>SUMIF('R-Existing'!$B$12:$B$461,$B108,'R-Existing'!AI$12:AI$461)</f>
        <v>0</v>
      </c>
      <c r="AJ108" s="37">
        <f>SUMIF('R-Existing'!$B$12:$B$461,$B108,'R-Existing'!AJ$12:AJ$461)</f>
        <v>0</v>
      </c>
      <c r="AK108" s="37">
        <f>SUMIF('R-Existing'!$B$12:$B$461,$B108,'R-Existing'!AK$12:AK$461)</f>
        <v>0</v>
      </c>
      <c r="AL108" s="37">
        <f>SUMIF('R-Existing'!$B$12:$B$461,$B108,'R-Existing'!AL$12:AL$461)</f>
        <v>0</v>
      </c>
      <c r="AM108" s="37">
        <f>SUMIF('R-Existing'!$B$12:$B$461,$B108,'R-Existing'!AM$12:AM$461)</f>
        <v>0</v>
      </c>
      <c r="AN108" s="37">
        <f>SUMIF('R-Existing'!$B$12:$B$461,$B108,'R-Existing'!AN$12:AN$461)</f>
        <v>0</v>
      </c>
      <c r="AO108" s="37"/>
      <c r="AP108" s="37"/>
    </row>
    <row r="109" spans="1:42" x14ac:dyDescent="0.2">
      <c r="A109" s="1">
        <f t="shared" si="5"/>
        <v>5</v>
      </c>
      <c r="B109" s="101">
        <f t="shared" ref="B109:B140" si="7">EOMONTH(B108,1)</f>
        <v>47634</v>
      </c>
      <c r="C109" s="37">
        <f>SUMIF('R-Existing'!$B$12:$B$461,$B109,'R-Existing'!C$12:C$461)</f>
        <v>0</v>
      </c>
      <c r="D109" s="37">
        <f>SUMIF('R-Existing'!$B$12:$B$461,$B109,'R-Existing'!D$12:D$461)</f>
        <v>0</v>
      </c>
      <c r="E109" s="37">
        <f>SUMIF('R-Existing'!$B$12:$B$461,$B109,'R-Existing'!E$12:E$461)</f>
        <v>0</v>
      </c>
      <c r="F109" s="37">
        <f>SUMIF('R-Existing'!$B$12:$B$461,$B109,'R-Existing'!F$12:F$461)</f>
        <v>0</v>
      </c>
      <c r="G109" s="37">
        <f>SUMIF('R-Existing'!$B$12:$B$461,$B109,'R-Existing'!G$12:G$461)</f>
        <v>0</v>
      </c>
      <c r="H109" s="37">
        <f>SUMIF('R-Existing'!$B$12:$B$461,$B109,'R-Existing'!H$12:H$461)</f>
        <v>0</v>
      </c>
      <c r="I109" s="37">
        <f>SUMIF('R-Existing'!$B$12:$B$461,$B109,'R-Existing'!I$12:I$461)</f>
        <v>0</v>
      </c>
      <c r="J109" s="37">
        <f>SUMIF('R-Existing'!$B$12:$B$461,$B109,'R-Existing'!J$12:J$461)</f>
        <v>0</v>
      </c>
      <c r="K109" s="37">
        <f>SUMIF('R-Existing'!$B$12:$B$461,$B109,'R-Existing'!K$12:K$461)</f>
        <v>0</v>
      </c>
      <c r="L109" s="37">
        <f>SUMIF('R-Existing'!$B$12:$B$461,$B109,'R-Existing'!L$12:L$461)</f>
        <v>0</v>
      </c>
      <c r="M109" s="37">
        <f>SUMIF('R-Existing'!$B$12:$B$461,$B109,'R-Existing'!M$12:M$461)</f>
        <v>0</v>
      </c>
      <c r="N109" s="37">
        <f>SUMIF('R-Existing'!$B$12:$B$461,$B109,'R-Existing'!N$12:N$461)</f>
        <v>0</v>
      </c>
      <c r="O109" s="37">
        <f>SUMIF('R-Existing'!$B$12:$B$461,$B109,'R-Existing'!O$12:O$461)</f>
        <v>0</v>
      </c>
      <c r="P109" s="37">
        <f>SUMIF('R-Existing'!$B$12:$B$461,$B109,'R-Existing'!P$12:P$461)</f>
        <v>0</v>
      </c>
      <c r="Q109" s="37">
        <f>SUMIF('R-Existing'!$B$12:$B$461,$B109,'R-Existing'!Q$12:Q$461)</f>
        <v>0</v>
      </c>
      <c r="R109" s="37">
        <f>SUMIF('R-Existing'!$B$12:$B$461,$B109,'R-Existing'!R$12:R$461)</f>
        <v>0</v>
      </c>
      <c r="S109" s="37">
        <f>SUMIF('R-Existing'!$B$12:$B$461,$B109,'R-Existing'!S$12:S$461)</f>
        <v>0</v>
      </c>
      <c r="T109" s="37">
        <f>SUMIF('R-Existing'!$B$12:$B$461,$B109,'R-Existing'!T$12:T$461)</f>
        <v>0</v>
      </c>
      <c r="U109" s="37">
        <f>SUMIF('R-Existing'!$B$12:$B$461,$B109,'R-Existing'!U$12:U$461)</f>
        <v>1</v>
      </c>
      <c r="V109" s="37">
        <f>SUMIF('R-Existing'!$B$12:$B$461,$B109,'R-Existing'!V$12:V$461)</f>
        <v>0</v>
      </c>
      <c r="W109" s="37">
        <f>SUMIF('R-Existing'!$B$12:$B$461,$B109,'R-Existing'!W$12:W$461)</f>
        <v>0</v>
      </c>
      <c r="X109" s="37">
        <f>SUMIF('R-Existing'!$B$12:$B$461,$B109,'R-Existing'!X$12:X$461)</f>
        <v>237</v>
      </c>
      <c r="Y109" s="37">
        <f>SUMIF('R-Existing'!$B$12:$B$461,$B109,'R-Existing'!Y$12:Y$461)</f>
        <v>0</v>
      </c>
      <c r="Z109" s="37">
        <f>SUMIF('R-Existing'!$B$12:$B$461,$B109,'R-Existing'!Z$12:Z$461)</f>
        <v>0</v>
      </c>
      <c r="AA109" s="37">
        <f>SUMIF('R-Existing'!$B$12:$B$461,$B109,'R-Existing'!AA$12:AA$461)</f>
        <v>0</v>
      </c>
      <c r="AB109" s="37">
        <f>SUMIF('R-Existing'!$B$12:$B$461,$B109,'R-Existing'!AB$12:AB$461)</f>
        <v>0</v>
      </c>
      <c r="AC109" s="37">
        <f>SUMIF('R-Existing'!$B$12:$B$461,$B109,'R-Existing'!AC$12:AC$461)</f>
        <v>0</v>
      </c>
      <c r="AD109" s="37">
        <f>SUMIF('R-Existing'!$B$12:$B$461,$B109,'R-Existing'!AD$12:AD$461)</f>
        <v>0</v>
      </c>
      <c r="AE109" s="56">
        <f>SUMIF('R-Existing'!$B$12:$B$461,$B109,'R-Existing'!AE$12:AE$461)</f>
        <v>9.6699999999999994E-2</v>
      </c>
      <c r="AF109" s="37">
        <f>SUMIF('R-Existing'!$B$12:$B$461,$B109,'R-Existing'!AF$12:AF$461)</f>
        <v>0</v>
      </c>
      <c r="AG109" s="37">
        <f>SUMIF('R-Existing'!$B$12:$B$461,$B109,'R-Existing'!AG$12:AG$461)</f>
        <v>0</v>
      </c>
      <c r="AH109" s="37">
        <f>SUMIF('R-Existing'!$B$12:$B$461,$B109,'R-Existing'!AH$12:AH$461)</f>
        <v>0</v>
      </c>
      <c r="AI109" s="37">
        <f>SUMIF('R-Existing'!$B$12:$B$461,$B109,'R-Existing'!AI$12:AI$461)</f>
        <v>0</v>
      </c>
      <c r="AJ109" s="37">
        <f>SUMIF('R-Existing'!$B$12:$B$461,$B109,'R-Existing'!AJ$12:AJ$461)</f>
        <v>0</v>
      </c>
      <c r="AK109" s="37">
        <f>SUMIF('R-Existing'!$B$12:$B$461,$B109,'R-Existing'!AK$12:AK$461)</f>
        <v>0</v>
      </c>
      <c r="AL109" s="37">
        <f>SUMIF('R-Existing'!$B$12:$B$461,$B109,'R-Existing'!AL$12:AL$461)</f>
        <v>0</v>
      </c>
      <c r="AM109" s="37">
        <f>SUMIF('R-Existing'!$B$12:$B$461,$B109,'R-Existing'!AM$12:AM$461)</f>
        <v>0</v>
      </c>
      <c r="AN109" s="37">
        <f>SUMIF('R-Existing'!$B$12:$B$461,$B109,'R-Existing'!AN$12:AN$461)</f>
        <v>0</v>
      </c>
      <c r="AO109" s="37"/>
      <c r="AP109" s="37"/>
    </row>
    <row r="110" spans="1:42" x14ac:dyDescent="0.2">
      <c r="A110" s="1">
        <f t="shared" si="5"/>
        <v>6</v>
      </c>
      <c r="B110" s="101">
        <f t="shared" si="7"/>
        <v>47664</v>
      </c>
      <c r="C110" s="37">
        <f>SUMIF('R-Existing'!$B$12:$B$461,$B110,'R-Existing'!C$12:C$461)</f>
        <v>0</v>
      </c>
      <c r="D110" s="37">
        <f>SUMIF('R-Existing'!$B$12:$B$461,$B110,'R-Existing'!D$12:D$461)</f>
        <v>0</v>
      </c>
      <c r="E110" s="37">
        <f>SUMIF('R-Existing'!$B$12:$B$461,$B110,'R-Existing'!E$12:E$461)</f>
        <v>0</v>
      </c>
      <c r="F110" s="37">
        <f>SUMIF('R-Existing'!$B$12:$B$461,$B110,'R-Existing'!F$12:F$461)</f>
        <v>0</v>
      </c>
      <c r="G110" s="37">
        <f>SUMIF('R-Existing'!$B$12:$B$461,$B110,'R-Existing'!G$12:G$461)</f>
        <v>0</v>
      </c>
      <c r="H110" s="37">
        <f>SUMIF('R-Existing'!$B$12:$B$461,$B110,'R-Existing'!H$12:H$461)</f>
        <v>0</v>
      </c>
      <c r="I110" s="37">
        <f>SUMIF('R-Existing'!$B$12:$B$461,$B110,'R-Existing'!I$12:I$461)</f>
        <v>0</v>
      </c>
      <c r="J110" s="37">
        <f>SUMIF('R-Existing'!$B$12:$B$461,$B110,'R-Existing'!J$12:J$461)</f>
        <v>0</v>
      </c>
      <c r="K110" s="37">
        <f>SUMIF('R-Existing'!$B$12:$B$461,$B110,'R-Existing'!K$12:K$461)</f>
        <v>0</v>
      </c>
      <c r="L110" s="37">
        <f>SUMIF('R-Existing'!$B$12:$B$461,$B110,'R-Existing'!L$12:L$461)</f>
        <v>0</v>
      </c>
      <c r="M110" s="37">
        <f>SUMIF('R-Existing'!$B$12:$B$461,$B110,'R-Existing'!M$12:M$461)</f>
        <v>0</v>
      </c>
      <c r="N110" s="37">
        <f>SUMIF('R-Existing'!$B$12:$B$461,$B110,'R-Existing'!N$12:N$461)</f>
        <v>0</v>
      </c>
      <c r="O110" s="37">
        <f>SUMIF('R-Existing'!$B$12:$B$461,$B110,'R-Existing'!O$12:O$461)</f>
        <v>0</v>
      </c>
      <c r="P110" s="37">
        <f>SUMIF('R-Existing'!$B$12:$B$461,$B110,'R-Existing'!P$12:P$461)</f>
        <v>0</v>
      </c>
      <c r="Q110" s="37">
        <f>SUMIF('R-Existing'!$B$12:$B$461,$B110,'R-Existing'!Q$12:Q$461)</f>
        <v>0</v>
      </c>
      <c r="R110" s="37">
        <f>SUMIF('R-Existing'!$B$12:$B$461,$B110,'R-Existing'!R$12:R$461)</f>
        <v>0</v>
      </c>
      <c r="S110" s="37">
        <f>SUMIF('R-Existing'!$B$12:$B$461,$B110,'R-Existing'!S$12:S$461)</f>
        <v>0</v>
      </c>
      <c r="T110" s="37">
        <f>SUMIF('R-Existing'!$B$12:$B$461,$B110,'R-Existing'!T$12:T$461)</f>
        <v>0</v>
      </c>
      <c r="U110" s="37">
        <f>SUMIF('R-Existing'!$B$12:$B$461,$B110,'R-Existing'!U$12:U$461)</f>
        <v>1</v>
      </c>
      <c r="V110" s="37">
        <f>SUMIF('R-Existing'!$B$12:$B$461,$B110,'R-Existing'!V$12:V$461)</f>
        <v>0</v>
      </c>
      <c r="W110" s="37">
        <f>SUMIF('R-Existing'!$B$12:$B$461,$B110,'R-Existing'!W$12:W$461)</f>
        <v>0</v>
      </c>
      <c r="X110" s="37" t="e">
        <f>SUMIF('R-Existing'!$B$12:$B$461,$B110,'R-Existing'!X$12:X$461)</f>
        <v>#N/A</v>
      </c>
      <c r="Y110" s="37">
        <f>SUMIF('R-Existing'!$B$12:$B$461,$B110,'R-Existing'!Y$12:Y$461)</f>
        <v>0</v>
      </c>
      <c r="Z110" s="37">
        <f>SUMIF('R-Existing'!$B$12:$B$461,$B110,'R-Existing'!Z$12:Z$461)</f>
        <v>0</v>
      </c>
      <c r="AA110" s="37">
        <f>SUMIF('R-Existing'!$B$12:$B$461,$B110,'R-Existing'!AA$12:AA$461)</f>
        <v>0</v>
      </c>
      <c r="AB110" s="37">
        <f>SUMIF('R-Existing'!$B$12:$B$461,$B110,'R-Existing'!AB$12:AB$461)</f>
        <v>0</v>
      </c>
      <c r="AC110" s="37">
        <f>SUMIF('R-Existing'!$B$12:$B$461,$B110,'R-Existing'!AC$12:AC$461)</f>
        <v>0</v>
      </c>
      <c r="AD110" s="37">
        <f>SUMIF('R-Existing'!$B$12:$B$461,$B110,'R-Existing'!AD$12:AD$461)</f>
        <v>0</v>
      </c>
      <c r="AE110" s="56">
        <f>SUMIF('R-Existing'!$B$12:$B$461,$B110,'R-Existing'!AE$12:AE$461)</f>
        <v>9.6699999999999994E-2</v>
      </c>
      <c r="AF110" s="37">
        <f>SUMIF('R-Existing'!$B$12:$B$461,$B110,'R-Existing'!AF$12:AF$461)</f>
        <v>0</v>
      </c>
      <c r="AG110" s="37">
        <f>SUMIF('R-Existing'!$B$12:$B$461,$B110,'R-Existing'!AG$12:AG$461)</f>
        <v>0</v>
      </c>
      <c r="AH110" s="37">
        <f>SUMIF('R-Existing'!$B$12:$B$461,$B110,'R-Existing'!AH$12:AH$461)</f>
        <v>0</v>
      </c>
      <c r="AI110" s="37">
        <f>SUMIF('R-Existing'!$B$12:$B$461,$B110,'R-Existing'!AI$12:AI$461)</f>
        <v>0</v>
      </c>
      <c r="AJ110" s="37">
        <f>SUMIF('R-Existing'!$B$12:$B$461,$B110,'R-Existing'!AJ$12:AJ$461)</f>
        <v>0</v>
      </c>
      <c r="AK110" s="37">
        <f>SUMIF('R-Existing'!$B$12:$B$461,$B110,'R-Existing'!AK$12:AK$461)</f>
        <v>0</v>
      </c>
      <c r="AL110" s="37">
        <f>SUMIF('R-Existing'!$B$12:$B$461,$B110,'R-Existing'!AL$12:AL$461)</f>
        <v>0</v>
      </c>
      <c r="AM110" s="37">
        <f>SUMIF('R-Existing'!$B$12:$B$461,$B110,'R-Existing'!AM$12:AM$461)</f>
        <v>0</v>
      </c>
      <c r="AN110" s="37">
        <f>SUMIF('R-Existing'!$B$12:$B$461,$B110,'R-Existing'!AN$12:AN$461)</f>
        <v>0</v>
      </c>
      <c r="AO110" s="37"/>
      <c r="AP110" s="37"/>
    </row>
    <row r="111" spans="1:42" x14ac:dyDescent="0.2">
      <c r="A111" s="1">
        <f t="shared" si="5"/>
        <v>7</v>
      </c>
      <c r="B111" s="101">
        <f t="shared" si="7"/>
        <v>47695</v>
      </c>
      <c r="C111" s="37">
        <f>SUMIF('R-Existing'!$B$12:$B$461,$B111,'R-Existing'!C$12:C$461)</f>
        <v>0</v>
      </c>
      <c r="D111" s="37">
        <f>SUMIF('R-Existing'!$B$12:$B$461,$B111,'R-Existing'!D$12:D$461)</f>
        <v>0</v>
      </c>
      <c r="E111" s="37">
        <f>SUMIF('R-Existing'!$B$12:$B$461,$B111,'R-Existing'!E$12:E$461)</f>
        <v>0</v>
      </c>
      <c r="F111" s="37">
        <f>SUMIF('R-Existing'!$B$12:$B$461,$B111,'R-Existing'!F$12:F$461)</f>
        <v>0</v>
      </c>
      <c r="G111" s="37">
        <f>SUMIF('R-Existing'!$B$12:$B$461,$B111,'R-Existing'!G$12:G$461)</f>
        <v>0</v>
      </c>
      <c r="H111" s="37">
        <f>SUMIF('R-Existing'!$B$12:$B$461,$B111,'R-Existing'!H$12:H$461)</f>
        <v>0</v>
      </c>
      <c r="I111" s="37">
        <f>SUMIF('R-Existing'!$B$12:$B$461,$B111,'R-Existing'!I$12:I$461)</f>
        <v>0</v>
      </c>
      <c r="J111" s="37">
        <f>SUMIF('R-Existing'!$B$12:$B$461,$B111,'R-Existing'!J$12:J$461)</f>
        <v>0</v>
      </c>
      <c r="K111" s="37">
        <f>SUMIF('R-Existing'!$B$12:$B$461,$B111,'R-Existing'!K$12:K$461)</f>
        <v>0</v>
      </c>
      <c r="L111" s="37">
        <f>SUMIF('R-Existing'!$B$12:$B$461,$B111,'R-Existing'!L$12:L$461)</f>
        <v>0</v>
      </c>
      <c r="M111" s="37">
        <f>SUMIF('R-Existing'!$B$12:$B$461,$B111,'R-Existing'!M$12:M$461)</f>
        <v>0</v>
      </c>
      <c r="N111" s="37">
        <f>SUMIF('R-Existing'!$B$12:$B$461,$B111,'R-Existing'!N$12:N$461)</f>
        <v>0</v>
      </c>
      <c r="O111" s="37">
        <f>SUMIF('R-Existing'!$B$12:$B$461,$B111,'R-Existing'!O$12:O$461)</f>
        <v>0</v>
      </c>
      <c r="P111" s="37">
        <f>SUMIF('R-Existing'!$B$12:$B$461,$B111,'R-Existing'!P$12:P$461)</f>
        <v>0</v>
      </c>
      <c r="Q111" s="37">
        <f>SUMIF('R-Existing'!$B$12:$B$461,$B111,'R-Existing'!Q$12:Q$461)</f>
        <v>0</v>
      </c>
      <c r="R111" s="37">
        <f>SUMIF('R-Existing'!$B$12:$B$461,$B111,'R-Existing'!R$12:R$461)</f>
        <v>0</v>
      </c>
      <c r="S111" s="37">
        <f>SUMIF('R-Existing'!$B$12:$B$461,$B111,'R-Existing'!S$12:S$461)</f>
        <v>0</v>
      </c>
      <c r="T111" s="37">
        <f>SUMIF('R-Existing'!$B$12:$B$461,$B111,'R-Existing'!T$12:T$461)</f>
        <v>0</v>
      </c>
      <c r="U111" s="37">
        <f>SUMIF('R-Existing'!$B$12:$B$461,$B111,'R-Existing'!U$12:U$461)</f>
        <v>1</v>
      </c>
      <c r="V111" s="37">
        <f>SUMIF('R-Existing'!$B$12:$B$461,$B111,'R-Existing'!V$12:V$461)</f>
        <v>0</v>
      </c>
      <c r="W111" s="37">
        <f>SUMIF('R-Existing'!$B$12:$B$461,$B111,'R-Existing'!W$12:W$461)</f>
        <v>0</v>
      </c>
      <c r="X111" s="37" t="e">
        <f>SUMIF('R-Existing'!$B$12:$B$461,$B111,'R-Existing'!X$12:X$461)</f>
        <v>#N/A</v>
      </c>
      <c r="Y111" s="37">
        <f>SUMIF('R-Existing'!$B$12:$B$461,$B111,'R-Existing'!Y$12:Y$461)</f>
        <v>0</v>
      </c>
      <c r="Z111" s="37">
        <f>SUMIF('R-Existing'!$B$12:$B$461,$B111,'R-Existing'!Z$12:Z$461)</f>
        <v>0</v>
      </c>
      <c r="AA111" s="37">
        <f>SUMIF('R-Existing'!$B$12:$B$461,$B111,'R-Existing'!AA$12:AA$461)</f>
        <v>0</v>
      </c>
      <c r="AB111" s="37">
        <f>SUMIF('R-Existing'!$B$12:$B$461,$B111,'R-Existing'!AB$12:AB$461)</f>
        <v>0</v>
      </c>
      <c r="AC111" s="37">
        <f>SUMIF('R-Existing'!$B$12:$B$461,$B111,'R-Existing'!AC$12:AC$461)</f>
        <v>0</v>
      </c>
      <c r="AD111" s="37">
        <f>SUMIF('R-Existing'!$B$12:$B$461,$B111,'R-Existing'!AD$12:AD$461)</f>
        <v>0</v>
      </c>
      <c r="AE111" s="56">
        <f>SUMIF('R-Existing'!$B$12:$B$461,$B111,'R-Existing'!AE$12:AE$461)</f>
        <v>9.6699999999999994E-2</v>
      </c>
      <c r="AF111" s="37">
        <f>SUMIF('R-Existing'!$B$12:$B$461,$B111,'R-Existing'!AF$12:AF$461)</f>
        <v>0</v>
      </c>
      <c r="AG111" s="37">
        <f>SUMIF('R-Existing'!$B$12:$B$461,$B111,'R-Existing'!AG$12:AG$461)</f>
        <v>0</v>
      </c>
      <c r="AH111" s="37">
        <f>SUMIF('R-Existing'!$B$12:$B$461,$B111,'R-Existing'!AH$12:AH$461)</f>
        <v>0</v>
      </c>
      <c r="AI111" s="37">
        <f>SUMIF('R-Existing'!$B$12:$B$461,$B111,'R-Existing'!AI$12:AI$461)</f>
        <v>0</v>
      </c>
      <c r="AJ111" s="37">
        <f>SUMIF('R-Existing'!$B$12:$B$461,$B111,'R-Existing'!AJ$12:AJ$461)</f>
        <v>0</v>
      </c>
      <c r="AK111" s="37">
        <f>SUMIF('R-Existing'!$B$12:$B$461,$B111,'R-Existing'!AK$12:AK$461)</f>
        <v>0</v>
      </c>
      <c r="AL111" s="37">
        <f>SUMIF('R-Existing'!$B$12:$B$461,$B111,'R-Existing'!AL$12:AL$461)</f>
        <v>0</v>
      </c>
      <c r="AM111" s="37">
        <f>SUMIF('R-Existing'!$B$12:$B$461,$B111,'R-Existing'!AM$12:AM$461)</f>
        <v>0</v>
      </c>
      <c r="AN111" s="37">
        <f>SUMIF('R-Existing'!$B$12:$B$461,$B111,'R-Existing'!AN$12:AN$461)</f>
        <v>0</v>
      </c>
      <c r="AO111" s="37"/>
      <c r="AP111" s="37"/>
    </row>
    <row r="112" spans="1:42" x14ac:dyDescent="0.2">
      <c r="A112" s="1">
        <f t="shared" si="5"/>
        <v>8</v>
      </c>
      <c r="B112" s="101">
        <f t="shared" si="7"/>
        <v>47726</v>
      </c>
      <c r="C112" s="37">
        <f>SUMIF('R-Existing'!$B$12:$B$461,$B112,'R-Existing'!C$12:C$461)</f>
        <v>0</v>
      </c>
      <c r="D112" s="37">
        <f>SUMIF('R-Existing'!$B$12:$B$461,$B112,'R-Existing'!D$12:D$461)</f>
        <v>0</v>
      </c>
      <c r="E112" s="37">
        <f>SUMIF('R-Existing'!$B$12:$B$461,$B112,'R-Existing'!E$12:E$461)</f>
        <v>0</v>
      </c>
      <c r="F112" s="37">
        <f>SUMIF('R-Existing'!$B$12:$B$461,$B112,'R-Existing'!F$12:F$461)</f>
        <v>0</v>
      </c>
      <c r="G112" s="37">
        <f>SUMIF('R-Existing'!$B$12:$B$461,$B112,'R-Existing'!G$12:G$461)</f>
        <v>0</v>
      </c>
      <c r="H112" s="37">
        <f>SUMIF('R-Existing'!$B$12:$B$461,$B112,'R-Existing'!H$12:H$461)</f>
        <v>0</v>
      </c>
      <c r="I112" s="37">
        <f>SUMIF('R-Existing'!$B$12:$B$461,$B112,'R-Existing'!I$12:I$461)</f>
        <v>0</v>
      </c>
      <c r="J112" s="37">
        <f>SUMIF('R-Existing'!$B$12:$B$461,$B112,'R-Existing'!J$12:J$461)</f>
        <v>0</v>
      </c>
      <c r="K112" s="37">
        <f>SUMIF('R-Existing'!$B$12:$B$461,$B112,'R-Existing'!K$12:K$461)</f>
        <v>0</v>
      </c>
      <c r="L112" s="37">
        <f>SUMIF('R-Existing'!$B$12:$B$461,$B112,'R-Existing'!L$12:L$461)</f>
        <v>0</v>
      </c>
      <c r="M112" s="37">
        <f>SUMIF('R-Existing'!$B$12:$B$461,$B112,'R-Existing'!M$12:M$461)</f>
        <v>0</v>
      </c>
      <c r="N112" s="37">
        <f>SUMIF('R-Existing'!$B$12:$B$461,$B112,'R-Existing'!N$12:N$461)</f>
        <v>0</v>
      </c>
      <c r="O112" s="37">
        <f>SUMIF('R-Existing'!$B$12:$B$461,$B112,'R-Existing'!O$12:O$461)</f>
        <v>0</v>
      </c>
      <c r="P112" s="37">
        <f>SUMIF('R-Existing'!$B$12:$B$461,$B112,'R-Existing'!P$12:P$461)</f>
        <v>0</v>
      </c>
      <c r="Q112" s="37">
        <f>SUMIF('R-Existing'!$B$12:$B$461,$B112,'R-Existing'!Q$12:Q$461)</f>
        <v>0</v>
      </c>
      <c r="R112" s="37">
        <f>SUMIF('R-Existing'!$B$12:$B$461,$B112,'R-Existing'!R$12:R$461)</f>
        <v>0</v>
      </c>
      <c r="S112" s="37">
        <f>SUMIF('R-Existing'!$B$12:$B$461,$B112,'R-Existing'!S$12:S$461)</f>
        <v>0</v>
      </c>
      <c r="T112" s="37">
        <f>SUMIF('R-Existing'!$B$12:$B$461,$B112,'R-Existing'!T$12:T$461)</f>
        <v>0</v>
      </c>
      <c r="U112" s="37">
        <f>SUMIF('R-Existing'!$B$12:$B$461,$B112,'R-Existing'!U$12:U$461)</f>
        <v>1</v>
      </c>
      <c r="V112" s="37">
        <f>SUMIF('R-Existing'!$B$12:$B$461,$B112,'R-Existing'!V$12:V$461)</f>
        <v>0</v>
      </c>
      <c r="W112" s="37">
        <f>SUMIF('R-Existing'!$B$12:$B$461,$B112,'R-Existing'!W$12:W$461)</f>
        <v>0</v>
      </c>
      <c r="X112" s="37" t="e">
        <f>SUMIF('R-Existing'!$B$12:$B$461,$B112,'R-Existing'!X$12:X$461)</f>
        <v>#N/A</v>
      </c>
      <c r="Y112" s="37">
        <f>SUMIF('R-Existing'!$B$12:$B$461,$B112,'R-Existing'!Y$12:Y$461)</f>
        <v>0</v>
      </c>
      <c r="Z112" s="37">
        <f>SUMIF('R-Existing'!$B$12:$B$461,$B112,'R-Existing'!Z$12:Z$461)</f>
        <v>0</v>
      </c>
      <c r="AA112" s="37">
        <f>SUMIF('R-Existing'!$B$12:$B$461,$B112,'R-Existing'!AA$12:AA$461)</f>
        <v>0</v>
      </c>
      <c r="AB112" s="37">
        <f>SUMIF('R-Existing'!$B$12:$B$461,$B112,'R-Existing'!AB$12:AB$461)</f>
        <v>0</v>
      </c>
      <c r="AC112" s="37">
        <f>SUMIF('R-Existing'!$B$12:$B$461,$B112,'R-Existing'!AC$12:AC$461)</f>
        <v>0</v>
      </c>
      <c r="AD112" s="37">
        <f>SUMIF('R-Existing'!$B$12:$B$461,$B112,'R-Existing'!AD$12:AD$461)</f>
        <v>0</v>
      </c>
      <c r="AE112" s="56">
        <f>SUMIF('R-Existing'!$B$12:$B$461,$B112,'R-Existing'!AE$12:AE$461)</f>
        <v>9.6699999999999994E-2</v>
      </c>
      <c r="AF112" s="37">
        <f>SUMIF('R-Existing'!$B$12:$B$461,$B112,'R-Existing'!AF$12:AF$461)</f>
        <v>0</v>
      </c>
      <c r="AG112" s="37">
        <f>SUMIF('R-Existing'!$B$12:$B$461,$B112,'R-Existing'!AG$12:AG$461)</f>
        <v>0</v>
      </c>
      <c r="AH112" s="37">
        <f>SUMIF('R-Existing'!$B$12:$B$461,$B112,'R-Existing'!AH$12:AH$461)</f>
        <v>0</v>
      </c>
      <c r="AI112" s="37">
        <f>SUMIF('R-Existing'!$B$12:$B$461,$B112,'R-Existing'!AI$12:AI$461)</f>
        <v>0</v>
      </c>
      <c r="AJ112" s="37">
        <f>SUMIF('R-Existing'!$B$12:$B$461,$B112,'R-Existing'!AJ$12:AJ$461)</f>
        <v>0</v>
      </c>
      <c r="AK112" s="37">
        <f>SUMIF('R-Existing'!$B$12:$B$461,$B112,'R-Existing'!AK$12:AK$461)</f>
        <v>0</v>
      </c>
      <c r="AL112" s="37">
        <f>SUMIF('R-Existing'!$B$12:$B$461,$B112,'R-Existing'!AL$12:AL$461)</f>
        <v>0</v>
      </c>
      <c r="AM112" s="37">
        <f>SUMIF('R-Existing'!$B$12:$B$461,$B112,'R-Existing'!AM$12:AM$461)</f>
        <v>0</v>
      </c>
      <c r="AN112" s="37">
        <f>SUMIF('R-Existing'!$B$12:$B$461,$B112,'R-Existing'!AN$12:AN$461)</f>
        <v>0</v>
      </c>
      <c r="AO112" s="37"/>
      <c r="AP112" s="37"/>
    </row>
    <row r="113" spans="1:42" x14ac:dyDescent="0.2">
      <c r="A113" s="1">
        <f t="shared" si="5"/>
        <v>9</v>
      </c>
      <c r="B113" s="101">
        <f t="shared" si="7"/>
        <v>47756</v>
      </c>
      <c r="C113" s="37">
        <f>SUMIF('R-Existing'!$B$12:$B$461,$B113,'R-Existing'!C$12:C$461)</f>
        <v>0</v>
      </c>
      <c r="D113" s="37">
        <f>SUMIF('R-Existing'!$B$12:$B$461,$B113,'R-Existing'!D$12:D$461)</f>
        <v>0</v>
      </c>
      <c r="E113" s="37">
        <f>SUMIF('R-Existing'!$B$12:$B$461,$B113,'R-Existing'!E$12:E$461)</f>
        <v>0</v>
      </c>
      <c r="F113" s="37">
        <f>SUMIF('R-Existing'!$B$12:$B$461,$B113,'R-Existing'!F$12:F$461)</f>
        <v>0</v>
      </c>
      <c r="G113" s="37">
        <f>SUMIF('R-Existing'!$B$12:$B$461,$B113,'R-Existing'!G$12:G$461)</f>
        <v>0</v>
      </c>
      <c r="H113" s="37">
        <f>SUMIF('R-Existing'!$B$12:$B$461,$B113,'R-Existing'!H$12:H$461)</f>
        <v>0</v>
      </c>
      <c r="I113" s="37">
        <f>SUMIF('R-Existing'!$B$12:$B$461,$B113,'R-Existing'!I$12:I$461)</f>
        <v>0</v>
      </c>
      <c r="J113" s="37">
        <f>SUMIF('R-Existing'!$B$12:$B$461,$B113,'R-Existing'!J$12:J$461)</f>
        <v>0</v>
      </c>
      <c r="K113" s="37">
        <f>SUMIF('R-Existing'!$B$12:$B$461,$B113,'R-Existing'!K$12:K$461)</f>
        <v>0</v>
      </c>
      <c r="L113" s="37">
        <f>SUMIF('R-Existing'!$B$12:$B$461,$B113,'R-Existing'!L$12:L$461)</f>
        <v>0</v>
      </c>
      <c r="M113" s="37">
        <f>SUMIF('R-Existing'!$B$12:$B$461,$B113,'R-Existing'!M$12:M$461)</f>
        <v>0</v>
      </c>
      <c r="N113" s="37">
        <f>SUMIF('R-Existing'!$B$12:$B$461,$B113,'R-Existing'!N$12:N$461)</f>
        <v>0</v>
      </c>
      <c r="O113" s="37">
        <f>SUMIF('R-Existing'!$B$12:$B$461,$B113,'R-Existing'!O$12:O$461)</f>
        <v>0</v>
      </c>
      <c r="P113" s="37">
        <f>SUMIF('R-Existing'!$B$12:$B$461,$B113,'R-Existing'!P$12:P$461)</f>
        <v>0</v>
      </c>
      <c r="Q113" s="37">
        <f>SUMIF('R-Existing'!$B$12:$B$461,$B113,'R-Existing'!Q$12:Q$461)</f>
        <v>0</v>
      </c>
      <c r="R113" s="37">
        <f>SUMIF('R-Existing'!$B$12:$B$461,$B113,'R-Existing'!R$12:R$461)</f>
        <v>0</v>
      </c>
      <c r="S113" s="37">
        <f>SUMIF('R-Existing'!$B$12:$B$461,$B113,'R-Existing'!S$12:S$461)</f>
        <v>0</v>
      </c>
      <c r="T113" s="37">
        <f>SUMIF('R-Existing'!$B$12:$B$461,$B113,'R-Existing'!T$12:T$461)</f>
        <v>0</v>
      </c>
      <c r="U113" s="37">
        <f>SUMIF('R-Existing'!$B$12:$B$461,$B113,'R-Existing'!U$12:U$461)</f>
        <v>1</v>
      </c>
      <c r="V113" s="37">
        <f>SUMIF('R-Existing'!$B$12:$B$461,$B113,'R-Existing'!V$12:V$461)</f>
        <v>0</v>
      </c>
      <c r="W113" s="37">
        <f>SUMIF('R-Existing'!$B$12:$B$461,$B113,'R-Existing'!W$12:W$461)</f>
        <v>0</v>
      </c>
      <c r="X113" s="37" t="e">
        <f>SUMIF('R-Existing'!$B$12:$B$461,$B113,'R-Existing'!X$12:X$461)</f>
        <v>#N/A</v>
      </c>
      <c r="Y113" s="37">
        <f>SUMIF('R-Existing'!$B$12:$B$461,$B113,'R-Existing'!Y$12:Y$461)</f>
        <v>0</v>
      </c>
      <c r="Z113" s="37">
        <f>SUMIF('R-Existing'!$B$12:$B$461,$B113,'R-Existing'!Z$12:Z$461)</f>
        <v>0</v>
      </c>
      <c r="AA113" s="37">
        <f>SUMIF('R-Existing'!$B$12:$B$461,$B113,'R-Existing'!AA$12:AA$461)</f>
        <v>0</v>
      </c>
      <c r="AB113" s="37">
        <f>SUMIF('R-Existing'!$B$12:$B$461,$B113,'R-Existing'!AB$12:AB$461)</f>
        <v>0</v>
      </c>
      <c r="AC113" s="37">
        <f>SUMIF('R-Existing'!$B$12:$B$461,$B113,'R-Existing'!AC$12:AC$461)</f>
        <v>0</v>
      </c>
      <c r="AD113" s="37">
        <f>SUMIF('R-Existing'!$B$12:$B$461,$B113,'R-Existing'!AD$12:AD$461)</f>
        <v>0</v>
      </c>
      <c r="AE113" s="56">
        <f>SUMIF('R-Existing'!$B$12:$B$461,$B113,'R-Existing'!AE$12:AE$461)</f>
        <v>9.6699999999999994E-2</v>
      </c>
      <c r="AF113" s="37">
        <f>SUMIF('R-Existing'!$B$12:$B$461,$B113,'R-Existing'!AF$12:AF$461)</f>
        <v>0</v>
      </c>
      <c r="AG113" s="37">
        <f>SUMIF('R-Existing'!$B$12:$B$461,$B113,'R-Existing'!AG$12:AG$461)</f>
        <v>0</v>
      </c>
      <c r="AH113" s="37">
        <f>SUMIF('R-Existing'!$B$12:$B$461,$B113,'R-Existing'!AH$12:AH$461)</f>
        <v>0</v>
      </c>
      <c r="AI113" s="37">
        <f>SUMIF('R-Existing'!$B$12:$B$461,$B113,'R-Existing'!AI$12:AI$461)</f>
        <v>0</v>
      </c>
      <c r="AJ113" s="37">
        <f>SUMIF('R-Existing'!$B$12:$B$461,$B113,'R-Existing'!AJ$12:AJ$461)</f>
        <v>0</v>
      </c>
      <c r="AK113" s="37">
        <f>SUMIF('R-Existing'!$B$12:$B$461,$B113,'R-Existing'!AK$12:AK$461)</f>
        <v>0</v>
      </c>
      <c r="AL113" s="37">
        <f>SUMIF('R-Existing'!$B$12:$B$461,$B113,'R-Existing'!AL$12:AL$461)</f>
        <v>0</v>
      </c>
      <c r="AM113" s="37">
        <f>SUMIF('R-Existing'!$B$12:$B$461,$B113,'R-Existing'!AM$12:AM$461)</f>
        <v>0</v>
      </c>
      <c r="AN113" s="37">
        <f>SUMIF('R-Existing'!$B$12:$B$461,$B113,'R-Existing'!AN$12:AN$461)</f>
        <v>0</v>
      </c>
      <c r="AO113" s="37"/>
      <c r="AP113" s="37"/>
    </row>
    <row r="114" spans="1:42" x14ac:dyDescent="0.2">
      <c r="A114" s="1">
        <f t="shared" si="5"/>
        <v>10</v>
      </c>
      <c r="B114" s="101">
        <f t="shared" si="7"/>
        <v>47787</v>
      </c>
      <c r="C114" s="37">
        <f>SUMIF('R-Existing'!$B$12:$B$461,$B114,'R-Existing'!C$12:C$461)</f>
        <v>0</v>
      </c>
      <c r="D114" s="37">
        <f>SUMIF('R-Existing'!$B$12:$B$461,$B114,'R-Existing'!D$12:D$461)</f>
        <v>0</v>
      </c>
      <c r="E114" s="37">
        <f>SUMIF('R-Existing'!$B$12:$B$461,$B114,'R-Existing'!E$12:E$461)</f>
        <v>0</v>
      </c>
      <c r="F114" s="37">
        <f>SUMIF('R-Existing'!$B$12:$B$461,$B114,'R-Existing'!F$12:F$461)</f>
        <v>0</v>
      </c>
      <c r="G114" s="37">
        <f>SUMIF('R-Existing'!$B$12:$B$461,$B114,'R-Existing'!G$12:G$461)</f>
        <v>0</v>
      </c>
      <c r="H114" s="37">
        <f>SUMIF('R-Existing'!$B$12:$B$461,$B114,'R-Existing'!H$12:H$461)</f>
        <v>0</v>
      </c>
      <c r="I114" s="37">
        <f>SUMIF('R-Existing'!$B$12:$B$461,$B114,'R-Existing'!I$12:I$461)</f>
        <v>0</v>
      </c>
      <c r="J114" s="37">
        <f>SUMIF('R-Existing'!$B$12:$B$461,$B114,'R-Existing'!J$12:J$461)</f>
        <v>0</v>
      </c>
      <c r="K114" s="37">
        <f>SUMIF('R-Existing'!$B$12:$B$461,$B114,'R-Existing'!K$12:K$461)</f>
        <v>0</v>
      </c>
      <c r="L114" s="37">
        <f>SUMIF('R-Existing'!$B$12:$B$461,$B114,'R-Existing'!L$12:L$461)</f>
        <v>0</v>
      </c>
      <c r="M114" s="37">
        <f>SUMIF('R-Existing'!$B$12:$B$461,$B114,'R-Existing'!M$12:M$461)</f>
        <v>0</v>
      </c>
      <c r="N114" s="37">
        <f>SUMIF('R-Existing'!$B$12:$B$461,$B114,'R-Existing'!N$12:N$461)</f>
        <v>0</v>
      </c>
      <c r="O114" s="37">
        <f>SUMIF('R-Existing'!$B$12:$B$461,$B114,'R-Existing'!O$12:O$461)</f>
        <v>0</v>
      </c>
      <c r="P114" s="37">
        <f>SUMIF('R-Existing'!$B$12:$B$461,$B114,'R-Existing'!P$12:P$461)</f>
        <v>0</v>
      </c>
      <c r="Q114" s="37">
        <f>SUMIF('R-Existing'!$B$12:$B$461,$B114,'R-Existing'!Q$12:Q$461)</f>
        <v>0</v>
      </c>
      <c r="R114" s="37">
        <f>SUMIF('R-Existing'!$B$12:$B$461,$B114,'R-Existing'!R$12:R$461)</f>
        <v>0</v>
      </c>
      <c r="S114" s="37">
        <f>SUMIF('R-Existing'!$B$12:$B$461,$B114,'R-Existing'!S$12:S$461)</f>
        <v>0</v>
      </c>
      <c r="T114" s="37">
        <f>SUMIF('R-Existing'!$B$12:$B$461,$B114,'R-Existing'!T$12:T$461)</f>
        <v>0</v>
      </c>
      <c r="U114" s="37">
        <f>SUMIF('R-Existing'!$B$12:$B$461,$B114,'R-Existing'!U$12:U$461)</f>
        <v>1</v>
      </c>
      <c r="V114" s="37">
        <f>SUMIF('R-Existing'!$B$12:$B$461,$B114,'R-Existing'!V$12:V$461)</f>
        <v>0</v>
      </c>
      <c r="W114" s="37">
        <f>SUMIF('R-Existing'!$B$12:$B$461,$B114,'R-Existing'!W$12:W$461)</f>
        <v>0</v>
      </c>
      <c r="X114" s="37" t="e">
        <f>SUMIF('R-Existing'!$B$12:$B$461,$B114,'R-Existing'!X$12:X$461)</f>
        <v>#N/A</v>
      </c>
      <c r="Y114" s="37">
        <f>SUMIF('R-Existing'!$B$12:$B$461,$B114,'R-Existing'!Y$12:Y$461)</f>
        <v>0</v>
      </c>
      <c r="Z114" s="37">
        <f>SUMIF('R-Existing'!$B$12:$B$461,$B114,'R-Existing'!Z$12:Z$461)</f>
        <v>0</v>
      </c>
      <c r="AA114" s="37">
        <f>SUMIF('R-Existing'!$B$12:$B$461,$B114,'R-Existing'!AA$12:AA$461)</f>
        <v>0</v>
      </c>
      <c r="AB114" s="37">
        <f>SUMIF('R-Existing'!$B$12:$B$461,$B114,'R-Existing'!AB$12:AB$461)</f>
        <v>0</v>
      </c>
      <c r="AC114" s="37">
        <f>SUMIF('R-Existing'!$B$12:$B$461,$B114,'R-Existing'!AC$12:AC$461)</f>
        <v>0</v>
      </c>
      <c r="AD114" s="37">
        <f>SUMIF('R-Existing'!$B$12:$B$461,$B114,'R-Existing'!AD$12:AD$461)</f>
        <v>0</v>
      </c>
      <c r="AE114" s="56">
        <f>SUMIF('R-Existing'!$B$12:$B$461,$B114,'R-Existing'!AE$12:AE$461)</f>
        <v>9.6699999999999994E-2</v>
      </c>
      <c r="AF114" s="37">
        <f>SUMIF('R-Existing'!$B$12:$B$461,$B114,'R-Existing'!AF$12:AF$461)</f>
        <v>0</v>
      </c>
      <c r="AG114" s="37">
        <f>SUMIF('R-Existing'!$B$12:$B$461,$B114,'R-Existing'!AG$12:AG$461)</f>
        <v>0</v>
      </c>
      <c r="AH114" s="37">
        <f>SUMIF('R-Existing'!$B$12:$B$461,$B114,'R-Existing'!AH$12:AH$461)</f>
        <v>0</v>
      </c>
      <c r="AI114" s="37">
        <f>SUMIF('R-Existing'!$B$12:$B$461,$B114,'R-Existing'!AI$12:AI$461)</f>
        <v>0</v>
      </c>
      <c r="AJ114" s="37">
        <f>SUMIF('R-Existing'!$B$12:$B$461,$B114,'R-Existing'!AJ$12:AJ$461)</f>
        <v>0</v>
      </c>
      <c r="AK114" s="37">
        <f>SUMIF('R-Existing'!$B$12:$B$461,$B114,'R-Existing'!AK$12:AK$461)</f>
        <v>0</v>
      </c>
      <c r="AL114" s="37">
        <f>SUMIF('R-Existing'!$B$12:$B$461,$B114,'R-Existing'!AL$12:AL$461)</f>
        <v>0</v>
      </c>
      <c r="AM114" s="37">
        <f>SUMIF('R-Existing'!$B$12:$B$461,$B114,'R-Existing'!AM$12:AM$461)</f>
        <v>0</v>
      </c>
      <c r="AN114" s="37">
        <f>SUMIF('R-Existing'!$B$12:$B$461,$B114,'R-Existing'!AN$12:AN$461)</f>
        <v>0</v>
      </c>
      <c r="AO114" s="37"/>
      <c r="AP114" s="37"/>
    </row>
    <row r="115" spans="1:42" x14ac:dyDescent="0.2">
      <c r="A115" s="1">
        <f t="shared" si="5"/>
        <v>11</v>
      </c>
      <c r="B115" s="101">
        <f t="shared" si="7"/>
        <v>47817</v>
      </c>
      <c r="C115" s="37">
        <f>SUMIF('R-Existing'!$B$12:$B$461,$B115,'R-Existing'!C$12:C$461)</f>
        <v>0</v>
      </c>
      <c r="D115" s="37">
        <f>SUMIF('R-Existing'!$B$12:$B$461,$B115,'R-Existing'!D$12:D$461)</f>
        <v>0</v>
      </c>
      <c r="E115" s="37">
        <f>SUMIF('R-Existing'!$B$12:$B$461,$B115,'R-Existing'!E$12:E$461)</f>
        <v>0</v>
      </c>
      <c r="F115" s="37">
        <f>SUMIF('R-Existing'!$B$12:$B$461,$B115,'R-Existing'!F$12:F$461)</f>
        <v>0</v>
      </c>
      <c r="G115" s="37">
        <f>SUMIF('R-Existing'!$B$12:$B$461,$B115,'R-Existing'!G$12:G$461)</f>
        <v>0</v>
      </c>
      <c r="H115" s="37">
        <f>SUMIF('R-Existing'!$B$12:$B$461,$B115,'R-Existing'!H$12:H$461)</f>
        <v>0</v>
      </c>
      <c r="I115" s="37">
        <f>SUMIF('R-Existing'!$B$12:$B$461,$B115,'R-Existing'!I$12:I$461)</f>
        <v>0</v>
      </c>
      <c r="J115" s="37">
        <f>SUMIF('R-Existing'!$B$12:$B$461,$B115,'R-Existing'!J$12:J$461)</f>
        <v>0</v>
      </c>
      <c r="K115" s="37">
        <f>SUMIF('R-Existing'!$B$12:$B$461,$B115,'R-Existing'!K$12:K$461)</f>
        <v>0</v>
      </c>
      <c r="L115" s="37">
        <f>SUMIF('R-Existing'!$B$12:$B$461,$B115,'R-Existing'!L$12:L$461)</f>
        <v>0</v>
      </c>
      <c r="M115" s="37">
        <f>SUMIF('R-Existing'!$B$12:$B$461,$B115,'R-Existing'!M$12:M$461)</f>
        <v>0</v>
      </c>
      <c r="N115" s="37">
        <f>SUMIF('R-Existing'!$B$12:$B$461,$B115,'R-Existing'!N$12:N$461)</f>
        <v>0</v>
      </c>
      <c r="O115" s="37">
        <f>SUMIF('R-Existing'!$B$12:$B$461,$B115,'R-Existing'!O$12:O$461)</f>
        <v>0</v>
      </c>
      <c r="P115" s="37">
        <f>SUMIF('R-Existing'!$B$12:$B$461,$B115,'R-Existing'!P$12:P$461)</f>
        <v>0</v>
      </c>
      <c r="Q115" s="37">
        <f>SUMIF('R-Existing'!$B$12:$B$461,$B115,'R-Existing'!Q$12:Q$461)</f>
        <v>0</v>
      </c>
      <c r="R115" s="37">
        <f>SUMIF('R-Existing'!$B$12:$B$461,$B115,'R-Existing'!R$12:R$461)</f>
        <v>0</v>
      </c>
      <c r="S115" s="37">
        <f>SUMIF('R-Existing'!$B$12:$B$461,$B115,'R-Existing'!S$12:S$461)</f>
        <v>0</v>
      </c>
      <c r="T115" s="37">
        <f>SUMIF('R-Existing'!$B$12:$B$461,$B115,'R-Existing'!T$12:T$461)</f>
        <v>0</v>
      </c>
      <c r="U115" s="37">
        <f>SUMIF('R-Existing'!$B$12:$B$461,$B115,'R-Existing'!U$12:U$461)</f>
        <v>1</v>
      </c>
      <c r="V115" s="37">
        <f>SUMIF('R-Existing'!$B$12:$B$461,$B115,'R-Existing'!V$12:V$461)</f>
        <v>0</v>
      </c>
      <c r="W115" s="37">
        <f>SUMIF('R-Existing'!$B$12:$B$461,$B115,'R-Existing'!W$12:W$461)</f>
        <v>0</v>
      </c>
      <c r="X115" s="37" t="e">
        <f>SUMIF('R-Existing'!$B$12:$B$461,$B115,'R-Existing'!X$12:X$461)</f>
        <v>#N/A</v>
      </c>
      <c r="Y115" s="37">
        <f>SUMIF('R-Existing'!$B$12:$B$461,$B115,'R-Existing'!Y$12:Y$461)</f>
        <v>0</v>
      </c>
      <c r="Z115" s="37">
        <f>SUMIF('R-Existing'!$B$12:$B$461,$B115,'R-Existing'!Z$12:Z$461)</f>
        <v>0</v>
      </c>
      <c r="AA115" s="37">
        <f>SUMIF('R-Existing'!$B$12:$B$461,$B115,'R-Existing'!AA$12:AA$461)</f>
        <v>0</v>
      </c>
      <c r="AB115" s="37">
        <f>SUMIF('R-Existing'!$B$12:$B$461,$B115,'R-Existing'!AB$12:AB$461)</f>
        <v>0</v>
      </c>
      <c r="AC115" s="37">
        <f>SUMIF('R-Existing'!$B$12:$B$461,$B115,'R-Existing'!AC$12:AC$461)</f>
        <v>0</v>
      </c>
      <c r="AD115" s="37">
        <f>SUMIF('R-Existing'!$B$12:$B$461,$B115,'R-Existing'!AD$12:AD$461)</f>
        <v>0</v>
      </c>
      <c r="AE115" s="56">
        <f>SUMIF('R-Existing'!$B$12:$B$461,$B115,'R-Existing'!AE$12:AE$461)</f>
        <v>9.6699999999999994E-2</v>
      </c>
      <c r="AF115" s="37">
        <f>SUMIF('R-Existing'!$B$12:$B$461,$B115,'R-Existing'!AF$12:AF$461)</f>
        <v>0</v>
      </c>
      <c r="AG115" s="37">
        <f>SUMIF('R-Existing'!$B$12:$B$461,$B115,'R-Existing'!AG$12:AG$461)</f>
        <v>0</v>
      </c>
      <c r="AH115" s="37">
        <f>SUMIF('R-Existing'!$B$12:$B$461,$B115,'R-Existing'!AH$12:AH$461)</f>
        <v>0</v>
      </c>
      <c r="AI115" s="37">
        <f>SUMIF('R-Existing'!$B$12:$B$461,$B115,'R-Existing'!AI$12:AI$461)</f>
        <v>0</v>
      </c>
      <c r="AJ115" s="37">
        <f>SUMIF('R-Existing'!$B$12:$B$461,$B115,'R-Existing'!AJ$12:AJ$461)</f>
        <v>0</v>
      </c>
      <c r="AK115" s="37">
        <f>SUMIF('R-Existing'!$B$12:$B$461,$B115,'R-Existing'!AK$12:AK$461)</f>
        <v>0</v>
      </c>
      <c r="AL115" s="37">
        <f>SUMIF('R-Existing'!$B$12:$B$461,$B115,'R-Existing'!AL$12:AL$461)</f>
        <v>0</v>
      </c>
      <c r="AM115" s="37">
        <f>SUMIF('R-Existing'!$B$12:$B$461,$B115,'R-Existing'!AM$12:AM$461)</f>
        <v>0</v>
      </c>
      <c r="AN115" s="37">
        <f>SUMIF('R-Existing'!$B$12:$B$461,$B115,'R-Existing'!AN$12:AN$461)</f>
        <v>0</v>
      </c>
      <c r="AO115" s="37"/>
      <c r="AP115" s="37"/>
    </row>
    <row r="116" spans="1:42" x14ac:dyDescent="0.2">
      <c r="A116" s="1">
        <f t="shared" si="5"/>
        <v>12</v>
      </c>
      <c r="B116" s="101">
        <f t="shared" si="7"/>
        <v>47848</v>
      </c>
      <c r="C116" s="37">
        <f>SUMIF('R-Existing'!$B$12:$B$461,$B116,'R-Existing'!C$12:C$461)</f>
        <v>0</v>
      </c>
      <c r="D116" s="37">
        <f>SUMIF('R-Existing'!$B$12:$B$461,$B116,'R-Existing'!D$12:D$461)</f>
        <v>0</v>
      </c>
      <c r="E116" s="37">
        <f>SUMIF('R-Existing'!$B$12:$B$461,$B116,'R-Existing'!E$12:E$461)</f>
        <v>0</v>
      </c>
      <c r="F116" s="37">
        <f>SUMIF('R-Existing'!$B$12:$B$461,$B116,'R-Existing'!F$12:F$461)</f>
        <v>0</v>
      </c>
      <c r="G116" s="37">
        <f>SUMIF('R-Existing'!$B$12:$B$461,$B116,'R-Existing'!G$12:G$461)</f>
        <v>0</v>
      </c>
      <c r="H116" s="37">
        <f>SUMIF('R-Existing'!$B$12:$B$461,$B116,'R-Existing'!H$12:H$461)</f>
        <v>0</v>
      </c>
      <c r="I116" s="37">
        <f>SUMIF('R-Existing'!$B$12:$B$461,$B116,'R-Existing'!I$12:I$461)</f>
        <v>0</v>
      </c>
      <c r="J116" s="37">
        <f>SUMIF('R-Existing'!$B$12:$B$461,$B116,'R-Existing'!J$12:J$461)</f>
        <v>0</v>
      </c>
      <c r="K116" s="37">
        <f>SUMIF('R-Existing'!$B$12:$B$461,$B116,'R-Existing'!K$12:K$461)</f>
        <v>0</v>
      </c>
      <c r="L116" s="37">
        <f>SUMIF('R-Existing'!$B$12:$B$461,$B116,'R-Existing'!L$12:L$461)</f>
        <v>0</v>
      </c>
      <c r="M116" s="37">
        <f>SUMIF('R-Existing'!$B$12:$B$461,$B116,'R-Existing'!M$12:M$461)</f>
        <v>0</v>
      </c>
      <c r="N116" s="37">
        <f>SUMIF('R-Existing'!$B$12:$B$461,$B116,'R-Existing'!N$12:N$461)</f>
        <v>0</v>
      </c>
      <c r="O116" s="37">
        <f>SUMIF('R-Existing'!$B$12:$B$461,$B116,'R-Existing'!O$12:O$461)</f>
        <v>0</v>
      </c>
      <c r="P116" s="37">
        <f>SUMIF('R-Existing'!$B$12:$B$461,$B116,'R-Existing'!P$12:P$461)</f>
        <v>0</v>
      </c>
      <c r="Q116" s="37">
        <f>SUMIF('R-Existing'!$B$12:$B$461,$B116,'R-Existing'!Q$12:Q$461)</f>
        <v>0</v>
      </c>
      <c r="R116" s="37">
        <f>SUMIF('R-Existing'!$B$12:$B$461,$B116,'R-Existing'!R$12:R$461)</f>
        <v>0</v>
      </c>
      <c r="S116" s="37">
        <f>SUMIF('R-Existing'!$B$12:$B$461,$B116,'R-Existing'!S$12:S$461)</f>
        <v>0</v>
      </c>
      <c r="T116" s="37">
        <f>SUMIF('R-Existing'!$B$12:$B$461,$B116,'R-Existing'!T$12:T$461)</f>
        <v>0</v>
      </c>
      <c r="U116" s="37">
        <f>SUMIF('R-Existing'!$B$12:$B$461,$B116,'R-Existing'!U$12:U$461)</f>
        <v>1</v>
      </c>
      <c r="V116" s="37">
        <f>SUMIF('R-Existing'!$B$12:$B$461,$B116,'R-Existing'!V$12:V$461)</f>
        <v>0</v>
      </c>
      <c r="W116" s="37">
        <f>SUMIF('R-Existing'!$B$12:$B$461,$B116,'R-Existing'!W$12:W$461)</f>
        <v>0</v>
      </c>
      <c r="X116" s="37" t="e">
        <f>SUMIF('R-Existing'!$B$12:$B$461,$B116,'R-Existing'!X$12:X$461)</f>
        <v>#N/A</v>
      </c>
      <c r="Y116" s="37">
        <f>SUMIF('R-Existing'!$B$12:$B$461,$B116,'R-Existing'!Y$12:Y$461)</f>
        <v>0</v>
      </c>
      <c r="Z116" s="37">
        <f>SUMIF('R-Existing'!$B$12:$B$461,$B116,'R-Existing'!Z$12:Z$461)</f>
        <v>0</v>
      </c>
      <c r="AA116" s="37">
        <f>SUMIF('R-Existing'!$B$12:$B$461,$B116,'R-Existing'!AA$12:AA$461)</f>
        <v>0</v>
      </c>
      <c r="AB116" s="37">
        <f>SUMIF('R-Existing'!$B$12:$B$461,$B116,'R-Existing'!AB$12:AB$461)</f>
        <v>0</v>
      </c>
      <c r="AC116" s="37">
        <f>SUMIF('R-Existing'!$B$12:$B$461,$B116,'R-Existing'!AC$12:AC$461)</f>
        <v>0</v>
      </c>
      <c r="AD116" s="37">
        <f>SUMIF('R-Existing'!$B$12:$B$461,$B116,'R-Existing'!AD$12:AD$461)</f>
        <v>0</v>
      </c>
      <c r="AE116" s="56">
        <f>SUMIF('R-Existing'!$B$12:$B$461,$B116,'R-Existing'!AE$12:AE$461)</f>
        <v>9.6699999999999994E-2</v>
      </c>
      <c r="AF116" s="37">
        <f>SUMIF('R-Existing'!$B$12:$B$461,$B116,'R-Existing'!AF$12:AF$461)</f>
        <v>0</v>
      </c>
      <c r="AG116" s="37">
        <f>SUMIF('R-Existing'!$B$12:$B$461,$B116,'R-Existing'!AG$12:AG$461)</f>
        <v>0</v>
      </c>
      <c r="AH116" s="37">
        <f>SUMIF('R-Existing'!$B$12:$B$461,$B116,'R-Existing'!AH$12:AH$461)</f>
        <v>0</v>
      </c>
      <c r="AI116" s="37">
        <f>SUMIF('R-Existing'!$B$12:$B$461,$B116,'R-Existing'!AI$12:AI$461)</f>
        <v>0</v>
      </c>
      <c r="AJ116" s="37">
        <f>SUMIF('R-Existing'!$B$12:$B$461,$B116,'R-Existing'!AJ$12:AJ$461)</f>
        <v>0</v>
      </c>
      <c r="AK116" s="37">
        <f>SUMIF('R-Existing'!$B$12:$B$461,$B116,'R-Existing'!AK$12:AK$461)</f>
        <v>0</v>
      </c>
      <c r="AL116" s="37">
        <f>SUMIF('R-Existing'!$B$12:$B$461,$B116,'R-Existing'!AL$12:AL$461)</f>
        <v>0</v>
      </c>
      <c r="AM116" s="37">
        <f>SUMIF('R-Existing'!$B$12:$B$461,$B116,'R-Existing'!AM$12:AM$461)</f>
        <v>0</v>
      </c>
      <c r="AN116" s="37">
        <f>SUMIF('R-Existing'!$B$12:$B$461,$B116,'R-Existing'!AN$12:AN$461)</f>
        <v>0</v>
      </c>
      <c r="AO116" s="37"/>
      <c r="AP116" s="37"/>
    </row>
    <row r="117" spans="1:42" x14ac:dyDescent="0.2">
      <c r="A117" s="1">
        <f t="shared" si="5"/>
        <v>1</v>
      </c>
      <c r="B117" s="101">
        <f t="shared" si="7"/>
        <v>47879</v>
      </c>
      <c r="C117" s="37">
        <f>SUMIF('R-Existing'!$B$12:$B$461,$B117,'R-Existing'!C$12:C$461)</f>
        <v>0</v>
      </c>
      <c r="D117" s="37">
        <f>SUMIF('R-Existing'!$B$12:$B$461,$B117,'R-Existing'!D$12:D$461)</f>
        <v>0</v>
      </c>
      <c r="E117" s="37">
        <f>SUMIF('R-Existing'!$B$12:$B$461,$B117,'R-Existing'!E$12:E$461)</f>
        <v>0</v>
      </c>
      <c r="F117" s="37">
        <f>SUMIF('R-Existing'!$B$12:$B$461,$B117,'R-Existing'!F$12:F$461)</f>
        <v>0</v>
      </c>
      <c r="G117" s="37">
        <f>SUMIF('R-Existing'!$B$12:$B$461,$B117,'R-Existing'!G$12:G$461)</f>
        <v>0</v>
      </c>
      <c r="H117" s="37">
        <f>SUMIF('R-Existing'!$B$12:$B$461,$B117,'R-Existing'!H$12:H$461)</f>
        <v>0</v>
      </c>
      <c r="I117" s="37">
        <f>SUMIF('R-Existing'!$B$12:$B$461,$B117,'R-Existing'!I$12:I$461)</f>
        <v>0</v>
      </c>
      <c r="J117" s="37">
        <f>SUMIF('R-Existing'!$B$12:$B$461,$B117,'R-Existing'!J$12:J$461)</f>
        <v>0</v>
      </c>
      <c r="K117" s="37">
        <f>SUMIF('R-Existing'!$B$12:$B$461,$B117,'R-Existing'!K$12:K$461)</f>
        <v>0</v>
      </c>
      <c r="L117" s="37">
        <f>SUMIF('R-Existing'!$B$12:$B$461,$B117,'R-Existing'!L$12:L$461)</f>
        <v>0</v>
      </c>
      <c r="M117" s="37">
        <f>SUMIF('R-Existing'!$B$12:$B$461,$B117,'R-Existing'!M$12:M$461)</f>
        <v>0</v>
      </c>
      <c r="N117" s="37">
        <f>SUMIF('R-Existing'!$B$12:$B$461,$B117,'R-Existing'!N$12:N$461)</f>
        <v>0</v>
      </c>
      <c r="O117" s="37">
        <f>SUMIF('R-Existing'!$B$12:$B$461,$B117,'R-Existing'!O$12:O$461)</f>
        <v>0</v>
      </c>
      <c r="P117" s="37">
        <f>SUMIF('R-Existing'!$B$12:$B$461,$B117,'R-Existing'!P$12:P$461)</f>
        <v>0</v>
      </c>
      <c r="Q117" s="37">
        <f>SUMIF('R-Existing'!$B$12:$B$461,$B117,'R-Existing'!Q$12:Q$461)</f>
        <v>0</v>
      </c>
      <c r="R117" s="37">
        <f>SUMIF('R-Existing'!$B$12:$B$461,$B117,'R-Existing'!R$12:R$461)</f>
        <v>0</v>
      </c>
      <c r="S117" s="37">
        <f>SUMIF('R-Existing'!$B$12:$B$461,$B117,'R-Existing'!S$12:S$461)</f>
        <v>0</v>
      </c>
      <c r="T117" s="37">
        <f>SUMIF('R-Existing'!$B$12:$B$461,$B117,'R-Existing'!T$12:T$461)</f>
        <v>0</v>
      </c>
      <c r="U117" s="37">
        <f>SUMIF('R-Existing'!$B$12:$B$461,$B117,'R-Existing'!U$12:U$461)</f>
        <v>1</v>
      </c>
      <c r="V117" s="37">
        <f>SUMIF('R-Existing'!$B$12:$B$461,$B117,'R-Existing'!V$12:V$461)</f>
        <v>0</v>
      </c>
      <c r="W117" s="37">
        <f>SUMIF('R-Existing'!$B$12:$B$461,$B117,'R-Existing'!W$12:W$461)</f>
        <v>0</v>
      </c>
      <c r="X117" s="37" t="e">
        <f>SUMIF('R-Existing'!$B$12:$B$461,$B117,'R-Existing'!X$12:X$461)</f>
        <v>#N/A</v>
      </c>
      <c r="Y117" s="37">
        <f>SUMIF('R-Existing'!$B$12:$B$461,$B117,'R-Existing'!Y$12:Y$461)</f>
        <v>0</v>
      </c>
      <c r="Z117" s="37">
        <f>SUMIF('R-Existing'!$B$12:$B$461,$B117,'R-Existing'!Z$12:Z$461)</f>
        <v>0</v>
      </c>
      <c r="AA117" s="37">
        <f>SUMIF('R-Existing'!$B$12:$B$461,$B117,'R-Existing'!AA$12:AA$461)</f>
        <v>0</v>
      </c>
      <c r="AB117" s="37">
        <f>SUMIF('R-Existing'!$B$12:$B$461,$B117,'R-Existing'!AB$12:AB$461)</f>
        <v>0</v>
      </c>
      <c r="AC117" s="37">
        <f>SUMIF('R-Existing'!$B$12:$B$461,$B117,'R-Existing'!AC$12:AC$461)</f>
        <v>0</v>
      </c>
      <c r="AD117" s="37">
        <f>SUMIF('R-Existing'!$B$12:$B$461,$B117,'R-Existing'!AD$12:AD$461)</f>
        <v>0</v>
      </c>
      <c r="AE117" s="56">
        <f>SUMIF('R-Existing'!$B$12:$B$461,$B117,'R-Existing'!AE$12:AE$461)</f>
        <v>9.6699999999999994E-2</v>
      </c>
      <c r="AF117" s="37">
        <f>SUMIF('R-Existing'!$B$12:$B$461,$B117,'R-Existing'!AF$12:AF$461)</f>
        <v>0</v>
      </c>
      <c r="AG117" s="37">
        <f>SUMIF('R-Existing'!$B$12:$B$461,$B117,'R-Existing'!AG$12:AG$461)</f>
        <v>0</v>
      </c>
      <c r="AH117" s="37">
        <f>SUMIF('R-Existing'!$B$12:$B$461,$B117,'R-Existing'!AH$12:AH$461)</f>
        <v>0</v>
      </c>
      <c r="AI117" s="37">
        <f>SUMIF('R-Existing'!$B$12:$B$461,$B117,'R-Existing'!AI$12:AI$461)</f>
        <v>0</v>
      </c>
      <c r="AJ117" s="37">
        <f>SUMIF('R-Existing'!$B$12:$B$461,$B117,'R-Existing'!AJ$12:AJ$461)</f>
        <v>0</v>
      </c>
      <c r="AK117" s="37">
        <f>SUMIF('R-Existing'!$B$12:$B$461,$B117,'R-Existing'!AK$12:AK$461)</f>
        <v>0</v>
      </c>
      <c r="AL117" s="37">
        <f>SUMIF('R-Existing'!$B$12:$B$461,$B117,'R-Existing'!AL$12:AL$461)</f>
        <v>0</v>
      </c>
      <c r="AM117" s="37">
        <f>SUMIF('R-Existing'!$B$12:$B$461,$B117,'R-Existing'!AM$12:AM$461)</f>
        <v>0</v>
      </c>
      <c r="AN117" s="37">
        <f>SUMIF('R-Existing'!$B$12:$B$461,$B117,'R-Existing'!AN$12:AN$461)</f>
        <v>0</v>
      </c>
      <c r="AO117" s="37"/>
      <c r="AP117" s="37"/>
    </row>
    <row r="118" spans="1:42" x14ac:dyDescent="0.2">
      <c r="A118" s="1">
        <f t="shared" si="5"/>
        <v>2</v>
      </c>
      <c r="B118" s="101">
        <f t="shared" si="7"/>
        <v>47907</v>
      </c>
      <c r="C118" s="37">
        <f>SUMIF('R-Existing'!$B$12:$B$461,$B118,'R-Existing'!C$12:C$461)</f>
        <v>0</v>
      </c>
      <c r="D118" s="37">
        <f>SUMIF('R-Existing'!$B$12:$B$461,$B118,'R-Existing'!D$12:D$461)</f>
        <v>0</v>
      </c>
      <c r="E118" s="37">
        <f>SUMIF('R-Existing'!$B$12:$B$461,$B118,'R-Existing'!E$12:E$461)</f>
        <v>0</v>
      </c>
      <c r="F118" s="37">
        <f>SUMIF('R-Existing'!$B$12:$B$461,$B118,'R-Existing'!F$12:F$461)</f>
        <v>0</v>
      </c>
      <c r="G118" s="37">
        <f>SUMIF('R-Existing'!$B$12:$B$461,$B118,'R-Existing'!G$12:G$461)</f>
        <v>0</v>
      </c>
      <c r="H118" s="37">
        <f>SUMIF('R-Existing'!$B$12:$B$461,$B118,'R-Existing'!H$12:H$461)</f>
        <v>0</v>
      </c>
      <c r="I118" s="37">
        <f>SUMIF('R-Existing'!$B$12:$B$461,$B118,'R-Existing'!I$12:I$461)</f>
        <v>0</v>
      </c>
      <c r="J118" s="37">
        <f>SUMIF('R-Existing'!$B$12:$B$461,$B118,'R-Existing'!J$12:J$461)</f>
        <v>0</v>
      </c>
      <c r="K118" s="37">
        <f>SUMIF('R-Existing'!$B$12:$B$461,$B118,'R-Existing'!K$12:K$461)</f>
        <v>0</v>
      </c>
      <c r="L118" s="37">
        <f>SUMIF('R-Existing'!$B$12:$B$461,$B118,'R-Existing'!L$12:L$461)</f>
        <v>0</v>
      </c>
      <c r="M118" s="37">
        <f>SUMIF('R-Existing'!$B$12:$B$461,$B118,'R-Existing'!M$12:M$461)</f>
        <v>0</v>
      </c>
      <c r="N118" s="37">
        <f>SUMIF('R-Existing'!$B$12:$B$461,$B118,'R-Existing'!N$12:N$461)</f>
        <v>0</v>
      </c>
      <c r="O118" s="37">
        <f>SUMIF('R-Existing'!$B$12:$B$461,$B118,'R-Existing'!O$12:O$461)</f>
        <v>0</v>
      </c>
      <c r="P118" s="37">
        <f>SUMIF('R-Existing'!$B$12:$B$461,$B118,'R-Existing'!P$12:P$461)</f>
        <v>0</v>
      </c>
      <c r="Q118" s="37">
        <f>SUMIF('R-Existing'!$B$12:$B$461,$B118,'R-Existing'!Q$12:Q$461)</f>
        <v>0</v>
      </c>
      <c r="R118" s="37">
        <f>SUMIF('R-Existing'!$B$12:$B$461,$B118,'R-Existing'!R$12:R$461)</f>
        <v>0</v>
      </c>
      <c r="S118" s="37">
        <f>SUMIF('R-Existing'!$B$12:$B$461,$B118,'R-Existing'!S$12:S$461)</f>
        <v>0</v>
      </c>
      <c r="T118" s="37">
        <f>SUMIF('R-Existing'!$B$12:$B$461,$B118,'R-Existing'!T$12:T$461)</f>
        <v>0</v>
      </c>
      <c r="U118" s="37">
        <f>SUMIF('R-Existing'!$B$12:$B$461,$B118,'R-Existing'!U$12:U$461)</f>
        <v>1</v>
      </c>
      <c r="V118" s="37">
        <f>SUMIF('R-Existing'!$B$12:$B$461,$B118,'R-Existing'!V$12:V$461)</f>
        <v>0</v>
      </c>
      <c r="W118" s="37">
        <f>SUMIF('R-Existing'!$B$12:$B$461,$B118,'R-Existing'!W$12:W$461)</f>
        <v>0</v>
      </c>
      <c r="X118" s="37" t="e">
        <f>SUMIF('R-Existing'!$B$12:$B$461,$B118,'R-Existing'!X$12:X$461)</f>
        <v>#N/A</v>
      </c>
      <c r="Y118" s="37">
        <f>SUMIF('R-Existing'!$B$12:$B$461,$B118,'R-Existing'!Y$12:Y$461)</f>
        <v>0</v>
      </c>
      <c r="Z118" s="37">
        <f>SUMIF('R-Existing'!$B$12:$B$461,$B118,'R-Existing'!Z$12:Z$461)</f>
        <v>0</v>
      </c>
      <c r="AA118" s="37">
        <f>SUMIF('R-Existing'!$B$12:$B$461,$B118,'R-Existing'!AA$12:AA$461)</f>
        <v>0</v>
      </c>
      <c r="AB118" s="37">
        <f>SUMIF('R-Existing'!$B$12:$B$461,$B118,'R-Existing'!AB$12:AB$461)</f>
        <v>0</v>
      </c>
      <c r="AC118" s="37">
        <f>SUMIF('R-Existing'!$B$12:$B$461,$B118,'R-Existing'!AC$12:AC$461)</f>
        <v>0</v>
      </c>
      <c r="AD118" s="37">
        <f>SUMIF('R-Existing'!$B$12:$B$461,$B118,'R-Existing'!AD$12:AD$461)</f>
        <v>0</v>
      </c>
      <c r="AE118" s="56">
        <f>SUMIF('R-Existing'!$B$12:$B$461,$B118,'R-Existing'!AE$12:AE$461)</f>
        <v>9.6699999999999994E-2</v>
      </c>
      <c r="AF118" s="37">
        <f>SUMIF('R-Existing'!$B$12:$B$461,$B118,'R-Existing'!AF$12:AF$461)</f>
        <v>0</v>
      </c>
      <c r="AG118" s="37">
        <f>SUMIF('R-Existing'!$B$12:$B$461,$B118,'R-Existing'!AG$12:AG$461)</f>
        <v>0</v>
      </c>
      <c r="AH118" s="37">
        <f>SUMIF('R-Existing'!$B$12:$B$461,$B118,'R-Existing'!AH$12:AH$461)</f>
        <v>0</v>
      </c>
      <c r="AI118" s="37">
        <f>SUMIF('R-Existing'!$B$12:$B$461,$B118,'R-Existing'!AI$12:AI$461)</f>
        <v>0</v>
      </c>
      <c r="AJ118" s="37">
        <f>SUMIF('R-Existing'!$B$12:$B$461,$B118,'R-Existing'!AJ$12:AJ$461)</f>
        <v>0</v>
      </c>
      <c r="AK118" s="37">
        <f>SUMIF('R-Existing'!$B$12:$B$461,$B118,'R-Existing'!AK$12:AK$461)</f>
        <v>0</v>
      </c>
      <c r="AL118" s="37">
        <f>SUMIF('R-Existing'!$B$12:$B$461,$B118,'R-Existing'!AL$12:AL$461)</f>
        <v>0</v>
      </c>
      <c r="AM118" s="37">
        <f>SUMIF('R-Existing'!$B$12:$B$461,$B118,'R-Existing'!AM$12:AM$461)</f>
        <v>0</v>
      </c>
      <c r="AN118" s="37">
        <f>SUMIF('R-Existing'!$B$12:$B$461,$B118,'R-Existing'!AN$12:AN$461)</f>
        <v>0</v>
      </c>
      <c r="AO118" s="37"/>
      <c r="AP118" s="37"/>
    </row>
    <row r="119" spans="1:42" x14ac:dyDescent="0.2">
      <c r="A119" s="1">
        <f t="shared" si="5"/>
        <v>3</v>
      </c>
      <c r="B119" s="101">
        <f t="shared" si="7"/>
        <v>47938</v>
      </c>
      <c r="C119" s="37">
        <f>SUMIF('R-Existing'!$B$12:$B$461,$B119,'R-Existing'!C$12:C$461)</f>
        <v>0</v>
      </c>
      <c r="D119" s="37">
        <f>SUMIF('R-Existing'!$B$12:$B$461,$B119,'R-Existing'!D$12:D$461)</f>
        <v>0</v>
      </c>
      <c r="E119" s="37">
        <f>SUMIF('R-Existing'!$B$12:$B$461,$B119,'R-Existing'!E$12:E$461)</f>
        <v>0</v>
      </c>
      <c r="F119" s="37">
        <f>SUMIF('R-Existing'!$B$12:$B$461,$B119,'R-Existing'!F$12:F$461)</f>
        <v>0</v>
      </c>
      <c r="G119" s="37">
        <f>SUMIF('R-Existing'!$B$12:$B$461,$B119,'R-Existing'!G$12:G$461)</f>
        <v>0</v>
      </c>
      <c r="H119" s="37">
        <f>SUMIF('R-Existing'!$B$12:$B$461,$B119,'R-Existing'!H$12:H$461)</f>
        <v>0</v>
      </c>
      <c r="I119" s="37">
        <f>SUMIF('R-Existing'!$B$12:$B$461,$B119,'R-Existing'!I$12:I$461)</f>
        <v>0</v>
      </c>
      <c r="J119" s="37">
        <f>SUMIF('R-Existing'!$B$12:$B$461,$B119,'R-Existing'!J$12:J$461)</f>
        <v>0</v>
      </c>
      <c r="K119" s="37">
        <f>SUMIF('R-Existing'!$B$12:$B$461,$B119,'R-Existing'!K$12:K$461)</f>
        <v>0</v>
      </c>
      <c r="L119" s="37">
        <f>SUMIF('R-Existing'!$B$12:$B$461,$B119,'R-Existing'!L$12:L$461)</f>
        <v>0</v>
      </c>
      <c r="M119" s="37">
        <f>SUMIF('R-Existing'!$B$12:$B$461,$B119,'R-Existing'!M$12:M$461)</f>
        <v>0</v>
      </c>
      <c r="N119" s="37">
        <f>SUMIF('R-Existing'!$B$12:$B$461,$B119,'R-Existing'!N$12:N$461)</f>
        <v>0</v>
      </c>
      <c r="O119" s="37">
        <f>SUMIF('R-Existing'!$B$12:$B$461,$B119,'R-Existing'!O$12:O$461)</f>
        <v>0</v>
      </c>
      <c r="P119" s="37">
        <f>SUMIF('R-Existing'!$B$12:$B$461,$B119,'R-Existing'!P$12:P$461)</f>
        <v>0</v>
      </c>
      <c r="Q119" s="37">
        <f>SUMIF('R-Existing'!$B$12:$B$461,$B119,'R-Existing'!Q$12:Q$461)</f>
        <v>0</v>
      </c>
      <c r="R119" s="37">
        <f>SUMIF('R-Existing'!$B$12:$B$461,$B119,'R-Existing'!R$12:R$461)</f>
        <v>0</v>
      </c>
      <c r="S119" s="37">
        <f>SUMIF('R-Existing'!$B$12:$B$461,$B119,'R-Existing'!S$12:S$461)</f>
        <v>0</v>
      </c>
      <c r="T119" s="37">
        <f>SUMIF('R-Existing'!$B$12:$B$461,$B119,'R-Existing'!T$12:T$461)</f>
        <v>0</v>
      </c>
      <c r="U119" s="37">
        <f>SUMIF('R-Existing'!$B$12:$B$461,$B119,'R-Existing'!U$12:U$461)</f>
        <v>1</v>
      </c>
      <c r="V119" s="37">
        <f>SUMIF('R-Existing'!$B$12:$B$461,$B119,'R-Existing'!V$12:V$461)</f>
        <v>0</v>
      </c>
      <c r="W119" s="37">
        <f>SUMIF('R-Existing'!$B$12:$B$461,$B119,'R-Existing'!W$12:W$461)</f>
        <v>0</v>
      </c>
      <c r="X119" s="37" t="e">
        <f>SUMIF('R-Existing'!$B$12:$B$461,$B119,'R-Existing'!X$12:X$461)</f>
        <v>#N/A</v>
      </c>
      <c r="Y119" s="37">
        <f>SUMIF('R-Existing'!$B$12:$B$461,$B119,'R-Existing'!Y$12:Y$461)</f>
        <v>0</v>
      </c>
      <c r="Z119" s="37">
        <f>SUMIF('R-Existing'!$B$12:$B$461,$B119,'R-Existing'!Z$12:Z$461)</f>
        <v>0</v>
      </c>
      <c r="AA119" s="37">
        <f>SUMIF('R-Existing'!$B$12:$B$461,$B119,'R-Existing'!AA$12:AA$461)</f>
        <v>0</v>
      </c>
      <c r="AB119" s="37">
        <f>SUMIF('R-Existing'!$B$12:$B$461,$B119,'R-Existing'!AB$12:AB$461)</f>
        <v>0</v>
      </c>
      <c r="AC119" s="37">
        <f>SUMIF('R-Existing'!$B$12:$B$461,$B119,'R-Existing'!AC$12:AC$461)</f>
        <v>0</v>
      </c>
      <c r="AD119" s="37">
        <f>SUMIF('R-Existing'!$B$12:$B$461,$B119,'R-Existing'!AD$12:AD$461)</f>
        <v>0</v>
      </c>
      <c r="AE119" s="56">
        <f>SUMIF('R-Existing'!$B$12:$B$461,$B119,'R-Existing'!AE$12:AE$461)</f>
        <v>9.6699999999999994E-2</v>
      </c>
      <c r="AF119" s="37">
        <f>SUMIF('R-Existing'!$B$12:$B$461,$B119,'R-Existing'!AF$12:AF$461)</f>
        <v>0</v>
      </c>
      <c r="AG119" s="37">
        <f>SUMIF('R-Existing'!$B$12:$B$461,$B119,'R-Existing'!AG$12:AG$461)</f>
        <v>0</v>
      </c>
      <c r="AH119" s="37">
        <f>SUMIF('R-Existing'!$B$12:$B$461,$B119,'R-Existing'!AH$12:AH$461)</f>
        <v>0</v>
      </c>
      <c r="AI119" s="37">
        <f>SUMIF('R-Existing'!$B$12:$B$461,$B119,'R-Existing'!AI$12:AI$461)</f>
        <v>0</v>
      </c>
      <c r="AJ119" s="37">
        <f>SUMIF('R-Existing'!$B$12:$B$461,$B119,'R-Existing'!AJ$12:AJ$461)</f>
        <v>0</v>
      </c>
      <c r="AK119" s="37">
        <f>SUMIF('R-Existing'!$B$12:$B$461,$B119,'R-Existing'!AK$12:AK$461)</f>
        <v>0</v>
      </c>
      <c r="AL119" s="37">
        <f>SUMIF('R-Existing'!$B$12:$B$461,$B119,'R-Existing'!AL$12:AL$461)</f>
        <v>0</v>
      </c>
      <c r="AM119" s="37">
        <f>SUMIF('R-Existing'!$B$12:$B$461,$B119,'R-Existing'!AM$12:AM$461)</f>
        <v>0</v>
      </c>
      <c r="AN119" s="37">
        <f>SUMIF('R-Existing'!$B$12:$B$461,$B119,'R-Existing'!AN$12:AN$461)</f>
        <v>0</v>
      </c>
      <c r="AO119" s="37"/>
      <c r="AP119" s="37"/>
    </row>
    <row r="120" spans="1:42" x14ac:dyDescent="0.2">
      <c r="A120" s="1">
        <f t="shared" si="5"/>
        <v>4</v>
      </c>
      <c r="B120" s="101">
        <f t="shared" si="7"/>
        <v>47968</v>
      </c>
      <c r="C120" s="37">
        <f>SUMIF('R-Existing'!$B$12:$B$461,$B120,'R-Existing'!C$12:C$461)</f>
        <v>0</v>
      </c>
      <c r="D120" s="37">
        <f>SUMIF('R-Existing'!$B$12:$B$461,$B120,'R-Existing'!D$12:D$461)</f>
        <v>0</v>
      </c>
      <c r="E120" s="37">
        <f>SUMIF('R-Existing'!$B$12:$B$461,$B120,'R-Existing'!E$12:E$461)</f>
        <v>0</v>
      </c>
      <c r="F120" s="37">
        <f>SUMIF('R-Existing'!$B$12:$B$461,$B120,'R-Existing'!F$12:F$461)</f>
        <v>0</v>
      </c>
      <c r="G120" s="37">
        <f>SUMIF('R-Existing'!$B$12:$B$461,$B120,'R-Existing'!G$12:G$461)</f>
        <v>0</v>
      </c>
      <c r="H120" s="37">
        <f>SUMIF('R-Existing'!$B$12:$B$461,$B120,'R-Existing'!H$12:H$461)</f>
        <v>0</v>
      </c>
      <c r="I120" s="37">
        <f>SUMIF('R-Existing'!$B$12:$B$461,$B120,'R-Existing'!I$12:I$461)</f>
        <v>0</v>
      </c>
      <c r="J120" s="37">
        <f>SUMIF('R-Existing'!$B$12:$B$461,$B120,'R-Existing'!J$12:J$461)</f>
        <v>0</v>
      </c>
      <c r="K120" s="37">
        <f>SUMIF('R-Existing'!$B$12:$B$461,$B120,'R-Existing'!K$12:K$461)</f>
        <v>0</v>
      </c>
      <c r="L120" s="37">
        <f>SUMIF('R-Existing'!$B$12:$B$461,$B120,'R-Existing'!L$12:L$461)</f>
        <v>0</v>
      </c>
      <c r="M120" s="37">
        <f>SUMIF('R-Existing'!$B$12:$B$461,$B120,'R-Existing'!M$12:M$461)</f>
        <v>0</v>
      </c>
      <c r="N120" s="37">
        <f>SUMIF('R-Existing'!$B$12:$B$461,$B120,'R-Existing'!N$12:N$461)</f>
        <v>0</v>
      </c>
      <c r="O120" s="37">
        <f>SUMIF('R-Existing'!$B$12:$B$461,$B120,'R-Existing'!O$12:O$461)</f>
        <v>0</v>
      </c>
      <c r="P120" s="37">
        <f>SUMIF('R-Existing'!$B$12:$B$461,$B120,'R-Existing'!P$12:P$461)</f>
        <v>0</v>
      </c>
      <c r="Q120" s="37">
        <f>SUMIF('R-Existing'!$B$12:$B$461,$B120,'R-Existing'!Q$12:Q$461)</f>
        <v>0</v>
      </c>
      <c r="R120" s="37">
        <f>SUMIF('R-Existing'!$B$12:$B$461,$B120,'R-Existing'!R$12:R$461)</f>
        <v>0</v>
      </c>
      <c r="S120" s="37">
        <f>SUMIF('R-Existing'!$B$12:$B$461,$B120,'R-Existing'!S$12:S$461)</f>
        <v>0</v>
      </c>
      <c r="T120" s="37">
        <f>SUMIF('R-Existing'!$B$12:$B$461,$B120,'R-Existing'!T$12:T$461)</f>
        <v>0</v>
      </c>
      <c r="U120" s="37">
        <f>SUMIF('R-Existing'!$B$12:$B$461,$B120,'R-Existing'!U$12:U$461)</f>
        <v>1</v>
      </c>
      <c r="V120" s="37">
        <f>SUMIF('R-Existing'!$B$12:$B$461,$B120,'R-Existing'!V$12:V$461)</f>
        <v>0</v>
      </c>
      <c r="W120" s="37">
        <f>SUMIF('R-Existing'!$B$12:$B$461,$B120,'R-Existing'!W$12:W$461)</f>
        <v>0</v>
      </c>
      <c r="X120" s="37" t="e">
        <f>SUMIF('R-Existing'!$B$12:$B$461,$B120,'R-Existing'!X$12:X$461)</f>
        <v>#N/A</v>
      </c>
      <c r="Y120" s="37">
        <f>SUMIF('R-Existing'!$B$12:$B$461,$B120,'R-Existing'!Y$12:Y$461)</f>
        <v>0</v>
      </c>
      <c r="Z120" s="37">
        <f>SUMIF('R-Existing'!$B$12:$B$461,$B120,'R-Existing'!Z$12:Z$461)</f>
        <v>0</v>
      </c>
      <c r="AA120" s="37">
        <f>SUMIF('R-Existing'!$B$12:$B$461,$B120,'R-Existing'!AA$12:AA$461)</f>
        <v>0</v>
      </c>
      <c r="AB120" s="37">
        <f>SUMIF('R-Existing'!$B$12:$B$461,$B120,'R-Existing'!AB$12:AB$461)</f>
        <v>0</v>
      </c>
      <c r="AC120" s="37">
        <f>SUMIF('R-Existing'!$B$12:$B$461,$B120,'R-Existing'!AC$12:AC$461)</f>
        <v>0</v>
      </c>
      <c r="AD120" s="37">
        <f>SUMIF('R-Existing'!$B$12:$B$461,$B120,'R-Existing'!AD$12:AD$461)</f>
        <v>0</v>
      </c>
      <c r="AE120" s="56">
        <f>SUMIF('R-Existing'!$B$12:$B$461,$B120,'R-Existing'!AE$12:AE$461)</f>
        <v>9.6699999999999994E-2</v>
      </c>
      <c r="AF120" s="37">
        <f>SUMIF('R-Existing'!$B$12:$B$461,$B120,'R-Existing'!AF$12:AF$461)</f>
        <v>0</v>
      </c>
      <c r="AG120" s="37">
        <f>SUMIF('R-Existing'!$B$12:$B$461,$B120,'R-Existing'!AG$12:AG$461)</f>
        <v>0</v>
      </c>
      <c r="AH120" s="37">
        <f>SUMIF('R-Existing'!$B$12:$B$461,$B120,'R-Existing'!AH$12:AH$461)</f>
        <v>0</v>
      </c>
      <c r="AI120" s="37">
        <f>SUMIF('R-Existing'!$B$12:$B$461,$B120,'R-Existing'!AI$12:AI$461)</f>
        <v>0</v>
      </c>
      <c r="AJ120" s="37">
        <f>SUMIF('R-Existing'!$B$12:$B$461,$B120,'R-Existing'!AJ$12:AJ$461)</f>
        <v>0</v>
      </c>
      <c r="AK120" s="37">
        <f>SUMIF('R-Existing'!$B$12:$B$461,$B120,'R-Existing'!AK$12:AK$461)</f>
        <v>0</v>
      </c>
      <c r="AL120" s="37">
        <f>SUMIF('R-Existing'!$B$12:$B$461,$B120,'R-Existing'!AL$12:AL$461)</f>
        <v>0</v>
      </c>
      <c r="AM120" s="37">
        <f>SUMIF('R-Existing'!$B$12:$B$461,$B120,'R-Existing'!AM$12:AM$461)</f>
        <v>0</v>
      </c>
      <c r="AN120" s="37">
        <f>SUMIF('R-Existing'!$B$12:$B$461,$B120,'R-Existing'!AN$12:AN$461)</f>
        <v>0</v>
      </c>
      <c r="AO120" s="37"/>
      <c r="AP120" s="37"/>
    </row>
    <row r="121" spans="1:42" x14ac:dyDescent="0.2">
      <c r="A121" s="1">
        <f t="shared" si="5"/>
        <v>5</v>
      </c>
      <c r="B121" s="101">
        <f t="shared" si="7"/>
        <v>47999</v>
      </c>
      <c r="C121" s="37">
        <f>SUMIF('R-Existing'!$B$12:$B$461,$B121,'R-Existing'!C$12:C$461)</f>
        <v>0</v>
      </c>
      <c r="D121" s="37">
        <f>SUMIF('R-Existing'!$B$12:$B$461,$B121,'R-Existing'!D$12:D$461)</f>
        <v>0</v>
      </c>
      <c r="E121" s="37">
        <f>SUMIF('R-Existing'!$B$12:$B$461,$B121,'R-Existing'!E$12:E$461)</f>
        <v>0</v>
      </c>
      <c r="F121" s="37">
        <f>SUMIF('R-Existing'!$B$12:$B$461,$B121,'R-Existing'!F$12:F$461)</f>
        <v>0</v>
      </c>
      <c r="G121" s="37">
        <f>SUMIF('R-Existing'!$B$12:$B$461,$B121,'R-Existing'!G$12:G$461)</f>
        <v>0</v>
      </c>
      <c r="H121" s="37">
        <f>SUMIF('R-Existing'!$B$12:$B$461,$B121,'R-Existing'!H$12:H$461)</f>
        <v>0</v>
      </c>
      <c r="I121" s="37">
        <f>SUMIF('R-Existing'!$B$12:$B$461,$B121,'R-Existing'!I$12:I$461)</f>
        <v>0</v>
      </c>
      <c r="J121" s="37">
        <f>SUMIF('R-Existing'!$B$12:$B$461,$B121,'R-Existing'!J$12:J$461)</f>
        <v>0</v>
      </c>
      <c r="K121" s="37">
        <f>SUMIF('R-Existing'!$B$12:$B$461,$B121,'R-Existing'!K$12:K$461)</f>
        <v>0</v>
      </c>
      <c r="L121" s="37">
        <f>SUMIF('R-Existing'!$B$12:$B$461,$B121,'R-Existing'!L$12:L$461)</f>
        <v>0</v>
      </c>
      <c r="M121" s="37">
        <f>SUMIF('R-Existing'!$B$12:$B$461,$B121,'R-Existing'!M$12:M$461)</f>
        <v>0</v>
      </c>
      <c r="N121" s="37">
        <f>SUMIF('R-Existing'!$B$12:$B$461,$B121,'R-Existing'!N$12:N$461)</f>
        <v>0</v>
      </c>
      <c r="O121" s="37">
        <f>SUMIF('R-Existing'!$B$12:$B$461,$B121,'R-Existing'!O$12:O$461)</f>
        <v>0</v>
      </c>
      <c r="P121" s="37">
        <f>SUMIF('R-Existing'!$B$12:$B$461,$B121,'R-Existing'!P$12:P$461)</f>
        <v>0</v>
      </c>
      <c r="Q121" s="37">
        <f>SUMIF('R-Existing'!$B$12:$B$461,$B121,'R-Existing'!Q$12:Q$461)</f>
        <v>0</v>
      </c>
      <c r="R121" s="37">
        <f>SUMIF('R-Existing'!$B$12:$B$461,$B121,'R-Existing'!R$12:R$461)</f>
        <v>0</v>
      </c>
      <c r="S121" s="37">
        <f>SUMIF('R-Existing'!$B$12:$B$461,$B121,'R-Existing'!S$12:S$461)</f>
        <v>0</v>
      </c>
      <c r="T121" s="37">
        <f>SUMIF('R-Existing'!$B$12:$B$461,$B121,'R-Existing'!T$12:T$461)</f>
        <v>0</v>
      </c>
      <c r="U121" s="37">
        <f>SUMIF('R-Existing'!$B$12:$B$461,$B121,'R-Existing'!U$12:U$461)</f>
        <v>1</v>
      </c>
      <c r="V121" s="37">
        <f>SUMIF('R-Existing'!$B$12:$B$461,$B121,'R-Existing'!V$12:V$461)</f>
        <v>0</v>
      </c>
      <c r="W121" s="37">
        <f>SUMIF('R-Existing'!$B$12:$B$461,$B121,'R-Existing'!W$12:W$461)</f>
        <v>0</v>
      </c>
      <c r="X121" s="37" t="e">
        <f>SUMIF('R-Existing'!$B$12:$B$461,$B121,'R-Existing'!X$12:X$461)</f>
        <v>#N/A</v>
      </c>
      <c r="Y121" s="37">
        <f>SUMIF('R-Existing'!$B$12:$B$461,$B121,'R-Existing'!Y$12:Y$461)</f>
        <v>0</v>
      </c>
      <c r="Z121" s="37">
        <f>SUMIF('R-Existing'!$B$12:$B$461,$B121,'R-Existing'!Z$12:Z$461)</f>
        <v>0</v>
      </c>
      <c r="AA121" s="37">
        <f>SUMIF('R-Existing'!$B$12:$B$461,$B121,'R-Existing'!AA$12:AA$461)</f>
        <v>0</v>
      </c>
      <c r="AB121" s="37">
        <f>SUMIF('R-Existing'!$B$12:$B$461,$B121,'R-Existing'!AB$12:AB$461)</f>
        <v>0</v>
      </c>
      <c r="AC121" s="37">
        <f>SUMIF('R-Existing'!$B$12:$B$461,$B121,'R-Existing'!AC$12:AC$461)</f>
        <v>0</v>
      </c>
      <c r="AD121" s="37">
        <f>SUMIF('R-Existing'!$B$12:$B$461,$B121,'R-Existing'!AD$12:AD$461)</f>
        <v>0</v>
      </c>
      <c r="AE121" s="56">
        <f>SUMIF('R-Existing'!$B$12:$B$461,$B121,'R-Existing'!AE$12:AE$461)</f>
        <v>9.6699999999999994E-2</v>
      </c>
      <c r="AF121" s="37">
        <f>SUMIF('R-Existing'!$B$12:$B$461,$B121,'R-Existing'!AF$12:AF$461)</f>
        <v>0</v>
      </c>
      <c r="AG121" s="37">
        <f>SUMIF('R-Existing'!$B$12:$B$461,$B121,'R-Existing'!AG$12:AG$461)</f>
        <v>0</v>
      </c>
      <c r="AH121" s="37">
        <f>SUMIF('R-Existing'!$B$12:$B$461,$B121,'R-Existing'!AH$12:AH$461)</f>
        <v>0</v>
      </c>
      <c r="AI121" s="37">
        <f>SUMIF('R-Existing'!$B$12:$B$461,$B121,'R-Existing'!AI$12:AI$461)</f>
        <v>0</v>
      </c>
      <c r="AJ121" s="37">
        <f>SUMIF('R-Existing'!$B$12:$B$461,$B121,'R-Existing'!AJ$12:AJ$461)</f>
        <v>0</v>
      </c>
      <c r="AK121" s="37">
        <f>SUMIF('R-Existing'!$B$12:$B$461,$B121,'R-Existing'!AK$12:AK$461)</f>
        <v>0</v>
      </c>
      <c r="AL121" s="37">
        <f>SUMIF('R-Existing'!$B$12:$B$461,$B121,'R-Existing'!AL$12:AL$461)</f>
        <v>0</v>
      </c>
      <c r="AM121" s="37">
        <f>SUMIF('R-Existing'!$B$12:$B$461,$B121,'R-Existing'!AM$12:AM$461)</f>
        <v>0</v>
      </c>
      <c r="AN121" s="37">
        <f>SUMIF('R-Existing'!$B$12:$B$461,$B121,'R-Existing'!AN$12:AN$461)</f>
        <v>0</v>
      </c>
      <c r="AO121" s="37"/>
      <c r="AP121" s="37"/>
    </row>
    <row r="122" spans="1:42" x14ac:dyDescent="0.2">
      <c r="A122" s="1">
        <f t="shared" si="5"/>
        <v>6</v>
      </c>
      <c r="B122" s="101">
        <f t="shared" si="7"/>
        <v>48029</v>
      </c>
      <c r="C122" s="37">
        <f>SUMIF('R-Existing'!$B$12:$B$461,$B122,'R-Existing'!C$12:C$461)</f>
        <v>0</v>
      </c>
      <c r="D122" s="37">
        <f>SUMIF('R-Existing'!$B$12:$B$461,$B122,'R-Existing'!D$12:D$461)</f>
        <v>0</v>
      </c>
      <c r="E122" s="37">
        <f>SUMIF('R-Existing'!$B$12:$B$461,$B122,'R-Existing'!E$12:E$461)</f>
        <v>0</v>
      </c>
      <c r="F122" s="37">
        <f>SUMIF('R-Existing'!$B$12:$B$461,$B122,'R-Existing'!F$12:F$461)</f>
        <v>0</v>
      </c>
      <c r="G122" s="37">
        <f>SUMIF('R-Existing'!$B$12:$B$461,$B122,'R-Existing'!G$12:G$461)</f>
        <v>0</v>
      </c>
      <c r="H122" s="37">
        <f>SUMIF('R-Existing'!$B$12:$B$461,$B122,'R-Existing'!H$12:H$461)</f>
        <v>0</v>
      </c>
      <c r="I122" s="37">
        <f>SUMIF('R-Existing'!$B$12:$B$461,$B122,'R-Existing'!I$12:I$461)</f>
        <v>0</v>
      </c>
      <c r="J122" s="37">
        <f>SUMIF('R-Existing'!$B$12:$B$461,$B122,'R-Existing'!J$12:J$461)</f>
        <v>0</v>
      </c>
      <c r="K122" s="37">
        <f>SUMIF('R-Existing'!$B$12:$B$461,$B122,'R-Existing'!K$12:K$461)</f>
        <v>0</v>
      </c>
      <c r="L122" s="37">
        <f>SUMIF('R-Existing'!$B$12:$B$461,$B122,'R-Existing'!L$12:L$461)</f>
        <v>0</v>
      </c>
      <c r="M122" s="37">
        <f>SUMIF('R-Existing'!$B$12:$B$461,$B122,'R-Existing'!M$12:M$461)</f>
        <v>0</v>
      </c>
      <c r="N122" s="37">
        <f>SUMIF('R-Existing'!$B$12:$B$461,$B122,'R-Existing'!N$12:N$461)</f>
        <v>0</v>
      </c>
      <c r="O122" s="37">
        <f>SUMIF('R-Existing'!$B$12:$B$461,$B122,'R-Existing'!O$12:O$461)</f>
        <v>0</v>
      </c>
      <c r="P122" s="37">
        <f>SUMIF('R-Existing'!$B$12:$B$461,$B122,'R-Existing'!P$12:P$461)</f>
        <v>0</v>
      </c>
      <c r="Q122" s="37">
        <f>SUMIF('R-Existing'!$B$12:$B$461,$B122,'R-Existing'!Q$12:Q$461)</f>
        <v>0</v>
      </c>
      <c r="R122" s="37">
        <f>SUMIF('R-Existing'!$B$12:$B$461,$B122,'R-Existing'!R$12:R$461)</f>
        <v>0</v>
      </c>
      <c r="S122" s="37">
        <f>SUMIF('R-Existing'!$B$12:$B$461,$B122,'R-Existing'!S$12:S$461)</f>
        <v>0</v>
      </c>
      <c r="T122" s="37">
        <f>SUMIF('R-Existing'!$B$12:$B$461,$B122,'R-Existing'!T$12:T$461)</f>
        <v>0</v>
      </c>
      <c r="U122" s="37">
        <f>SUMIF('R-Existing'!$B$12:$B$461,$B122,'R-Existing'!U$12:U$461)</f>
        <v>1</v>
      </c>
      <c r="V122" s="37">
        <f>SUMIF('R-Existing'!$B$12:$B$461,$B122,'R-Existing'!V$12:V$461)</f>
        <v>0</v>
      </c>
      <c r="W122" s="37">
        <f>SUMIF('R-Existing'!$B$12:$B$461,$B122,'R-Existing'!W$12:W$461)</f>
        <v>0</v>
      </c>
      <c r="X122" s="37" t="e">
        <f>SUMIF('R-Existing'!$B$12:$B$461,$B122,'R-Existing'!X$12:X$461)</f>
        <v>#N/A</v>
      </c>
      <c r="Y122" s="37">
        <f>SUMIF('R-Existing'!$B$12:$B$461,$B122,'R-Existing'!Y$12:Y$461)</f>
        <v>0</v>
      </c>
      <c r="Z122" s="37">
        <f>SUMIF('R-Existing'!$B$12:$B$461,$B122,'R-Existing'!Z$12:Z$461)</f>
        <v>0</v>
      </c>
      <c r="AA122" s="37">
        <f>SUMIF('R-Existing'!$B$12:$B$461,$B122,'R-Existing'!AA$12:AA$461)</f>
        <v>0</v>
      </c>
      <c r="AB122" s="37">
        <f>SUMIF('R-Existing'!$B$12:$B$461,$B122,'R-Existing'!AB$12:AB$461)</f>
        <v>0</v>
      </c>
      <c r="AC122" s="37">
        <f>SUMIF('R-Existing'!$B$12:$B$461,$B122,'R-Existing'!AC$12:AC$461)</f>
        <v>0</v>
      </c>
      <c r="AD122" s="37">
        <f>SUMIF('R-Existing'!$B$12:$B$461,$B122,'R-Existing'!AD$12:AD$461)</f>
        <v>0</v>
      </c>
      <c r="AE122" s="56">
        <f>SUMIF('R-Existing'!$B$12:$B$461,$B122,'R-Existing'!AE$12:AE$461)</f>
        <v>9.6699999999999994E-2</v>
      </c>
      <c r="AF122" s="37">
        <f>SUMIF('R-Existing'!$B$12:$B$461,$B122,'R-Existing'!AF$12:AF$461)</f>
        <v>0</v>
      </c>
      <c r="AG122" s="37">
        <f>SUMIF('R-Existing'!$B$12:$B$461,$B122,'R-Existing'!AG$12:AG$461)</f>
        <v>0</v>
      </c>
      <c r="AH122" s="37">
        <f>SUMIF('R-Existing'!$B$12:$B$461,$B122,'R-Existing'!AH$12:AH$461)</f>
        <v>0</v>
      </c>
      <c r="AI122" s="37">
        <f>SUMIF('R-Existing'!$B$12:$B$461,$B122,'R-Existing'!AI$12:AI$461)</f>
        <v>0</v>
      </c>
      <c r="AJ122" s="37">
        <f>SUMIF('R-Existing'!$B$12:$B$461,$B122,'R-Existing'!AJ$12:AJ$461)</f>
        <v>0</v>
      </c>
      <c r="AK122" s="37">
        <f>SUMIF('R-Existing'!$B$12:$B$461,$B122,'R-Existing'!AK$12:AK$461)</f>
        <v>0</v>
      </c>
      <c r="AL122" s="37">
        <f>SUMIF('R-Existing'!$B$12:$B$461,$B122,'R-Existing'!AL$12:AL$461)</f>
        <v>0</v>
      </c>
      <c r="AM122" s="37">
        <f>SUMIF('R-Existing'!$B$12:$B$461,$B122,'R-Existing'!AM$12:AM$461)</f>
        <v>0</v>
      </c>
      <c r="AN122" s="37">
        <f>SUMIF('R-Existing'!$B$12:$B$461,$B122,'R-Existing'!AN$12:AN$461)</f>
        <v>0</v>
      </c>
      <c r="AO122" s="37"/>
      <c r="AP122" s="37"/>
    </row>
    <row r="123" spans="1:42" x14ac:dyDescent="0.2">
      <c r="A123" s="1">
        <f t="shared" si="5"/>
        <v>7</v>
      </c>
      <c r="B123" s="101">
        <f t="shared" si="7"/>
        <v>48060</v>
      </c>
      <c r="C123" s="37">
        <f>SUMIF('R-Existing'!$B$12:$B$461,$B123,'R-Existing'!C$12:C$461)</f>
        <v>0</v>
      </c>
      <c r="D123" s="37">
        <f>SUMIF('R-Existing'!$B$12:$B$461,$B123,'R-Existing'!D$12:D$461)</f>
        <v>0</v>
      </c>
      <c r="E123" s="37">
        <f>SUMIF('R-Existing'!$B$12:$B$461,$B123,'R-Existing'!E$12:E$461)</f>
        <v>0</v>
      </c>
      <c r="F123" s="37">
        <f>SUMIF('R-Existing'!$B$12:$B$461,$B123,'R-Existing'!F$12:F$461)</f>
        <v>0</v>
      </c>
      <c r="G123" s="37">
        <f>SUMIF('R-Existing'!$B$12:$B$461,$B123,'R-Existing'!G$12:G$461)</f>
        <v>0</v>
      </c>
      <c r="H123" s="37">
        <f>SUMIF('R-Existing'!$B$12:$B$461,$B123,'R-Existing'!H$12:H$461)</f>
        <v>0</v>
      </c>
      <c r="I123" s="37">
        <f>SUMIF('R-Existing'!$B$12:$B$461,$B123,'R-Existing'!I$12:I$461)</f>
        <v>0</v>
      </c>
      <c r="J123" s="37">
        <f>SUMIF('R-Existing'!$B$12:$B$461,$B123,'R-Existing'!J$12:J$461)</f>
        <v>0</v>
      </c>
      <c r="K123" s="37">
        <f>SUMIF('R-Existing'!$B$12:$B$461,$B123,'R-Existing'!K$12:K$461)</f>
        <v>0</v>
      </c>
      <c r="L123" s="37">
        <f>SUMIF('R-Existing'!$B$12:$B$461,$B123,'R-Existing'!L$12:L$461)</f>
        <v>0</v>
      </c>
      <c r="M123" s="37">
        <f>SUMIF('R-Existing'!$B$12:$B$461,$B123,'R-Existing'!M$12:M$461)</f>
        <v>0</v>
      </c>
      <c r="N123" s="37">
        <f>SUMIF('R-Existing'!$B$12:$B$461,$B123,'R-Existing'!N$12:N$461)</f>
        <v>0</v>
      </c>
      <c r="O123" s="37">
        <f>SUMIF('R-Existing'!$B$12:$B$461,$B123,'R-Existing'!O$12:O$461)</f>
        <v>0</v>
      </c>
      <c r="P123" s="37">
        <f>SUMIF('R-Existing'!$B$12:$B$461,$B123,'R-Existing'!P$12:P$461)</f>
        <v>0</v>
      </c>
      <c r="Q123" s="37">
        <f>SUMIF('R-Existing'!$B$12:$B$461,$B123,'R-Existing'!Q$12:Q$461)</f>
        <v>0</v>
      </c>
      <c r="R123" s="37">
        <f>SUMIF('R-Existing'!$B$12:$B$461,$B123,'R-Existing'!R$12:R$461)</f>
        <v>0</v>
      </c>
      <c r="S123" s="37">
        <f>SUMIF('R-Existing'!$B$12:$B$461,$B123,'R-Existing'!S$12:S$461)</f>
        <v>0</v>
      </c>
      <c r="T123" s="37">
        <f>SUMIF('R-Existing'!$B$12:$B$461,$B123,'R-Existing'!T$12:T$461)</f>
        <v>0</v>
      </c>
      <c r="U123" s="37">
        <f>SUMIF('R-Existing'!$B$12:$B$461,$B123,'R-Existing'!U$12:U$461)</f>
        <v>1</v>
      </c>
      <c r="V123" s="37">
        <f>SUMIF('R-Existing'!$B$12:$B$461,$B123,'R-Existing'!V$12:V$461)</f>
        <v>0</v>
      </c>
      <c r="W123" s="37">
        <f>SUMIF('R-Existing'!$B$12:$B$461,$B123,'R-Existing'!W$12:W$461)</f>
        <v>0</v>
      </c>
      <c r="X123" s="37" t="e">
        <f>SUMIF('R-Existing'!$B$12:$B$461,$B123,'R-Existing'!X$12:X$461)</f>
        <v>#N/A</v>
      </c>
      <c r="Y123" s="37">
        <f>SUMIF('R-Existing'!$B$12:$B$461,$B123,'R-Existing'!Y$12:Y$461)</f>
        <v>0</v>
      </c>
      <c r="Z123" s="37">
        <f>SUMIF('R-Existing'!$B$12:$B$461,$B123,'R-Existing'!Z$12:Z$461)</f>
        <v>0</v>
      </c>
      <c r="AA123" s="37">
        <f>SUMIF('R-Existing'!$B$12:$B$461,$B123,'R-Existing'!AA$12:AA$461)</f>
        <v>0</v>
      </c>
      <c r="AB123" s="37">
        <f>SUMIF('R-Existing'!$B$12:$B$461,$B123,'R-Existing'!AB$12:AB$461)</f>
        <v>0</v>
      </c>
      <c r="AC123" s="37">
        <f>SUMIF('R-Existing'!$B$12:$B$461,$B123,'R-Existing'!AC$12:AC$461)</f>
        <v>0</v>
      </c>
      <c r="AD123" s="37">
        <f>SUMIF('R-Existing'!$B$12:$B$461,$B123,'R-Existing'!AD$12:AD$461)</f>
        <v>0</v>
      </c>
      <c r="AE123" s="56">
        <f>SUMIF('R-Existing'!$B$12:$B$461,$B123,'R-Existing'!AE$12:AE$461)</f>
        <v>9.6699999999999994E-2</v>
      </c>
      <c r="AF123" s="37">
        <f>SUMIF('R-Existing'!$B$12:$B$461,$B123,'R-Existing'!AF$12:AF$461)</f>
        <v>0</v>
      </c>
      <c r="AG123" s="37">
        <f>SUMIF('R-Existing'!$B$12:$B$461,$B123,'R-Existing'!AG$12:AG$461)</f>
        <v>0</v>
      </c>
      <c r="AH123" s="37">
        <f>SUMIF('R-Existing'!$B$12:$B$461,$B123,'R-Existing'!AH$12:AH$461)</f>
        <v>0</v>
      </c>
      <c r="AI123" s="37">
        <f>SUMIF('R-Existing'!$B$12:$B$461,$B123,'R-Existing'!AI$12:AI$461)</f>
        <v>0</v>
      </c>
      <c r="AJ123" s="37">
        <f>SUMIF('R-Existing'!$B$12:$B$461,$B123,'R-Existing'!AJ$12:AJ$461)</f>
        <v>0</v>
      </c>
      <c r="AK123" s="37">
        <f>SUMIF('R-Existing'!$B$12:$B$461,$B123,'R-Existing'!AK$12:AK$461)</f>
        <v>0</v>
      </c>
      <c r="AL123" s="37">
        <f>SUMIF('R-Existing'!$B$12:$B$461,$B123,'R-Existing'!AL$12:AL$461)</f>
        <v>0</v>
      </c>
      <c r="AM123" s="37">
        <f>SUMIF('R-Existing'!$B$12:$B$461,$B123,'R-Existing'!AM$12:AM$461)</f>
        <v>0</v>
      </c>
      <c r="AN123" s="37">
        <f>SUMIF('R-Existing'!$B$12:$B$461,$B123,'R-Existing'!AN$12:AN$461)</f>
        <v>0</v>
      </c>
      <c r="AO123" s="37"/>
      <c r="AP123" s="37"/>
    </row>
    <row r="124" spans="1:42" x14ac:dyDescent="0.2">
      <c r="A124" s="1">
        <f t="shared" si="5"/>
        <v>8</v>
      </c>
      <c r="B124" s="101">
        <f t="shared" si="7"/>
        <v>48091</v>
      </c>
      <c r="C124" s="37">
        <f>SUMIF('R-Existing'!$B$12:$B$461,$B124,'R-Existing'!C$12:C$461)</f>
        <v>0</v>
      </c>
      <c r="D124" s="37">
        <f>SUMIF('R-Existing'!$B$12:$B$461,$B124,'R-Existing'!D$12:D$461)</f>
        <v>0</v>
      </c>
      <c r="E124" s="37">
        <f>SUMIF('R-Existing'!$B$12:$B$461,$B124,'R-Existing'!E$12:E$461)</f>
        <v>0</v>
      </c>
      <c r="F124" s="37">
        <f>SUMIF('R-Existing'!$B$12:$B$461,$B124,'R-Existing'!F$12:F$461)</f>
        <v>0</v>
      </c>
      <c r="G124" s="37">
        <f>SUMIF('R-Existing'!$B$12:$B$461,$B124,'R-Existing'!G$12:G$461)</f>
        <v>0</v>
      </c>
      <c r="H124" s="37">
        <f>SUMIF('R-Existing'!$B$12:$B$461,$B124,'R-Existing'!H$12:H$461)</f>
        <v>0</v>
      </c>
      <c r="I124" s="37">
        <f>SUMIF('R-Existing'!$B$12:$B$461,$B124,'R-Existing'!I$12:I$461)</f>
        <v>0</v>
      </c>
      <c r="J124" s="37">
        <f>SUMIF('R-Existing'!$B$12:$B$461,$B124,'R-Existing'!J$12:J$461)</f>
        <v>0</v>
      </c>
      <c r="K124" s="37">
        <f>SUMIF('R-Existing'!$B$12:$B$461,$B124,'R-Existing'!K$12:K$461)</f>
        <v>0</v>
      </c>
      <c r="L124" s="37">
        <f>SUMIF('R-Existing'!$B$12:$B$461,$B124,'R-Existing'!L$12:L$461)</f>
        <v>0</v>
      </c>
      <c r="M124" s="37">
        <f>SUMIF('R-Existing'!$B$12:$B$461,$B124,'R-Existing'!M$12:M$461)</f>
        <v>0</v>
      </c>
      <c r="N124" s="37">
        <f>SUMIF('R-Existing'!$B$12:$B$461,$B124,'R-Existing'!N$12:N$461)</f>
        <v>0</v>
      </c>
      <c r="O124" s="37">
        <f>SUMIF('R-Existing'!$B$12:$B$461,$B124,'R-Existing'!O$12:O$461)</f>
        <v>0</v>
      </c>
      <c r="P124" s="37">
        <f>SUMIF('R-Existing'!$B$12:$B$461,$B124,'R-Existing'!P$12:P$461)</f>
        <v>0</v>
      </c>
      <c r="Q124" s="37">
        <f>SUMIF('R-Existing'!$B$12:$B$461,$B124,'R-Existing'!Q$12:Q$461)</f>
        <v>0</v>
      </c>
      <c r="R124" s="37">
        <f>SUMIF('R-Existing'!$B$12:$B$461,$B124,'R-Existing'!R$12:R$461)</f>
        <v>0</v>
      </c>
      <c r="S124" s="37">
        <f>SUMIF('R-Existing'!$B$12:$B$461,$B124,'R-Existing'!S$12:S$461)</f>
        <v>0</v>
      </c>
      <c r="T124" s="37">
        <f>SUMIF('R-Existing'!$B$12:$B$461,$B124,'R-Existing'!T$12:T$461)</f>
        <v>0</v>
      </c>
      <c r="U124" s="37">
        <f>SUMIF('R-Existing'!$B$12:$B$461,$B124,'R-Existing'!U$12:U$461)</f>
        <v>1</v>
      </c>
      <c r="V124" s="37">
        <f>SUMIF('R-Existing'!$B$12:$B$461,$B124,'R-Existing'!V$12:V$461)</f>
        <v>0</v>
      </c>
      <c r="W124" s="37">
        <f>SUMIF('R-Existing'!$B$12:$B$461,$B124,'R-Existing'!W$12:W$461)</f>
        <v>0</v>
      </c>
      <c r="X124" s="37" t="e">
        <f>SUMIF('R-Existing'!$B$12:$B$461,$B124,'R-Existing'!X$12:X$461)</f>
        <v>#N/A</v>
      </c>
      <c r="Y124" s="37">
        <f>SUMIF('R-Existing'!$B$12:$B$461,$B124,'R-Existing'!Y$12:Y$461)</f>
        <v>0</v>
      </c>
      <c r="Z124" s="37">
        <f>SUMIF('R-Existing'!$B$12:$B$461,$B124,'R-Existing'!Z$12:Z$461)</f>
        <v>0</v>
      </c>
      <c r="AA124" s="37">
        <f>SUMIF('R-Existing'!$B$12:$B$461,$B124,'R-Existing'!AA$12:AA$461)</f>
        <v>0</v>
      </c>
      <c r="AB124" s="37">
        <f>SUMIF('R-Existing'!$B$12:$B$461,$B124,'R-Existing'!AB$12:AB$461)</f>
        <v>0</v>
      </c>
      <c r="AC124" s="37">
        <f>SUMIF('R-Existing'!$B$12:$B$461,$B124,'R-Existing'!AC$12:AC$461)</f>
        <v>0</v>
      </c>
      <c r="AD124" s="37">
        <f>SUMIF('R-Existing'!$B$12:$B$461,$B124,'R-Existing'!AD$12:AD$461)</f>
        <v>0</v>
      </c>
      <c r="AE124" s="56">
        <f>SUMIF('R-Existing'!$B$12:$B$461,$B124,'R-Existing'!AE$12:AE$461)</f>
        <v>9.6699999999999994E-2</v>
      </c>
      <c r="AF124" s="37">
        <f>SUMIF('R-Existing'!$B$12:$B$461,$B124,'R-Existing'!AF$12:AF$461)</f>
        <v>0</v>
      </c>
      <c r="AG124" s="37">
        <f>SUMIF('R-Existing'!$B$12:$B$461,$B124,'R-Existing'!AG$12:AG$461)</f>
        <v>0</v>
      </c>
      <c r="AH124" s="37">
        <f>SUMIF('R-Existing'!$B$12:$B$461,$B124,'R-Existing'!AH$12:AH$461)</f>
        <v>0</v>
      </c>
      <c r="AI124" s="37">
        <f>SUMIF('R-Existing'!$B$12:$B$461,$B124,'R-Existing'!AI$12:AI$461)</f>
        <v>0</v>
      </c>
      <c r="AJ124" s="37">
        <f>SUMIF('R-Existing'!$B$12:$B$461,$B124,'R-Existing'!AJ$12:AJ$461)</f>
        <v>0</v>
      </c>
      <c r="AK124" s="37">
        <f>SUMIF('R-Existing'!$B$12:$B$461,$B124,'R-Existing'!AK$12:AK$461)</f>
        <v>0</v>
      </c>
      <c r="AL124" s="37">
        <f>SUMIF('R-Existing'!$B$12:$B$461,$B124,'R-Existing'!AL$12:AL$461)</f>
        <v>0</v>
      </c>
      <c r="AM124" s="37">
        <f>SUMIF('R-Existing'!$B$12:$B$461,$B124,'R-Existing'!AM$12:AM$461)</f>
        <v>0</v>
      </c>
      <c r="AN124" s="37">
        <f>SUMIF('R-Existing'!$B$12:$B$461,$B124,'R-Existing'!AN$12:AN$461)</f>
        <v>0</v>
      </c>
      <c r="AO124" s="37"/>
      <c r="AP124" s="37"/>
    </row>
    <row r="125" spans="1:42" x14ac:dyDescent="0.2">
      <c r="A125" s="1">
        <f t="shared" si="5"/>
        <v>9</v>
      </c>
      <c r="B125" s="101">
        <f t="shared" si="7"/>
        <v>48121</v>
      </c>
      <c r="C125" s="37">
        <f>SUMIF('R-Existing'!$B$12:$B$461,$B125,'R-Existing'!C$12:C$461)</f>
        <v>0</v>
      </c>
      <c r="D125" s="37">
        <f>SUMIF('R-Existing'!$B$12:$B$461,$B125,'R-Existing'!D$12:D$461)</f>
        <v>0</v>
      </c>
      <c r="E125" s="37">
        <f>SUMIF('R-Existing'!$B$12:$B$461,$B125,'R-Existing'!E$12:E$461)</f>
        <v>0</v>
      </c>
      <c r="F125" s="37">
        <f>SUMIF('R-Existing'!$B$12:$B$461,$B125,'R-Existing'!F$12:F$461)</f>
        <v>0</v>
      </c>
      <c r="G125" s="37">
        <f>SUMIF('R-Existing'!$B$12:$B$461,$B125,'R-Existing'!G$12:G$461)</f>
        <v>0</v>
      </c>
      <c r="H125" s="37">
        <f>SUMIF('R-Existing'!$B$12:$B$461,$B125,'R-Existing'!H$12:H$461)</f>
        <v>0</v>
      </c>
      <c r="I125" s="37">
        <f>SUMIF('R-Existing'!$B$12:$B$461,$B125,'R-Existing'!I$12:I$461)</f>
        <v>0</v>
      </c>
      <c r="J125" s="37">
        <f>SUMIF('R-Existing'!$B$12:$B$461,$B125,'R-Existing'!J$12:J$461)</f>
        <v>0</v>
      </c>
      <c r="K125" s="37">
        <f>SUMIF('R-Existing'!$B$12:$B$461,$B125,'R-Existing'!K$12:K$461)</f>
        <v>0</v>
      </c>
      <c r="L125" s="37">
        <f>SUMIF('R-Existing'!$B$12:$B$461,$B125,'R-Existing'!L$12:L$461)</f>
        <v>0</v>
      </c>
      <c r="M125" s="37">
        <f>SUMIF('R-Existing'!$B$12:$B$461,$B125,'R-Existing'!M$12:M$461)</f>
        <v>0</v>
      </c>
      <c r="N125" s="37">
        <f>SUMIF('R-Existing'!$B$12:$B$461,$B125,'R-Existing'!N$12:N$461)</f>
        <v>0</v>
      </c>
      <c r="O125" s="37">
        <f>SUMIF('R-Existing'!$B$12:$B$461,$B125,'R-Existing'!O$12:O$461)</f>
        <v>0</v>
      </c>
      <c r="P125" s="37">
        <f>SUMIF('R-Existing'!$B$12:$B$461,$B125,'R-Existing'!P$12:P$461)</f>
        <v>0</v>
      </c>
      <c r="Q125" s="37">
        <f>SUMIF('R-Existing'!$B$12:$B$461,$B125,'R-Existing'!Q$12:Q$461)</f>
        <v>0</v>
      </c>
      <c r="R125" s="37">
        <f>SUMIF('R-Existing'!$B$12:$B$461,$B125,'R-Existing'!R$12:R$461)</f>
        <v>0</v>
      </c>
      <c r="S125" s="37">
        <f>SUMIF('R-Existing'!$B$12:$B$461,$B125,'R-Existing'!S$12:S$461)</f>
        <v>0</v>
      </c>
      <c r="T125" s="37">
        <f>SUMIF('R-Existing'!$B$12:$B$461,$B125,'R-Existing'!T$12:T$461)</f>
        <v>0</v>
      </c>
      <c r="U125" s="37">
        <f>SUMIF('R-Existing'!$B$12:$B$461,$B125,'R-Existing'!U$12:U$461)</f>
        <v>1</v>
      </c>
      <c r="V125" s="37">
        <f>SUMIF('R-Existing'!$B$12:$B$461,$B125,'R-Existing'!V$12:V$461)</f>
        <v>0</v>
      </c>
      <c r="W125" s="37">
        <f>SUMIF('R-Existing'!$B$12:$B$461,$B125,'R-Existing'!W$12:W$461)</f>
        <v>0</v>
      </c>
      <c r="X125" s="37" t="e">
        <f>SUMIF('R-Existing'!$B$12:$B$461,$B125,'R-Existing'!X$12:X$461)</f>
        <v>#N/A</v>
      </c>
      <c r="Y125" s="37">
        <f>SUMIF('R-Existing'!$B$12:$B$461,$B125,'R-Existing'!Y$12:Y$461)</f>
        <v>0</v>
      </c>
      <c r="Z125" s="37">
        <f>SUMIF('R-Existing'!$B$12:$B$461,$B125,'R-Existing'!Z$12:Z$461)</f>
        <v>0</v>
      </c>
      <c r="AA125" s="37">
        <f>SUMIF('R-Existing'!$B$12:$B$461,$B125,'R-Existing'!AA$12:AA$461)</f>
        <v>0</v>
      </c>
      <c r="AB125" s="37">
        <f>SUMIF('R-Existing'!$B$12:$B$461,$B125,'R-Existing'!AB$12:AB$461)</f>
        <v>0</v>
      </c>
      <c r="AC125" s="37">
        <f>SUMIF('R-Existing'!$B$12:$B$461,$B125,'R-Existing'!AC$12:AC$461)</f>
        <v>0</v>
      </c>
      <c r="AD125" s="37">
        <f>SUMIF('R-Existing'!$B$12:$B$461,$B125,'R-Existing'!AD$12:AD$461)</f>
        <v>0</v>
      </c>
      <c r="AE125" s="56">
        <f>SUMIF('R-Existing'!$B$12:$B$461,$B125,'R-Existing'!AE$12:AE$461)</f>
        <v>9.6699999999999994E-2</v>
      </c>
      <c r="AF125" s="37">
        <f>SUMIF('R-Existing'!$B$12:$B$461,$B125,'R-Existing'!AF$12:AF$461)</f>
        <v>0</v>
      </c>
      <c r="AG125" s="37">
        <f>SUMIF('R-Existing'!$B$12:$B$461,$B125,'R-Existing'!AG$12:AG$461)</f>
        <v>0</v>
      </c>
      <c r="AH125" s="37">
        <f>SUMIF('R-Existing'!$B$12:$B$461,$B125,'R-Existing'!AH$12:AH$461)</f>
        <v>0</v>
      </c>
      <c r="AI125" s="37">
        <f>SUMIF('R-Existing'!$B$12:$B$461,$B125,'R-Existing'!AI$12:AI$461)</f>
        <v>0</v>
      </c>
      <c r="AJ125" s="37">
        <f>SUMIF('R-Existing'!$B$12:$B$461,$B125,'R-Existing'!AJ$12:AJ$461)</f>
        <v>0</v>
      </c>
      <c r="AK125" s="37">
        <f>SUMIF('R-Existing'!$B$12:$B$461,$B125,'R-Existing'!AK$12:AK$461)</f>
        <v>0</v>
      </c>
      <c r="AL125" s="37">
        <f>SUMIF('R-Existing'!$B$12:$B$461,$B125,'R-Existing'!AL$12:AL$461)</f>
        <v>0</v>
      </c>
      <c r="AM125" s="37">
        <f>SUMIF('R-Existing'!$B$12:$B$461,$B125,'R-Existing'!AM$12:AM$461)</f>
        <v>0</v>
      </c>
      <c r="AN125" s="37">
        <f>SUMIF('R-Existing'!$B$12:$B$461,$B125,'R-Existing'!AN$12:AN$461)</f>
        <v>0</v>
      </c>
      <c r="AO125" s="37"/>
      <c r="AP125" s="37"/>
    </row>
    <row r="126" spans="1:42" x14ac:dyDescent="0.2">
      <c r="A126" s="1">
        <f t="shared" si="5"/>
        <v>10</v>
      </c>
      <c r="B126" s="101">
        <f t="shared" si="7"/>
        <v>48152</v>
      </c>
      <c r="C126" s="37">
        <f>SUMIF('R-Existing'!$B$12:$B$461,$B126,'R-Existing'!C$12:C$461)</f>
        <v>0</v>
      </c>
      <c r="D126" s="37">
        <f>SUMIF('R-Existing'!$B$12:$B$461,$B126,'R-Existing'!D$12:D$461)</f>
        <v>0</v>
      </c>
      <c r="E126" s="37">
        <f>SUMIF('R-Existing'!$B$12:$B$461,$B126,'R-Existing'!E$12:E$461)</f>
        <v>0</v>
      </c>
      <c r="F126" s="37">
        <f>SUMIF('R-Existing'!$B$12:$B$461,$B126,'R-Existing'!F$12:F$461)</f>
        <v>0</v>
      </c>
      <c r="G126" s="37">
        <f>SUMIF('R-Existing'!$B$12:$B$461,$B126,'R-Existing'!G$12:G$461)</f>
        <v>0</v>
      </c>
      <c r="H126" s="37">
        <f>SUMIF('R-Existing'!$B$12:$B$461,$B126,'R-Existing'!H$12:H$461)</f>
        <v>0</v>
      </c>
      <c r="I126" s="37">
        <f>SUMIF('R-Existing'!$B$12:$B$461,$B126,'R-Existing'!I$12:I$461)</f>
        <v>0</v>
      </c>
      <c r="J126" s="37">
        <f>SUMIF('R-Existing'!$B$12:$B$461,$B126,'R-Existing'!J$12:J$461)</f>
        <v>0</v>
      </c>
      <c r="K126" s="37">
        <f>SUMIF('R-Existing'!$B$12:$B$461,$B126,'R-Existing'!K$12:K$461)</f>
        <v>0</v>
      </c>
      <c r="L126" s="37">
        <f>SUMIF('R-Existing'!$B$12:$B$461,$B126,'R-Existing'!L$12:L$461)</f>
        <v>0</v>
      </c>
      <c r="M126" s="37">
        <f>SUMIF('R-Existing'!$B$12:$B$461,$B126,'R-Existing'!M$12:M$461)</f>
        <v>0</v>
      </c>
      <c r="N126" s="37">
        <f>SUMIF('R-Existing'!$B$12:$B$461,$B126,'R-Existing'!N$12:N$461)</f>
        <v>0</v>
      </c>
      <c r="O126" s="37">
        <f>SUMIF('R-Existing'!$B$12:$B$461,$B126,'R-Existing'!O$12:O$461)</f>
        <v>0</v>
      </c>
      <c r="P126" s="37">
        <f>SUMIF('R-Existing'!$B$12:$B$461,$B126,'R-Existing'!P$12:P$461)</f>
        <v>0</v>
      </c>
      <c r="Q126" s="37">
        <f>SUMIF('R-Existing'!$B$12:$B$461,$B126,'R-Existing'!Q$12:Q$461)</f>
        <v>0</v>
      </c>
      <c r="R126" s="37">
        <f>SUMIF('R-Existing'!$B$12:$B$461,$B126,'R-Existing'!R$12:R$461)</f>
        <v>0</v>
      </c>
      <c r="S126" s="37">
        <f>SUMIF('R-Existing'!$B$12:$B$461,$B126,'R-Existing'!S$12:S$461)</f>
        <v>0</v>
      </c>
      <c r="T126" s="37">
        <f>SUMIF('R-Existing'!$B$12:$B$461,$B126,'R-Existing'!T$12:T$461)</f>
        <v>0</v>
      </c>
      <c r="U126" s="37">
        <f>SUMIF('R-Existing'!$B$12:$B$461,$B126,'R-Existing'!U$12:U$461)</f>
        <v>1</v>
      </c>
      <c r="V126" s="37">
        <f>SUMIF('R-Existing'!$B$12:$B$461,$B126,'R-Existing'!V$12:V$461)</f>
        <v>0</v>
      </c>
      <c r="W126" s="37">
        <f>SUMIF('R-Existing'!$B$12:$B$461,$B126,'R-Existing'!W$12:W$461)</f>
        <v>0</v>
      </c>
      <c r="X126" s="37" t="e">
        <f>SUMIF('R-Existing'!$B$12:$B$461,$B126,'R-Existing'!X$12:X$461)</f>
        <v>#N/A</v>
      </c>
      <c r="Y126" s="37">
        <f>SUMIF('R-Existing'!$B$12:$B$461,$B126,'R-Existing'!Y$12:Y$461)</f>
        <v>0</v>
      </c>
      <c r="Z126" s="37">
        <f>SUMIF('R-Existing'!$B$12:$B$461,$B126,'R-Existing'!Z$12:Z$461)</f>
        <v>0</v>
      </c>
      <c r="AA126" s="37">
        <f>SUMIF('R-Existing'!$B$12:$B$461,$B126,'R-Existing'!AA$12:AA$461)</f>
        <v>0</v>
      </c>
      <c r="AB126" s="37">
        <f>SUMIF('R-Existing'!$B$12:$B$461,$B126,'R-Existing'!AB$12:AB$461)</f>
        <v>0</v>
      </c>
      <c r="AC126" s="37">
        <f>SUMIF('R-Existing'!$B$12:$B$461,$B126,'R-Existing'!AC$12:AC$461)</f>
        <v>0</v>
      </c>
      <c r="AD126" s="37">
        <f>SUMIF('R-Existing'!$B$12:$B$461,$B126,'R-Existing'!AD$12:AD$461)</f>
        <v>0</v>
      </c>
      <c r="AE126" s="56">
        <f>SUMIF('R-Existing'!$B$12:$B$461,$B126,'R-Existing'!AE$12:AE$461)</f>
        <v>9.6699999999999994E-2</v>
      </c>
      <c r="AF126" s="37">
        <f>SUMIF('R-Existing'!$B$12:$B$461,$B126,'R-Existing'!AF$12:AF$461)</f>
        <v>0</v>
      </c>
      <c r="AG126" s="37">
        <f>SUMIF('R-Existing'!$B$12:$B$461,$B126,'R-Existing'!AG$12:AG$461)</f>
        <v>0</v>
      </c>
      <c r="AH126" s="37">
        <f>SUMIF('R-Existing'!$B$12:$B$461,$B126,'R-Existing'!AH$12:AH$461)</f>
        <v>0</v>
      </c>
      <c r="AI126" s="37">
        <f>SUMIF('R-Existing'!$B$12:$B$461,$B126,'R-Existing'!AI$12:AI$461)</f>
        <v>0</v>
      </c>
      <c r="AJ126" s="37">
        <f>SUMIF('R-Existing'!$B$12:$B$461,$B126,'R-Existing'!AJ$12:AJ$461)</f>
        <v>0</v>
      </c>
      <c r="AK126" s="37">
        <f>SUMIF('R-Existing'!$B$12:$B$461,$B126,'R-Existing'!AK$12:AK$461)</f>
        <v>0</v>
      </c>
      <c r="AL126" s="37">
        <f>SUMIF('R-Existing'!$B$12:$B$461,$B126,'R-Existing'!AL$12:AL$461)</f>
        <v>0</v>
      </c>
      <c r="AM126" s="37">
        <f>SUMIF('R-Existing'!$B$12:$B$461,$B126,'R-Existing'!AM$12:AM$461)</f>
        <v>0</v>
      </c>
      <c r="AN126" s="37">
        <f>SUMIF('R-Existing'!$B$12:$B$461,$B126,'R-Existing'!AN$12:AN$461)</f>
        <v>0</v>
      </c>
      <c r="AO126" s="37"/>
      <c r="AP126" s="37"/>
    </row>
    <row r="127" spans="1:42" x14ac:dyDescent="0.2">
      <c r="A127" s="1">
        <f t="shared" si="5"/>
        <v>11</v>
      </c>
      <c r="B127" s="101">
        <f t="shared" si="7"/>
        <v>48182</v>
      </c>
      <c r="C127" s="37">
        <f>SUMIF('R-Existing'!$B$12:$B$461,$B127,'R-Existing'!C$12:C$461)</f>
        <v>0</v>
      </c>
      <c r="D127" s="37">
        <f>SUMIF('R-Existing'!$B$12:$B$461,$B127,'R-Existing'!D$12:D$461)</f>
        <v>0</v>
      </c>
      <c r="E127" s="37">
        <f>SUMIF('R-Existing'!$B$12:$B$461,$B127,'R-Existing'!E$12:E$461)</f>
        <v>0</v>
      </c>
      <c r="F127" s="37">
        <f>SUMIF('R-Existing'!$B$12:$B$461,$B127,'R-Existing'!F$12:F$461)</f>
        <v>0</v>
      </c>
      <c r="G127" s="37">
        <f>SUMIF('R-Existing'!$B$12:$B$461,$B127,'R-Existing'!G$12:G$461)</f>
        <v>0</v>
      </c>
      <c r="H127" s="37">
        <f>SUMIF('R-Existing'!$B$12:$B$461,$B127,'R-Existing'!H$12:H$461)</f>
        <v>0</v>
      </c>
      <c r="I127" s="37">
        <f>SUMIF('R-Existing'!$B$12:$B$461,$B127,'R-Existing'!I$12:I$461)</f>
        <v>0</v>
      </c>
      <c r="J127" s="37">
        <f>SUMIF('R-Existing'!$B$12:$B$461,$B127,'R-Existing'!J$12:J$461)</f>
        <v>0</v>
      </c>
      <c r="K127" s="37">
        <f>SUMIF('R-Existing'!$B$12:$B$461,$B127,'R-Existing'!K$12:K$461)</f>
        <v>0</v>
      </c>
      <c r="L127" s="37">
        <f>SUMIF('R-Existing'!$B$12:$B$461,$B127,'R-Existing'!L$12:L$461)</f>
        <v>0</v>
      </c>
      <c r="M127" s="37">
        <f>SUMIF('R-Existing'!$B$12:$B$461,$B127,'R-Existing'!M$12:M$461)</f>
        <v>0</v>
      </c>
      <c r="N127" s="37">
        <f>SUMIF('R-Existing'!$B$12:$B$461,$B127,'R-Existing'!N$12:N$461)</f>
        <v>0</v>
      </c>
      <c r="O127" s="37">
        <f>SUMIF('R-Existing'!$B$12:$B$461,$B127,'R-Existing'!O$12:O$461)</f>
        <v>0</v>
      </c>
      <c r="P127" s="37">
        <f>SUMIF('R-Existing'!$B$12:$B$461,$B127,'R-Existing'!P$12:P$461)</f>
        <v>0</v>
      </c>
      <c r="Q127" s="37">
        <f>SUMIF('R-Existing'!$B$12:$B$461,$B127,'R-Existing'!Q$12:Q$461)</f>
        <v>0</v>
      </c>
      <c r="R127" s="37">
        <f>SUMIF('R-Existing'!$B$12:$B$461,$B127,'R-Existing'!R$12:R$461)</f>
        <v>0</v>
      </c>
      <c r="S127" s="37">
        <f>SUMIF('R-Existing'!$B$12:$B$461,$B127,'R-Existing'!S$12:S$461)</f>
        <v>0</v>
      </c>
      <c r="T127" s="37">
        <f>SUMIF('R-Existing'!$B$12:$B$461,$B127,'R-Existing'!T$12:T$461)</f>
        <v>0</v>
      </c>
      <c r="U127" s="37">
        <f>SUMIF('R-Existing'!$B$12:$B$461,$B127,'R-Existing'!U$12:U$461)</f>
        <v>1</v>
      </c>
      <c r="V127" s="37">
        <f>SUMIF('R-Existing'!$B$12:$B$461,$B127,'R-Existing'!V$12:V$461)</f>
        <v>0</v>
      </c>
      <c r="W127" s="37">
        <f>SUMIF('R-Existing'!$B$12:$B$461,$B127,'R-Existing'!W$12:W$461)</f>
        <v>0</v>
      </c>
      <c r="X127" s="37" t="e">
        <f>SUMIF('R-Existing'!$B$12:$B$461,$B127,'R-Existing'!X$12:X$461)</f>
        <v>#N/A</v>
      </c>
      <c r="Y127" s="37">
        <f>SUMIF('R-Existing'!$B$12:$B$461,$B127,'R-Existing'!Y$12:Y$461)</f>
        <v>0</v>
      </c>
      <c r="Z127" s="37">
        <f>SUMIF('R-Existing'!$B$12:$B$461,$B127,'R-Existing'!Z$12:Z$461)</f>
        <v>0</v>
      </c>
      <c r="AA127" s="37">
        <f>SUMIF('R-Existing'!$B$12:$B$461,$B127,'R-Existing'!AA$12:AA$461)</f>
        <v>0</v>
      </c>
      <c r="AB127" s="37">
        <f>SUMIF('R-Existing'!$B$12:$B$461,$B127,'R-Existing'!AB$12:AB$461)</f>
        <v>0</v>
      </c>
      <c r="AC127" s="37">
        <f>SUMIF('R-Existing'!$B$12:$B$461,$B127,'R-Existing'!AC$12:AC$461)</f>
        <v>0</v>
      </c>
      <c r="AD127" s="37">
        <f>SUMIF('R-Existing'!$B$12:$B$461,$B127,'R-Existing'!AD$12:AD$461)</f>
        <v>0</v>
      </c>
      <c r="AE127" s="56">
        <f>SUMIF('R-Existing'!$B$12:$B$461,$B127,'R-Existing'!AE$12:AE$461)</f>
        <v>9.6699999999999994E-2</v>
      </c>
      <c r="AF127" s="37">
        <f>SUMIF('R-Existing'!$B$12:$B$461,$B127,'R-Existing'!AF$12:AF$461)</f>
        <v>0</v>
      </c>
      <c r="AG127" s="37">
        <f>SUMIF('R-Existing'!$B$12:$B$461,$B127,'R-Existing'!AG$12:AG$461)</f>
        <v>0</v>
      </c>
      <c r="AH127" s="37">
        <f>SUMIF('R-Existing'!$B$12:$B$461,$B127,'R-Existing'!AH$12:AH$461)</f>
        <v>0</v>
      </c>
      <c r="AI127" s="37">
        <f>SUMIF('R-Existing'!$B$12:$B$461,$B127,'R-Existing'!AI$12:AI$461)</f>
        <v>0</v>
      </c>
      <c r="AJ127" s="37">
        <f>SUMIF('R-Existing'!$B$12:$B$461,$B127,'R-Existing'!AJ$12:AJ$461)</f>
        <v>0</v>
      </c>
      <c r="AK127" s="37">
        <f>SUMIF('R-Existing'!$B$12:$B$461,$B127,'R-Existing'!AK$12:AK$461)</f>
        <v>0</v>
      </c>
      <c r="AL127" s="37">
        <f>SUMIF('R-Existing'!$B$12:$B$461,$B127,'R-Existing'!AL$12:AL$461)</f>
        <v>0</v>
      </c>
      <c r="AM127" s="37">
        <f>SUMIF('R-Existing'!$B$12:$B$461,$B127,'R-Existing'!AM$12:AM$461)</f>
        <v>0</v>
      </c>
      <c r="AN127" s="37">
        <f>SUMIF('R-Existing'!$B$12:$B$461,$B127,'R-Existing'!AN$12:AN$461)</f>
        <v>0</v>
      </c>
      <c r="AO127" s="37"/>
      <c r="AP127" s="37"/>
    </row>
    <row r="128" spans="1:42" x14ac:dyDescent="0.2">
      <c r="A128" s="1">
        <f t="shared" si="5"/>
        <v>12</v>
      </c>
      <c r="B128" s="101">
        <f t="shared" si="7"/>
        <v>48213</v>
      </c>
      <c r="C128" s="37">
        <f>SUMIF('R-Existing'!$B$12:$B$461,$B128,'R-Existing'!C$12:C$461)</f>
        <v>0</v>
      </c>
      <c r="D128" s="37">
        <f>SUMIF('R-Existing'!$B$12:$B$461,$B128,'R-Existing'!D$12:D$461)</f>
        <v>0</v>
      </c>
      <c r="E128" s="37">
        <f>SUMIF('R-Existing'!$B$12:$B$461,$B128,'R-Existing'!E$12:E$461)</f>
        <v>0</v>
      </c>
      <c r="F128" s="37">
        <f>SUMIF('R-Existing'!$B$12:$B$461,$B128,'R-Existing'!F$12:F$461)</f>
        <v>0</v>
      </c>
      <c r="G128" s="37">
        <f>SUMIF('R-Existing'!$B$12:$B$461,$B128,'R-Existing'!G$12:G$461)</f>
        <v>0</v>
      </c>
      <c r="H128" s="37">
        <f>SUMIF('R-Existing'!$B$12:$B$461,$B128,'R-Existing'!H$12:H$461)</f>
        <v>0</v>
      </c>
      <c r="I128" s="37">
        <f>SUMIF('R-Existing'!$B$12:$B$461,$B128,'R-Existing'!I$12:I$461)</f>
        <v>0</v>
      </c>
      <c r="J128" s="37">
        <f>SUMIF('R-Existing'!$B$12:$B$461,$B128,'R-Existing'!J$12:J$461)</f>
        <v>0</v>
      </c>
      <c r="K128" s="37">
        <f>SUMIF('R-Existing'!$B$12:$B$461,$B128,'R-Existing'!K$12:K$461)</f>
        <v>0</v>
      </c>
      <c r="L128" s="37">
        <f>SUMIF('R-Existing'!$B$12:$B$461,$B128,'R-Existing'!L$12:L$461)</f>
        <v>0</v>
      </c>
      <c r="M128" s="37">
        <f>SUMIF('R-Existing'!$B$12:$B$461,$B128,'R-Existing'!M$12:M$461)</f>
        <v>0</v>
      </c>
      <c r="N128" s="37">
        <f>SUMIF('R-Existing'!$B$12:$B$461,$B128,'R-Existing'!N$12:N$461)</f>
        <v>0</v>
      </c>
      <c r="O128" s="37">
        <f>SUMIF('R-Existing'!$B$12:$B$461,$B128,'R-Existing'!O$12:O$461)</f>
        <v>0</v>
      </c>
      <c r="P128" s="37">
        <f>SUMIF('R-Existing'!$B$12:$B$461,$B128,'R-Existing'!P$12:P$461)</f>
        <v>0</v>
      </c>
      <c r="Q128" s="37">
        <f>SUMIF('R-Existing'!$B$12:$B$461,$B128,'R-Existing'!Q$12:Q$461)</f>
        <v>0</v>
      </c>
      <c r="R128" s="37">
        <f>SUMIF('R-Existing'!$B$12:$B$461,$B128,'R-Existing'!R$12:R$461)</f>
        <v>0</v>
      </c>
      <c r="S128" s="37">
        <f>SUMIF('R-Existing'!$B$12:$B$461,$B128,'R-Existing'!S$12:S$461)</f>
        <v>0</v>
      </c>
      <c r="T128" s="37">
        <f>SUMIF('R-Existing'!$B$12:$B$461,$B128,'R-Existing'!T$12:T$461)</f>
        <v>0</v>
      </c>
      <c r="U128" s="37">
        <f>SUMIF('R-Existing'!$B$12:$B$461,$B128,'R-Existing'!U$12:U$461)</f>
        <v>1</v>
      </c>
      <c r="V128" s="37">
        <f>SUMIF('R-Existing'!$B$12:$B$461,$B128,'R-Existing'!V$12:V$461)</f>
        <v>0</v>
      </c>
      <c r="W128" s="37">
        <f>SUMIF('R-Existing'!$B$12:$B$461,$B128,'R-Existing'!W$12:W$461)</f>
        <v>0</v>
      </c>
      <c r="X128" s="37" t="e">
        <f>SUMIF('R-Existing'!$B$12:$B$461,$B128,'R-Existing'!X$12:X$461)</f>
        <v>#N/A</v>
      </c>
      <c r="Y128" s="37">
        <f>SUMIF('R-Existing'!$B$12:$B$461,$B128,'R-Existing'!Y$12:Y$461)</f>
        <v>0</v>
      </c>
      <c r="Z128" s="37">
        <f>SUMIF('R-Existing'!$B$12:$B$461,$B128,'R-Existing'!Z$12:Z$461)</f>
        <v>0</v>
      </c>
      <c r="AA128" s="37">
        <f>SUMIF('R-Existing'!$B$12:$B$461,$B128,'R-Existing'!AA$12:AA$461)</f>
        <v>0</v>
      </c>
      <c r="AB128" s="37">
        <f>SUMIF('R-Existing'!$B$12:$B$461,$B128,'R-Existing'!AB$12:AB$461)</f>
        <v>0</v>
      </c>
      <c r="AC128" s="37">
        <f>SUMIF('R-Existing'!$B$12:$B$461,$B128,'R-Existing'!AC$12:AC$461)</f>
        <v>0</v>
      </c>
      <c r="AD128" s="37">
        <f>SUMIF('R-Existing'!$B$12:$B$461,$B128,'R-Existing'!AD$12:AD$461)</f>
        <v>0</v>
      </c>
      <c r="AE128" s="56">
        <f>SUMIF('R-Existing'!$B$12:$B$461,$B128,'R-Existing'!AE$12:AE$461)</f>
        <v>9.6699999999999994E-2</v>
      </c>
      <c r="AF128" s="37">
        <f>SUMIF('R-Existing'!$B$12:$B$461,$B128,'R-Existing'!AF$12:AF$461)</f>
        <v>0</v>
      </c>
      <c r="AG128" s="37">
        <f>SUMIF('R-Existing'!$B$12:$B$461,$B128,'R-Existing'!AG$12:AG$461)</f>
        <v>0</v>
      </c>
      <c r="AH128" s="37">
        <f>SUMIF('R-Existing'!$B$12:$B$461,$B128,'R-Existing'!AH$12:AH$461)</f>
        <v>0</v>
      </c>
      <c r="AI128" s="37">
        <f>SUMIF('R-Existing'!$B$12:$B$461,$B128,'R-Existing'!AI$12:AI$461)</f>
        <v>0</v>
      </c>
      <c r="AJ128" s="37">
        <f>SUMIF('R-Existing'!$B$12:$B$461,$B128,'R-Existing'!AJ$12:AJ$461)</f>
        <v>0</v>
      </c>
      <c r="AK128" s="37">
        <f>SUMIF('R-Existing'!$B$12:$B$461,$B128,'R-Existing'!AK$12:AK$461)</f>
        <v>0</v>
      </c>
      <c r="AL128" s="37">
        <f>SUMIF('R-Existing'!$B$12:$B$461,$B128,'R-Existing'!AL$12:AL$461)</f>
        <v>0</v>
      </c>
      <c r="AM128" s="37">
        <f>SUMIF('R-Existing'!$B$12:$B$461,$B128,'R-Existing'!AM$12:AM$461)</f>
        <v>0</v>
      </c>
      <c r="AN128" s="37">
        <f>SUMIF('R-Existing'!$B$12:$B$461,$B128,'R-Existing'!AN$12:AN$461)</f>
        <v>0</v>
      </c>
      <c r="AO128" s="37"/>
      <c r="AP128" s="37"/>
    </row>
    <row r="129" spans="1:42" x14ac:dyDescent="0.2">
      <c r="A129" s="1">
        <f t="shared" si="5"/>
        <v>1</v>
      </c>
      <c r="B129" s="101">
        <f t="shared" si="7"/>
        <v>48244</v>
      </c>
      <c r="C129" s="37">
        <f>SUMIF('R-Existing'!$B$12:$B$461,$B129,'R-Existing'!C$12:C$461)</f>
        <v>0</v>
      </c>
      <c r="D129" s="37">
        <f>SUMIF('R-Existing'!$B$12:$B$461,$B129,'R-Existing'!D$12:D$461)</f>
        <v>0</v>
      </c>
      <c r="E129" s="37">
        <f>SUMIF('R-Existing'!$B$12:$B$461,$B129,'R-Existing'!E$12:E$461)</f>
        <v>0</v>
      </c>
      <c r="F129" s="37">
        <f>SUMIF('R-Existing'!$B$12:$B$461,$B129,'R-Existing'!F$12:F$461)</f>
        <v>0</v>
      </c>
      <c r="G129" s="37">
        <f>SUMIF('R-Existing'!$B$12:$B$461,$B129,'R-Existing'!G$12:G$461)</f>
        <v>0</v>
      </c>
      <c r="H129" s="37">
        <f>SUMIF('R-Existing'!$B$12:$B$461,$B129,'R-Existing'!H$12:H$461)</f>
        <v>0</v>
      </c>
      <c r="I129" s="37">
        <f>SUMIF('R-Existing'!$B$12:$B$461,$B129,'R-Existing'!I$12:I$461)</f>
        <v>0</v>
      </c>
      <c r="J129" s="37">
        <f>SUMIF('R-Existing'!$B$12:$B$461,$B129,'R-Existing'!J$12:J$461)</f>
        <v>0</v>
      </c>
      <c r="K129" s="37">
        <f>SUMIF('R-Existing'!$B$12:$B$461,$B129,'R-Existing'!K$12:K$461)</f>
        <v>0</v>
      </c>
      <c r="L129" s="37">
        <f>SUMIF('R-Existing'!$B$12:$B$461,$B129,'R-Existing'!L$12:L$461)</f>
        <v>0</v>
      </c>
      <c r="M129" s="37">
        <f>SUMIF('R-Existing'!$B$12:$B$461,$B129,'R-Existing'!M$12:M$461)</f>
        <v>0</v>
      </c>
      <c r="N129" s="37">
        <f>SUMIF('R-Existing'!$B$12:$B$461,$B129,'R-Existing'!N$12:N$461)</f>
        <v>0</v>
      </c>
      <c r="O129" s="37">
        <f>SUMIF('R-Existing'!$B$12:$B$461,$B129,'R-Existing'!O$12:O$461)</f>
        <v>0</v>
      </c>
      <c r="P129" s="37">
        <f>SUMIF('R-Existing'!$B$12:$B$461,$B129,'R-Existing'!P$12:P$461)</f>
        <v>0</v>
      </c>
      <c r="Q129" s="37">
        <f>SUMIF('R-Existing'!$B$12:$B$461,$B129,'R-Existing'!Q$12:Q$461)</f>
        <v>0</v>
      </c>
      <c r="R129" s="37">
        <f>SUMIF('R-Existing'!$B$12:$B$461,$B129,'R-Existing'!R$12:R$461)</f>
        <v>0</v>
      </c>
      <c r="S129" s="37">
        <f>SUMIF('R-Existing'!$B$12:$B$461,$B129,'R-Existing'!S$12:S$461)</f>
        <v>0</v>
      </c>
      <c r="T129" s="37">
        <f>SUMIF('R-Existing'!$B$12:$B$461,$B129,'R-Existing'!T$12:T$461)</f>
        <v>0</v>
      </c>
      <c r="U129" s="37">
        <f>SUMIF('R-Existing'!$B$12:$B$461,$B129,'R-Existing'!U$12:U$461)</f>
        <v>1</v>
      </c>
      <c r="V129" s="37">
        <f>SUMIF('R-Existing'!$B$12:$B$461,$B129,'R-Existing'!V$12:V$461)</f>
        <v>0</v>
      </c>
      <c r="W129" s="37">
        <f>SUMIF('R-Existing'!$B$12:$B$461,$B129,'R-Existing'!W$12:W$461)</f>
        <v>0</v>
      </c>
      <c r="X129" s="37" t="e">
        <f>SUMIF('R-Existing'!$B$12:$B$461,$B129,'R-Existing'!X$12:X$461)</f>
        <v>#N/A</v>
      </c>
      <c r="Y129" s="37">
        <f>SUMIF('R-Existing'!$B$12:$B$461,$B129,'R-Existing'!Y$12:Y$461)</f>
        <v>0</v>
      </c>
      <c r="Z129" s="37">
        <f>SUMIF('R-Existing'!$B$12:$B$461,$B129,'R-Existing'!Z$12:Z$461)</f>
        <v>0</v>
      </c>
      <c r="AA129" s="37">
        <f>SUMIF('R-Existing'!$B$12:$B$461,$B129,'R-Existing'!AA$12:AA$461)</f>
        <v>0</v>
      </c>
      <c r="AB129" s="37">
        <f>SUMIF('R-Existing'!$B$12:$B$461,$B129,'R-Existing'!AB$12:AB$461)</f>
        <v>0</v>
      </c>
      <c r="AC129" s="37">
        <f>SUMIF('R-Existing'!$B$12:$B$461,$B129,'R-Existing'!AC$12:AC$461)</f>
        <v>0</v>
      </c>
      <c r="AD129" s="37">
        <f>SUMIF('R-Existing'!$B$12:$B$461,$B129,'R-Existing'!AD$12:AD$461)</f>
        <v>0</v>
      </c>
      <c r="AE129" s="56">
        <f>SUMIF('R-Existing'!$B$12:$B$461,$B129,'R-Existing'!AE$12:AE$461)</f>
        <v>9.6699999999999994E-2</v>
      </c>
      <c r="AF129" s="37">
        <f>SUMIF('R-Existing'!$B$12:$B$461,$B129,'R-Existing'!AF$12:AF$461)</f>
        <v>0</v>
      </c>
      <c r="AG129" s="37">
        <f>SUMIF('R-Existing'!$B$12:$B$461,$B129,'R-Existing'!AG$12:AG$461)</f>
        <v>0</v>
      </c>
      <c r="AH129" s="37">
        <f>SUMIF('R-Existing'!$B$12:$B$461,$B129,'R-Existing'!AH$12:AH$461)</f>
        <v>0</v>
      </c>
      <c r="AI129" s="37">
        <f>SUMIF('R-Existing'!$B$12:$B$461,$B129,'R-Existing'!AI$12:AI$461)</f>
        <v>0</v>
      </c>
      <c r="AJ129" s="37">
        <f>SUMIF('R-Existing'!$B$12:$B$461,$B129,'R-Existing'!AJ$12:AJ$461)</f>
        <v>0</v>
      </c>
      <c r="AK129" s="37">
        <f>SUMIF('R-Existing'!$B$12:$B$461,$B129,'R-Existing'!AK$12:AK$461)</f>
        <v>0</v>
      </c>
      <c r="AL129" s="37">
        <f>SUMIF('R-Existing'!$B$12:$B$461,$B129,'R-Existing'!AL$12:AL$461)</f>
        <v>0</v>
      </c>
      <c r="AM129" s="37">
        <f>SUMIF('R-Existing'!$B$12:$B$461,$B129,'R-Existing'!AM$12:AM$461)</f>
        <v>0</v>
      </c>
      <c r="AN129" s="37">
        <f>SUMIF('R-Existing'!$B$12:$B$461,$B129,'R-Existing'!AN$12:AN$461)</f>
        <v>0</v>
      </c>
      <c r="AO129" s="37"/>
      <c r="AP129" s="37"/>
    </row>
    <row r="130" spans="1:42" x14ac:dyDescent="0.2">
      <c r="A130" s="1">
        <f t="shared" si="5"/>
        <v>2</v>
      </c>
      <c r="B130" s="101">
        <f t="shared" si="7"/>
        <v>48273</v>
      </c>
      <c r="C130" s="37">
        <f>SUMIF('R-Existing'!$B$12:$B$461,$B130,'R-Existing'!C$12:C$461)</f>
        <v>0</v>
      </c>
      <c r="D130" s="37">
        <f>SUMIF('R-Existing'!$B$12:$B$461,$B130,'R-Existing'!D$12:D$461)</f>
        <v>0</v>
      </c>
      <c r="E130" s="37">
        <f>SUMIF('R-Existing'!$B$12:$B$461,$B130,'R-Existing'!E$12:E$461)</f>
        <v>0</v>
      </c>
      <c r="F130" s="37">
        <f>SUMIF('R-Existing'!$B$12:$B$461,$B130,'R-Existing'!F$12:F$461)</f>
        <v>0</v>
      </c>
      <c r="G130" s="37">
        <f>SUMIF('R-Existing'!$B$12:$B$461,$B130,'R-Existing'!G$12:G$461)</f>
        <v>0</v>
      </c>
      <c r="H130" s="37">
        <f>SUMIF('R-Existing'!$B$12:$B$461,$B130,'R-Existing'!H$12:H$461)</f>
        <v>0</v>
      </c>
      <c r="I130" s="37">
        <f>SUMIF('R-Existing'!$B$12:$B$461,$B130,'R-Existing'!I$12:I$461)</f>
        <v>0</v>
      </c>
      <c r="J130" s="37">
        <f>SUMIF('R-Existing'!$B$12:$B$461,$B130,'R-Existing'!J$12:J$461)</f>
        <v>0</v>
      </c>
      <c r="K130" s="37">
        <f>SUMIF('R-Existing'!$B$12:$B$461,$B130,'R-Existing'!K$12:K$461)</f>
        <v>0</v>
      </c>
      <c r="L130" s="37">
        <f>SUMIF('R-Existing'!$B$12:$B$461,$B130,'R-Existing'!L$12:L$461)</f>
        <v>0</v>
      </c>
      <c r="M130" s="37">
        <f>SUMIF('R-Existing'!$B$12:$B$461,$B130,'R-Existing'!M$12:M$461)</f>
        <v>0</v>
      </c>
      <c r="N130" s="37">
        <f>SUMIF('R-Existing'!$B$12:$B$461,$B130,'R-Existing'!N$12:N$461)</f>
        <v>0</v>
      </c>
      <c r="O130" s="37">
        <f>SUMIF('R-Existing'!$B$12:$B$461,$B130,'R-Existing'!O$12:O$461)</f>
        <v>0</v>
      </c>
      <c r="P130" s="37">
        <f>SUMIF('R-Existing'!$B$12:$B$461,$B130,'R-Existing'!P$12:P$461)</f>
        <v>0</v>
      </c>
      <c r="Q130" s="37">
        <f>SUMIF('R-Existing'!$B$12:$B$461,$B130,'R-Existing'!Q$12:Q$461)</f>
        <v>0</v>
      </c>
      <c r="R130" s="37">
        <f>SUMIF('R-Existing'!$B$12:$B$461,$B130,'R-Existing'!R$12:R$461)</f>
        <v>0</v>
      </c>
      <c r="S130" s="37">
        <f>SUMIF('R-Existing'!$B$12:$B$461,$B130,'R-Existing'!S$12:S$461)</f>
        <v>0</v>
      </c>
      <c r="T130" s="37">
        <f>SUMIF('R-Existing'!$B$12:$B$461,$B130,'R-Existing'!T$12:T$461)</f>
        <v>0</v>
      </c>
      <c r="U130" s="37">
        <f>SUMIF('R-Existing'!$B$12:$B$461,$B130,'R-Existing'!U$12:U$461)</f>
        <v>1</v>
      </c>
      <c r="V130" s="37">
        <f>SUMIF('R-Existing'!$B$12:$B$461,$B130,'R-Existing'!V$12:V$461)</f>
        <v>0</v>
      </c>
      <c r="W130" s="37">
        <f>SUMIF('R-Existing'!$B$12:$B$461,$B130,'R-Existing'!W$12:W$461)</f>
        <v>0</v>
      </c>
      <c r="X130" s="37" t="e">
        <f>SUMIF('R-Existing'!$B$12:$B$461,$B130,'R-Existing'!X$12:X$461)</f>
        <v>#N/A</v>
      </c>
      <c r="Y130" s="37">
        <f>SUMIF('R-Existing'!$B$12:$B$461,$B130,'R-Existing'!Y$12:Y$461)</f>
        <v>0</v>
      </c>
      <c r="Z130" s="37">
        <f>SUMIF('R-Existing'!$B$12:$B$461,$B130,'R-Existing'!Z$12:Z$461)</f>
        <v>0</v>
      </c>
      <c r="AA130" s="37">
        <f>SUMIF('R-Existing'!$B$12:$B$461,$B130,'R-Existing'!AA$12:AA$461)</f>
        <v>0</v>
      </c>
      <c r="AB130" s="37">
        <f>SUMIF('R-Existing'!$B$12:$B$461,$B130,'R-Existing'!AB$12:AB$461)</f>
        <v>0</v>
      </c>
      <c r="AC130" s="37">
        <f>SUMIF('R-Existing'!$B$12:$B$461,$B130,'R-Existing'!AC$12:AC$461)</f>
        <v>0</v>
      </c>
      <c r="AD130" s="37">
        <f>SUMIF('R-Existing'!$B$12:$B$461,$B130,'R-Existing'!AD$12:AD$461)</f>
        <v>0</v>
      </c>
      <c r="AE130" s="56">
        <f>SUMIF('R-Existing'!$B$12:$B$461,$B130,'R-Existing'!AE$12:AE$461)</f>
        <v>9.6699999999999994E-2</v>
      </c>
      <c r="AF130" s="37">
        <f>SUMIF('R-Existing'!$B$12:$B$461,$B130,'R-Existing'!AF$12:AF$461)</f>
        <v>0</v>
      </c>
      <c r="AG130" s="37">
        <f>SUMIF('R-Existing'!$B$12:$B$461,$B130,'R-Existing'!AG$12:AG$461)</f>
        <v>0</v>
      </c>
      <c r="AH130" s="37">
        <f>SUMIF('R-Existing'!$B$12:$B$461,$B130,'R-Existing'!AH$12:AH$461)</f>
        <v>0</v>
      </c>
      <c r="AI130" s="37">
        <f>SUMIF('R-Existing'!$B$12:$B$461,$B130,'R-Existing'!AI$12:AI$461)</f>
        <v>0</v>
      </c>
      <c r="AJ130" s="37">
        <f>SUMIF('R-Existing'!$B$12:$B$461,$B130,'R-Existing'!AJ$12:AJ$461)</f>
        <v>0</v>
      </c>
      <c r="AK130" s="37">
        <f>SUMIF('R-Existing'!$B$12:$B$461,$B130,'R-Existing'!AK$12:AK$461)</f>
        <v>0</v>
      </c>
      <c r="AL130" s="37">
        <f>SUMIF('R-Existing'!$B$12:$B$461,$B130,'R-Existing'!AL$12:AL$461)</f>
        <v>0</v>
      </c>
      <c r="AM130" s="37">
        <f>SUMIF('R-Existing'!$B$12:$B$461,$B130,'R-Existing'!AM$12:AM$461)</f>
        <v>0</v>
      </c>
      <c r="AN130" s="37">
        <f>SUMIF('R-Existing'!$B$12:$B$461,$B130,'R-Existing'!AN$12:AN$461)</f>
        <v>0</v>
      </c>
      <c r="AO130" s="37"/>
      <c r="AP130" s="37"/>
    </row>
    <row r="131" spans="1:42" x14ac:dyDescent="0.2">
      <c r="A131" s="1">
        <f t="shared" si="5"/>
        <v>3</v>
      </c>
      <c r="B131" s="101">
        <f t="shared" si="7"/>
        <v>48304</v>
      </c>
      <c r="C131" s="37">
        <f>SUMIF('R-Existing'!$B$12:$B$461,$B131,'R-Existing'!C$12:C$461)</f>
        <v>0</v>
      </c>
      <c r="D131" s="37">
        <f>SUMIF('R-Existing'!$B$12:$B$461,$B131,'R-Existing'!D$12:D$461)</f>
        <v>0</v>
      </c>
      <c r="E131" s="37">
        <f>SUMIF('R-Existing'!$B$12:$B$461,$B131,'R-Existing'!E$12:E$461)</f>
        <v>0</v>
      </c>
      <c r="F131" s="37">
        <f>SUMIF('R-Existing'!$B$12:$B$461,$B131,'R-Existing'!F$12:F$461)</f>
        <v>0</v>
      </c>
      <c r="G131" s="37">
        <f>SUMIF('R-Existing'!$B$12:$B$461,$B131,'R-Existing'!G$12:G$461)</f>
        <v>0</v>
      </c>
      <c r="H131" s="37">
        <f>SUMIF('R-Existing'!$B$12:$B$461,$B131,'R-Existing'!H$12:H$461)</f>
        <v>0</v>
      </c>
      <c r="I131" s="37">
        <f>SUMIF('R-Existing'!$B$12:$B$461,$B131,'R-Existing'!I$12:I$461)</f>
        <v>0</v>
      </c>
      <c r="J131" s="37">
        <f>SUMIF('R-Existing'!$B$12:$B$461,$B131,'R-Existing'!J$12:J$461)</f>
        <v>0</v>
      </c>
      <c r="K131" s="37">
        <f>SUMIF('R-Existing'!$B$12:$B$461,$B131,'R-Existing'!K$12:K$461)</f>
        <v>0</v>
      </c>
      <c r="L131" s="37">
        <f>SUMIF('R-Existing'!$B$12:$B$461,$B131,'R-Existing'!L$12:L$461)</f>
        <v>0</v>
      </c>
      <c r="M131" s="37">
        <f>SUMIF('R-Existing'!$B$12:$B$461,$B131,'R-Existing'!M$12:M$461)</f>
        <v>0</v>
      </c>
      <c r="N131" s="37">
        <f>SUMIF('R-Existing'!$B$12:$B$461,$B131,'R-Existing'!N$12:N$461)</f>
        <v>0</v>
      </c>
      <c r="O131" s="37">
        <f>SUMIF('R-Existing'!$B$12:$B$461,$B131,'R-Existing'!O$12:O$461)</f>
        <v>0</v>
      </c>
      <c r="P131" s="37">
        <f>SUMIF('R-Existing'!$B$12:$B$461,$B131,'R-Existing'!P$12:P$461)</f>
        <v>0</v>
      </c>
      <c r="Q131" s="37">
        <f>SUMIF('R-Existing'!$B$12:$B$461,$B131,'R-Existing'!Q$12:Q$461)</f>
        <v>0</v>
      </c>
      <c r="R131" s="37">
        <f>SUMIF('R-Existing'!$B$12:$B$461,$B131,'R-Existing'!R$12:R$461)</f>
        <v>0</v>
      </c>
      <c r="S131" s="37">
        <f>SUMIF('R-Existing'!$B$12:$B$461,$B131,'R-Existing'!S$12:S$461)</f>
        <v>0</v>
      </c>
      <c r="T131" s="37">
        <f>SUMIF('R-Existing'!$B$12:$B$461,$B131,'R-Existing'!T$12:T$461)</f>
        <v>0</v>
      </c>
      <c r="U131" s="37">
        <f>SUMIF('R-Existing'!$B$12:$B$461,$B131,'R-Existing'!U$12:U$461)</f>
        <v>1</v>
      </c>
      <c r="V131" s="37">
        <f>SUMIF('R-Existing'!$B$12:$B$461,$B131,'R-Existing'!V$12:V$461)</f>
        <v>0</v>
      </c>
      <c r="W131" s="37">
        <f>SUMIF('R-Existing'!$B$12:$B$461,$B131,'R-Existing'!W$12:W$461)</f>
        <v>0</v>
      </c>
      <c r="X131" s="37" t="e">
        <f>SUMIF('R-Existing'!$B$12:$B$461,$B131,'R-Existing'!X$12:X$461)</f>
        <v>#N/A</v>
      </c>
      <c r="Y131" s="37">
        <f>SUMIF('R-Existing'!$B$12:$B$461,$B131,'R-Existing'!Y$12:Y$461)</f>
        <v>0</v>
      </c>
      <c r="Z131" s="37">
        <f>SUMIF('R-Existing'!$B$12:$B$461,$B131,'R-Existing'!Z$12:Z$461)</f>
        <v>0</v>
      </c>
      <c r="AA131" s="37">
        <f>SUMIF('R-Existing'!$B$12:$B$461,$B131,'R-Existing'!AA$12:AA$461)</f>
        <v>0</v>
      </c>
      <c r="AB131" s="37">
        <f>SUMIF('R-Existing'!$B$12:$B$461,$B131,'R-Existing'!AB$12:AB$461)</f>
        <v>0</v>
      </c>
      <c r="AC131" s="37">
        <f>SUMIF('R-Existing'!$B$12:$B$461,$B131,'R-Existing'!AC$12:AC$461)</f>
        <v>0</v>
      </c>
      <c r="AD131" s="37">
        <f>SUMIF('R-Existing'!$B$12:$B$461,$B131,'R-Existing'!AD$12:AD$461)</f>
        <v>0</v>
      </c>
      <c r="AE131" s="56">
        <f>SUMIF('R-Existing'!$B$12:$B$461,$B131,'R-Existing'!AE$12:AE$461)</f>
        <v>9.6699999999999994E-2</v>
      </c>
      <c r="AF131" s="37">
        <f>SUMIF('R-Existing'!$B$12:$B$461,$B131,'R-Existing'!AF$12:AF$461)</f>
        <v>0</v>
      </c>
      <c r="AG131" s="37">
        <f>SUMIF('R-Existing'!$B$12:$B$461,$B131,'R-Existing'!AG$12:AG$461)</f>
        <v>0</v>
      </c>
      <c r="AH131" s="37">
        <f>SUMIF('R-Existing'!$B$12:$B$461,$B131,'R-Existing'!AH$12:AH$461)</f>
        <v>0</v>
      </c>
      <c r="AI131" s="37">
        <f>SUMIF('R-Existing'!$B$12:$B$461,$B131,'R-Existing'!AI$12:AI$461)</f>
        <v>0</v>
      </c>
      <c r="AJ131" s="37">
        <f>SUMIF('R-Existing'!$B$12:$B$461,$B131,'R-Existing'!AJ$12:AJ$461)</f>
        <v>0</v>
      </c>
      <c r="AK131" s="37">
        <f>SUMIF('R-Existing'!$B$12:$B$461,$B131,'R-Existing'!AK$12:AK$461)</f>
        <v>0</v>
      </c>
      <c r="AL131" s="37">
        <f>SUMIF('R-Existing'!$B$12:$B$461,$B131,'R-Existing'!AL$12:AL$461)</f>
        <v>0</v>
      </c>
      <c r="AM131" s="37">
        <f>SUMIF('R-Existing'!$B$12:$B$461,$B131,'R-Existing'!AM$12:AM$461)</f>
        <v>0</v>
      </c>
      <c r="AN131" s="37">
        <f>SUMIF('R-Existing'!$B$12:$B$461,$B131,'R-Existing'!AN$12:AN$461)</f>
        <v>0</v>
      </c>
      <c r="AO131" s="37"/>
      <c r="AP131" s="37"/>
    </row>
    <row r="132" spans="1:42" x14ac:dyDescent="0.2">
      <c r="A132" s="1">
        <f t="shared" si="5"/>
        <v>4</v>
      </c>
      <c r="B132" s="101">
        <f t="shared" si="7"/>
        <v>48334</v>
      </c>
      <c r="C132" s="37">
        <f>SUMIF('R-Existing'!$B$12:$B$461,$B132,'R-Existing'!C$12:C$461)</f>
        <v>0</v>
      </c>
      <c r="D132" s="37">
        <f>SUMIF('R-Existing'!$B$12:$B$461,$B132,'R-Existing'!D$12:D$461)</f>
        <v>0</v>
      </c>
      <c r="E132" s="37">
        <f>SUMIF('R-Existing'!$B$12:$B$461,$B132,'R-Existing'!E$12:E$461)</f>
        <v>0</v>
      </c>
      <c r="F132" s="37">
        <f>SUMIF('R-Existing'!$B$12:$B$461,$B132,'R-Existing'!F$12:F$461)</f>
        <v>0</v>
      </c>
      <c r="G132" s="37">
        <f>SUMIF('R-Existing'!$B$12:$B$461,$B132,'R-Existing'!G$12:G$461)</f>
        <v>0</v>
      </c>
      <c r="H132" s="37">
        <f>SUMIF('R-Existing'!$B$12:$B$461,$B132,'R-Existing'!H$12:H$461)</f>
        <v>0</v>
      </c>
      <c r="I132" s="37">
        <f>SUMIF('R-Existing'!$B$12:$B$461,$B132,'R-Existing'!I$12:I$461)</f>
        <v>0</v>
      </c>
      <c r="J132" s="37">
        <f>SUMIF('R-Existing'!$B$12:$B$461,$B132,'R-Existing'!J$12:J$461)</f>
        <v>0</v>
      </c>
      <c r="K132" s="37">
        <f>SUMIF('R-Existing'!$B$12:$B$461,$B132,'R-Existing'!K$12:K$461)</f>
        <v>0</v>
      </c>
      <c r="L132" s="37">
        <f>SUMIF('R-Existing'!$B$12:$B$461,$B132,'R-Existing'!L$12:L$461)</f>
        <v>0</v>
      </c>
      <c r="M132" s="37">
        <f>SUMIF('R-Existing'!$B$12:$B$461,$B132,'R-Existing'!M$12:M$461)</f>
        <v>0</v>
      </c>
      <c r="N132" s="37">
        <f>SUMIF('R-Existing'!$B$12:$B$461,$B132,'R-Existing'!N$12:N$461)</f>
        <v>0</v>
      </c>
      <c r="O132" s="37">
        <f>SUMIF('R-Existing'!$B$12:$B$461,$B132,'R-Existing'!O$12:O$461)</f>
        <v>0</v>
      </c>
      <c r="P132" s="37">
        <f>SUMIF('R-Existing'!$B$12:$B$461,$B132,'R-Existing'!P$12:P$461)</f>
        <v>0</v>
      </c>
      <c r="Q132" s="37">
        <f>SUMIF('R-Existing'!$B$12:$B$461,$B132,'R-Existing'!Q$12:Q$461)</f>
        <v>0</v>
      </c>
      <c r="R132" s="37">
        <f>SUMIF('R-Existing'!$B$12:$B$461,$B132,'R-Existing'!R$12:R$461)</f>
        <v>0</v>
      </c>
      <c r="S132" s="37">
        <f>SUMIF('R-Existing'!$B$12:$B$461,$B132,'R-Existing'!S$12:S$461)</f>
        <v>0</v>
      </c>
      <c r="T132" s="37">
        <f>SUMIF('R-Existing'!$B$12:$B$461,$B132,'R-Existing'!T$12:T$461)</f>
        <v>0</v>
      </c>
      <c r="U132" s="37">
        <f>SUMIF('R-Existing'!$B$12:$B$461,$B132,'R-Existing'!U$12:U$461)</f>
        <v>1</v>
      </c>
      <c r="V132" s="37">
        <f>SUMIF('R-Existing'!$B$12:$B$461,$B132,'R-Existing'!V$12:V$461)</f>
        <v>0</v>
      </c>
      <c r="W132" s="37">
        <f>SUMIF('R-Existing'!$B$12:$B$461,$B132,'R-Existing'!W$12:W$461)</f>
        <v>0</v>
      </c>
      <c r="X132" s="37" t="e">
        <f>SUMIF('R-Existing'!$B$12:$B$461,$B132,'R-Existing'!X$12:X$461)</f>
        <v>#N/A</v>
      </c>
      <c r="Y132" s="37">
        <f>SUMIF('R-Existing'!$B$12:$B$461,$B132,'R-Existing'!Y$12:Y$461)</f>
        <v>0</v>
      </c>
      <c r="Z132" s="37">
        <f>SUMIF('R-Existing'!$B$12:$B$461,$B132,'R-Existing'!Z$12:Z$461)</f>
        <v>0</v>
      </c>
      <c r="AA132" s="37">
        <f>SUMIF('R-Existing'!$B$12:$B$461,$B132,'R-Existing'!AA$12:AA$461)</f>
        <v>0</v>
      </c>
      <c r="AB132" s="37">
        <f>SUMIF('R-Existing'!$B$12:$B$461,$B132,'R-Existing'!AB$12:AB$461)</f>
        <v>0</v>
      </c>
      <c r="AC132" s="37">
        <f>SUMIF('R-Existing'!$B$12:$B$461,$B132,'R-Existing'!AC$12:AC$461)</f>
        <v>0</v>
      </c>
      <c r="AD132" s="37">
        <f>SUMIF('R-Existing'!$B$12:$B$461,$B132,'R-Existing'!AD$12:AD$461)</f>
        <v>0</v>
      </c>
      <c r="AE132" s="56">
        <f>SUMIF('R-Existing'!$B$12:$B$461,$B132,'R-Existing'!AE$12:AE$461)</f>
        <v>9.6699999999999994E-2</v>
      </c>
      <c r="AF132" s="37">
        <f>SUMIF('R-Existing'!$B$12:$B$461,$B132,'R-Existing'!AF$12:AF$461)</f>
        <v>0</v>
      </c>
      <c r="AG132" s="37">
        <f>SUMIF('R-Existing'!$B$12:$B$461,$B132,'R-Existing'!AG$12:AG$461)</f>
        <v>0</v>
      </c>
      <c r="AH132" s="37">
        <f>SUMIF('R-Existing'!$B$12:$B$461,$B132,'R-Existing'!AH$12:AH$461)</f>
        <v>0</v>
      </c>
      <c r="AI132" s="37">
        <f>SUMIF('R-Existing'!$B$12:$B$461,$B132,'R-Existing'!AI$12:AI$461)</f>
        <v>0</v>
      </c>
      <c r="AJ132" s="37">
        <f>SUMIF('R-Existing'!$B$12:$B$461,$B132,'R-Existing'!AJ$12:AJ$461)</f>
        <v>0</v>
      </c>
      <c r="AK132" s="37">
        <f>SUMIF('R-Existing'!$B$12:$B$461,$B132,'R-Existing'!AK$12:AK$461)</f>
        <v>0</v>
      </c>
      <c r="AL132" s="37">
        <f>SUMIF('R-Existing'!$B$12:$B$461,$B132,'R-Existing'!AL$12:AL$461)</f>
        <v>0</v>
      </c>
      <c r="AM132" s="37">
        <f>SUMIF('R-Existing'!$B$12:$B$461,$B132,'R-Existing'!AM$12:AM$461)</f>
        <v>0</v>
      </c>
      <c r="AN132" s="37">
        <f>SUMIF('R-Existing'!$B$12:$B$461,$B132,'R-Existing'!AN$12:AN$461)</f>
        <v>0</v>
      </c>
      <c r="AO132" s="37"/>
      <c r="AP132" s="37"/>
    </row>
    <row r="133" spans="1:42" x14ac:dyDescent="0.2">
      <c r="A133" s="1">
        <f t="shared" si="5"/>
        <v>5</v>
      </c>
      <c r="B133" s="101">
        <f t="shared" si="7"/>
        <v>48365</v>
      </c>
      <c r="C133" s="37">
        <f>SUMIF('R-Existing'!$B$12:$B$461,$B133,'R-Existing'!C$12:C$461)</f>
        <v>0</v>
      </c>
      <c r="D133" s="37">
        <f>SUMIF('R-Existing'!$B$12:$B$461,$B133,'R-Existing'!D$12:D$461)</f>
        <v>0</v>
      </c>
      <c r="E133" s="37">
        <f>SUMIF('R-Existing'!$B$12:$B$461,$B133,'R-Existing'!E$12:E$461)</f>
        <v>0</v>
      </c>
      <c r="F133" s="37">
        <f>SUMIF('R-Existing'!$B$12:$B$461,$B133,'R-Existing'!F$12:F$461)</f>
        <v>0</v>
      </c>
      <c r="G133" s="37">
        <f>SUMIF('R-Existing'!$B$12:$B$461,$B133,'R-Existing'!G$12:G$461)</f>
        <v>0</v>
      </c>
      <c r="H133" s="37">
        <f>SUMIF('R-Existing'!$B$12:$B$461,$B133,'R-Existing'!H$12:H$461)</f>
        <v>0</v>
      </c>
      <c r="I133" s="37">
        <f>SUMIF('R-Existing'!$B$12:$B$461,$B133,'R-Existing'!I$12:I$461)</f>
        <v>0</v>
      </c>
      <c r="J133" s="37">
        <f>SUMIF('R-Existing'!$B$12:$B$461,$B133,'R-Existing'!J$12:J$461)</f>
        <v>0</v>
      </c>
      <c r="K133" s="37">
        <f>SUMIF('R-Existing'!$B$12:$B$461,$B133,'R-Existing'!K$12:K$461)</f>
        <v>0</v>
      </c>
      <c r="L133" s="37">
        <f>SUMIF('R-Existing'!$B$12:$B$461,$B133,'R-Existing'!L$12:L$461)</f>
        <v>0</v>
      </c>
      <c r="M133" s="37">
        <f>SUMIF('R-Existing'!$B$12:$B$461,$B133,'R-Existing'!M$12:M$461)</f>
        <v>0</v>
      </c>
      <c r="N133" s="37">
        <f>SUMIF('R-Existing'!$B$12:$B$461,$B133,'R-Existing'!N$12:N$461)</f>
        <v>0</v>
      </c>
      <c r="O133" s="37">
        <f>SUMIF('R-Existing'!$B$12:$B$461,$B133,'R-Existing'!O$12:O$461)</f>
        <v>0</v>
      </c>
      <c r="P133" s="37">
        <f>SUMIF('R-Existing'!$B$12:$B$461,$B133,'R-Existing'!P$12:P$461)</f>
        <v>0</v>
      </c>
      <c r="Q133" s="37">
        <f>SUMIF('R-Existing'!$B$12:$B$461,$B133,'R-Existing'!Q$12:Q$461)</f>
        <v>0</v>
      </c>
      <c r="R133" s="37">
        <f>SUMIF('R-Existing'!$B$12:$B$461,$B133,'R-Existing'!R$12:R$461)</f>
        <v>0</v>
      </c>
      <c r="S133" s="37">
        <f>SUMIF('R-Existing'!$B$12:$B$461,$B133,'R-Existing'!S$12:S$461)</f>
        <v>0</v>
      </c>
      <c r="T133" s="37">
        <f>SUMIF('R-Existing'!$B$12:$B$461,$B133,'R-Existing'!T$12:T$461)</f>
        <v>0</v>
      </c>
      <c r="U133" s="37">
        <f>SUMIF('R-Existing'!$B$12:$B$461,$B133,'R-Existing'!U$12:U$461)</f>
        <v>1</v>
      </c>
      <c r="V133" s="37">
        <f>SUMIF('R-Existing'!$B$12:$B$461,$B133,'R-Existing'!V$12:V$461)</f>
        <v>0</v>
      </c>
      <c r="W133" s="37">
        <f>SUMIF('R-Existing'!$B$12:$B$461,$B133,'R-Existing'!W$12:W$461)</f>
        <v>0</v>
      </c>
      <c r="X133" s="37" t="e">
        <f>SUMIF('R-Existing'!$B$12:$B$461,$B133,'R-Existing'!X$12:X$461)</f>
        <v>#N/A</v>
      </c>
      <c r="Y133" s="37">
        <f>SUMIF('R-Existing'!$B$12:$B$461,$B133,'R-Existing'!Y$12:Y$461)</f>
        <v>0</v>
      </c>
      <c r="Z133" s="37">
        <f>SUMIF('R-Existing'!$B$12:$B$461,$B133,'R-Existing'!Z$12:Z$461)</f>
        <v>0</v>
      </c>
      <c r="AA133" s="37">
        <f>SUMIF('R-Existing'!$B$12:$B$461,$B133,'R-Existing'!AA$12:AA$461)</f>
        <v>0</v>
      </c>
      <c r="AB133" s="37">
        <f>SUMIF('R-Existing'!$B$12:$B$461,$B133,'R-Existing'!AB$12:AB$461)</f>
        <v>0</v>
      </c>
      <c r="AC133" s="37">
        <f>SUMIF('R-Existing'!$B$12:$B$461,$B133,'R-Existing'!AC$12:AC$461)</f>
        <v>0</v>
      </c>
      <c r="AD133" s="37">
        <f>SUMIF('R-Existing'!$B$12:$B$461,$B133,'R-Existing'!AD$12:AD$461)</f>
        <v>0</v>
      </c>
      <c r="AE133" s="56">
        <f>SUMIF('R-Existing'!$B$12:$B$461,$B133,'R-Existing'!AE$12:AE$461)</f>
        <v>9.6699999999999994E-2</v>
      </c>
      <c r="AF133" s="37">
        <f>SUMIF('R-Existing'!$B$12:$B$461,$B133,'R-Existing'!AF$12:AF$461)</f>
        <v>0</v>
      </c>
      <c r="AG133" s="37">
        <f>SUMIF('R-Existing'!$B$12:$B$461,$B133,'R-Existing'!AG$12:AG$461)</f>
        <v>0</v>
      </c>
      <c r="AH133" s="37">
        <f>SUMIF('R-Existing'!$B$12:$B$461,$B133,'R-Existing'!AH$12:AH$461)</f>
        <v>0</v>
      </c>
      <c r="AI133" s="37">
        <f>SUMIF('R-Existing'!$B$12:$B$461,$B133,'R-Existing'!AI$12:AI$461)</f>
        <v>0</v>
      </c>
      <c r="AJ133" s="37">
        <f>SUMIF('R-Existing'!$B$12:$B$461,$B133,'R-Existing'!AJ$12:AJ$461)</f>
        <v>0</v>
      </c>
      <c r="AK133" s="37">
        <f>SUMIF('R-Existing'!$B$12:$B$461,$B133,'R-Existing'!AK$12:AK$461)</f>
        <v>0</v>
      </c>
      <c r="AL133" s="37">
        <f>SUMIF('R-Existing'!$B$12:$B$461,$B133,'R-Existing'!AL$12:AL$461)</f>
        <v>0</v>
      </c>
      <c r="AM133" s="37">
        <f>SUMIF('R-Existing'!$B$12:$B$461,$B133,'R-Existing'!AM$12:AM$461)</f>
        <v>0</v>
      </c>
      <c r="AN133" s="37">
        <f>SUMIF('R-Existing'!$B$12:$B$461,$B133,'R-Existing'!AN$12:AN$461)</f>
        <v>0</v>
      </c>
      <c r="AO133" s="37"/>
      <c r="AP133" s="37"/>
    </row>
    <row r="134" spans="1:42" x14ac:dyDescent="0.2">
      <c r="A134" s="1">
        <f t="shared" si="5"/>
        <v>6</v>
      </c>
      <c r="B134" s="101">
        <f t="shared" si="7"/>
        <v>48395</v>
      </c>
      <c r="C134" s="37">
        <f>SUMIF('R-Existing'!$B$12:$B$461,$B134,'R-Existing'!C$12:C$461)</f>
        <v>0</v>
      </c>
      <c r="D134" s="37">
        <f>SUMIF('R-Existing'!$B$12:$B$461,$B134,'R-Existing'!D$12:D$461)</f>
        <v>0</v>
      </c>
      <c r="E134" s="37">
        <f>SUMIF('R-Existing'!$B$12:$B$461,$B134,'R-Existing'!E$12:E$461)</f>
        <v>0</v>
      </c>
      <c r="F134" s="37">
        <f>SUMIF('R-Existing'!$B$12:$B$461,$B134,'R-Existing'!F$12:F$461)</f>
        <v>0</v>
      </c>
      <c r="G134" s="37">
        <f>SUMIF('R-Existing'!$B$12:$B$461,$B134,'R-Existing'!G$12:G$461)</f>
        <v>0</v>
      </c>
      <c r="H134" s="37">
        <f>SUMIF('R-Existing'!$B$12:$B$461,$B134,'R-Existing'!H$12:H$461)</f>
        <v>0</v>
      </c>
      <c r="I134" s="37">
        <f>SUMIF('R-Existing'!$B$12:$B$461,$B134,'R-Existing'!I$12:I$461)</f>
        <v>0</v>
      </c>
      <c r="J134" s="37">
        <f>SUMIF('R-Existing'!$B$12:$B$461,$B134,'R-Existing'!J$12:J$461)</f>
        <v>0</v>
      </c>
      <c r="K134" s="37">
        <f>SUMIF('R-Existing'!$B$12:$B$461,$B134,'R-Existing'!K$12:K$461)</f>
        <v>0</v>
      </c>
      <c r="L134" s="37">
        <f>SUMIF('R-Existing'!$B$12:$B$461,$B134,'R-Existing'!L$12:L$461)</f>
        <v>0</v>
      </c>
      <c r="M134" s="37">
        <f>SUMIF('R-Existing'!$B$12:$B$461,$B134,'R-Existing'!M$12:M$461)</f>
        <v>0</v>
      </c>
      <c r="N134" s="37">
        <f>SUMIF('R-Existing'!$B$12:$B$461,$B134,'R-Existing'!N$12:N$461)</f>
        <v>0</v>
      </c>
      <c r="O134" s="37">
        <f>SUMIF('R-Existing'!$B$12:$B$461,$B134,'R-Existing'!O$12:O$461)</f>
        <v>0</v>
      </c>
      <c r="P134" s="37">
        <f>SUMIF('R-Existing'!$B$12:$B$461,$B134,'R-Existing'!P$12:P$461)</f>
        <v>0</v>
      </c>
      <c r="Q134" s="37">
        <f>SUMIF('R-Existing'!$B$12:$B$461,$B134,'R-Existing'!Q$12:Q$461)</f>
        <v>0</v>
      </c>
      <c r="R134" s="37">
        <f>SUMIF('R-Existing'!$B$12:$B$461,$B134,'R-Existing'!R$12:R$461)</f>
        <v>0</v>
      </c>
      <c r="S134" s="37">
        <f>SUMIF('R-Existing'!$B$12:$B$461,$B134,'R-Existing'!S$12:S$461)</f>
        <v>0</v>
      </c>
      <c r="T134" s="37">
        <f>SUMIF('R-Existing'!$B$12:$B$461,$B134,'R-Existing'!T$12:T$461)</f>
        <v>0</v>
      </c>
      <c r="U134" s="37">
        <f>SUMIF('R-Existing'!$B$12:$B$461,$B134,'R-Existing'!U$12:U$461)</f>
        <v>1</v>
      </c>
      <c r="V134" s="37">
        <f>SUMIF('R-Existing'!$B$12:$B$461,$B134,'R-Existing'!V$12:V$461)</f>
        <v>0</v>
      </c>
      <c r="W134" s="37">
        <f>SUMIF('R-Existing'!$B$12:$B$461,$B134,'R-Existing'!W$12:W$461)</f>
        <v>0</v>
      </c>
      <c r="X134" s="37" t="e">
        <f>SUMIF('R-Existing'!$B$12:$B$461,$B134,'R-Existing'!X$12:X$461)</f>
        <v>#N/A</v>
      </c>
      <c r="Y134" s="37">
        <f>SUMIF('R-Existing'!$B$12:$B$461,$B134,'R-Existing'!Y$12:Y$461)</f>
        <v>0</v>
      </c>
      <c r="Z134" s="37">
        <f>SUMIF('R-Existing'!$B$12:$B$461,$B134,'R-Existing'!Z$12:Z$461)</f>
        <v>0</v>
      </c>
      <c r="AA134" s="37">
        <f>SUMIF('R-Existing'!$B$12:$B$461,$B134,'R-Existing'!AA$12:AA$461)</f>
        <v>0</v>
      </c>
      <c r="AB134" s="37">
        <f>SUMIF('R-Existing'!$B$12:$B$461,$B134,'R-Existing'!AB$12:AB$461)</f>
        <v>0</v>
      </c>
      <c r="AC134" s="37">
        <f>SUMIF('R-Existing'!$B$12:$B$461,$B134,'R-Existing'!AC$12:AC$461)</f>
        <v>0</v>
      </c>
      <c r="AD134" s="37">
        <f>SUMIF('R-Existing'!$B$12:$B$461,$B134,'R-Existing'!AD$12:AD$461)</f>
        <v>0</v>
      </c>
      <c r="AE134" s="56">
        <f>SUMIF('R-Existing'!$B$12:$B$461,$B134,'R-Existing'!AE$12:AE$461)</f>
        <v>9.6699999999999994E-2</v>
      </c>
      <c r="AF134" s="37">
        <f>SUMIF('R-Existing'!$B$12:$B$461,$B134,'R-Existing'!AF$12:AF$461)</f>
        <v>0</v>
      </c>
      <c r="AG134" s="37">
        <f>SUMIF('R-Existing'!$B$12:$B$461,$B134,'R-Existing'!AG$12:AG$461)</f>
        <v>0</v>
      </c>
      <c r="AH134" s="37">
        <f>SUMIF('R-Existing'!$B$12:$B$461,$B134,'R-Existing'!AH$12:AH$461)</f>
        <v>0</v>
      </c>
      <c r="AI134" s="37">
        <f>SUMIF('R-Existing'!$B$12:$B$461,$B134,'R-Existing'!AI$12:AI$461)</f>
        <v>0</v>
      </c>
      <c r="AJ134" s="37">
        <f>SUMIF('R-Existing'!$B$12:$B$461,$B134,'R-Existing'!AJ$12:AJ$461)</f>
        <v>0</v>
      </c>
      <c r="AK134" s="37">
        <f>SUMIF('R-Existing'!$B$12:$B$461,$B134,'R-Existing'!AK$12:AK$461)</f>
        <v>0</v>
      </c>
      <c r="AL134" s="37">
        <f>SUMIF('R-Existing'!$B$12:$B$461,$B134,'R-Existing'!AL$12:AL$461)</f>
        <v>0</v>
      </c>
      <c r="AM134" s="37">
        <f>SUMIF('R-Existing'!$B$12:$B$461,$B134,'R-Existing'!AM$12:AM$461)</f>
        <v>0</v>
      </c>
      <c r="AN134" s="37">
        <f>SUMIF('R-Existing'!$B$12:$B$461,$B134,'R-Existing'!AN$12:AN$461)</f>
        <v>0</v>
      </c>
      <c r="AO134" s="37"/>
      <c r="AP134" s="37"/>
    </row>
    <row r="135" spans="1:42" x14ac:dyDescent="0.2">
      <c r="A135" s="1">
        <f t="shared" si="5"/>
        <v>7</v>
      </c>
      <c r="B135" s="101">
        <f t="shared" si="7"/>
        <v>48426</v>
      </c>
      <c r="C135" s="37">
        <f>SUMIF('R-Existing'!$B$12:$B$461,$B135,'R-Existing'!C$12:C$461)</f>
        <v>0</v>
      </c>
      <c r="D135" s="37">
        <f>SUMIF('R-Existing'!$B$12:$B$461,$B135,'R-Existing'!D$12:D$461)</f>
        <v>0</v>
      </c>
      <c r="E135" s="37">
        <f>SUMIF('R-Existing'!$B$12:$B$461,$B135,'R-Existing'!E$12:E$461)</f>
        <v>0</v>
      </c>
      <c r="F135" s="37">
        <f>SUMIF('R-Existing'!$B$12:$B$461,$B135,'R-Existing'!F$12:F$461)</f>
        <v>0</v>
      </c>
      <c r="G135" s="37">
        <f>SUMIF('R-Existing'!$B$12:$B$461,$B135,'R-Existing'!G$12:G$461)</f>
        <v>0</v>
      </c>
      <c r="H135" s="37">
        <f>SUMIF('R-Existing'!$B$12:$B$461,$B135,'R-Existing'!H$12:H$461)</f>
        <v>0</v>
      </c>
      <c r="I135" s="37">
        <f>SUMIF('R-Existing'!$B$12:$B$461,$B135,'R-Existing'!I$12:I$461)</f>
        <v>0</v>
      </c>
      <c r="J135" s="37">
        <f>SUMIF('R-Existing'!$B$12:$B$461,$B135,'R-Existing'!J$12:J$461)</f>
        <v>0</v>
      </c>
      <c r="K135" s="37">
        <f>SUMIF('R-Existing'!$B$12:$B$461,$B135,'R-Existing'!K$12:K$461)</f>
        <v>0</v>
      </c>
      <c r="L135" s="37">
        <f>SUMIF('R-Existing'!$B$12:$B$461,$B135,'R-Existing'!L$12:L$461)</f>
        <v>0</v>
      </c>
      <c r="M135" s="37">
        <f>SUMIF('R-Existing'!$B$12:$B$461,$B135,'R-Existing'!M$12:M$461)</f>
        <v>0</v>
      </c>
      <c r="N135" s="37">
        <f>SUMIF('R-Existing'!$B$12:$B$461,$B135,'R-Existing'!N$12:N$461)</f>
        <v>0</v>
      </c>
      <c r="O135" s="37">
        <f>SUMIF('R-Existing'!$B$12:$B$461,$B135,'R-Existing'!O$12:O$461)</f>
        <v>0</v>
      </c>
      <c r="P135" s="37">
        <f>SUMIF('R-Existing'!$B$12:$B$461,$B135,'R-Existing'!P$12:P$461)</f>
        <v>0</v>
      </c>
      <c r="Q135" s="37">
        <f>SUMIF('R-Existing'!$B$12:$B$461,$B135,'R-Existing'!Q$12:Q$461)</f>
        <v>0</v>
      </c>
      <c r="R135" s="37">
        <f>SUMIF('R-Existing'!$B$12:$B$461,$B135,'R-Existing'!R$12:R$461)</f>
        <v>0</v>
      </c>
      <c r="S135" s="37">
        <f>SUMIF('R-Existing'!$B$12:$B$461,$B135,'R-Existing'!S$12:S$461)</f>
        <v>0</v>
      </c>
      <c r="T135" s="37">
        <f>SUMIF('R-Existing'!$B$12:$B$461,$B135,'R-Existing'!T$12:T$461)</f>
        <v>0</v>
      </c>
      <c r="U135" s="37">
        <f>SUMIF('R-Existing'!$B$12:$B$461,$B135,'R-Existing'!U$12:U$461)</f>
        <v>1</v>
      </c>
      <c r="V135" s="37">
        <f>SUMIF('R-Existing'!$B$12:$B$461,$B135,'R-Existing'!V$12:V$461)</f>
        <v>0</v>
      </c>
      <c r="W135" s="37">
        <f>SUMIF('R-Existing'!$B$12:$B$461,$B135,'R-Existing'!W$12:W$461)</f>
        <v>0</v>
      </c>
      <c r="X135" s="37" t="e">
        <f>SUMIF('R-Existing'!$B$12:$B$461,$B135,'R-Existing'!X$12:X$461)</f>
        <v>#N/A</v>
      </c>
      <c r="Y135" s="37">
        <f>SUMIF('R-Existing'!$B$12:$B$461,$B135,'R-Existing'!Y$12:Y$461)</f>
        <v>0</v>
      </c>
      <c r="Z135" s="37">
        <f>SUMIF('R-Existing'!$B$12:$B$461,$B135,'R-Existing'!Z$12:Z$461)</f>
        <v>0</v>
      </c>
      <c r="AA135" s="37">
        <f>SUMIF('R-Existing'!$B$12:$B$461,$B135,'R-Existing'!AA$12:AA$461)</f>
        <v>0</v>
      </c>
      <c r="AB135" s="37">
        <f>SUMIF('R-Existing'!$B$12:$B$461,$B135,'R-Existing'!AB$12:AB$461)</f>
        <v>0</v>
      </c>
      <c r="AC135" s="37">
        <f>SUMIF('R-Existing'!$B$12:$B$461,$B135,'R-Existing'!AC$12:AC$461)</f>
        <v>0</v>
      </c>
      <c r="AD135" s="37">
        <f>SUMIF('R-Existing'!$B$12:$B$461,$B135,'R-Existing'!AD$12:AD$461)</f>
        <v>0</v>
      </c>
      <c r="AE135" s="56">
        <f>SUMIF('R-Existing'!$B$12:$B$461,$B135,'R-Existing'!AE$12:AE$461)</f>
        <v>9.6699999999999994E-2</v>
      </c>
      <c r="AF135" s="37">
        <f>SUMIF('R-Existing'!$B$12:$B$461,$B135,'R-Existing'!AF$12:AF$461)</f>
        <v>0</v>
      </c>
      <c r="AG135" s="37">
        <f>SUMIF('R-Existing'!$B$12:$B$461,$B135,'R-Existing'!AG$12:AG$461)</f>
        <v>0</v>
      </c>
      <c r="AH135" s="37">
        <f>SUMIF('R-Existing'!$B$12:$B$461,$B135,'R-Existing'!AH$12:AH$461)</f>
        <v>0</v>
      </c>
      <c r="AI135" s="37">
        <f>SUMIF('R-Existing'!$B$12:$B$461,$B135,'R-Existing'!AI$12:AI$461)</f>
        <v>0</v>
      </c>
      <c r="AJ135" s="37">
        <f>SUMIF('R-Existing'!$B$12:$B$461,$B135,'R-Existing'!AJ$12:AJ$461)</f>
        <v>0</v>
      </c>
      <c r="AK135" s="37">
        <f>SUMIF('R-Existing'!$B$12:$B$461,$B135,'R-Existing'!AK$12:AK$461)</f>
        <v>0</v>
      </c>
      <c r="AL135" s="37">
        <f>SUMIF('R-Existing'!$B$12:$B$461,$B135,'R-Existing'!AL$12:AL$461)</f>
        <v>0</v>
      </c>
      <c r="AM135" s="37">
        <f>SUMIF('R-Existing'!$B$12:$B$461,$B135,'R-Existing'!AM$12:AM$461)</f>
        <v>0</v>
      </c>
      <c r="AN135" s="37">
        <f>SUMIF('R-Existing'!$B$12:$B$461,$B135,'R-Existing'!AN$12:AN$461)</f>
        <v>0</v>
      </c>
      <c r="AO135" s="37"/>
      <c r="AP135" s="37"/>
    </row>
    <row r="136" spans="1:42" x14ac:dyDescent="0.2">
      <c r="A136" s="1">
        <f t="shared" si="5"/>
        <v>8</v>
      </c>
      <c r="B136" s="101">
        <f t="shared" si="7"/>
        <v>48457</v>
      </c>
      <c r="C136" s="37">
        <f>SUMIF('R-Existing'!$B$12:$B$461,$B136,'R-Existing'!C$12:C$461)</f>
        <v>0</v>
      </c>
      <c r="D136" s="37">
        <f>SUMIF('R-Existing'!$B$12:$B$461,$B136,'R-Existing'!D$12:D$461)</f>
        <v>0</v>
      </c>
      <c r="E136" s="37">
        <f>SUMIF('R-Existing'!$B$12:$B$461,$B136,'R-Existing'!E$12:E$461)</f>
        <v>0</v>
      </c>
      <c r="F136" s="37">
        <f>SUMIF('R-Existing'!$B$12:$B$461,$B136,'R-Existing'!F$12:F$461)</f>
        <v>0</v>
      </c>
      <c r="G136" s="37">
        <f>SUMIF('R-Existing'!$B$12:$B$461,$B136,'R-Existing'!G$12:G$461)</f>
        <v>0</v>
      </c>
      <c r="H136" s="37">
        <f>SUMIF('R-Existing'!$B$12:$B$461,$B136,'R-Existing'!H$12:H$461)</f>
        <v>0</v>
      </c>
      <c r="I136" s="37">
        <f>SUMIF('R-Existing'!$B$12:$B$461,$B136,'R-Existing'!I$12:I$461)</f>
        <v>0</v>
      </c>
      <c r="J136" s="37">
        <f>SUMIF('R-Existing'!$B$12:$B$461,$B136,'R-Existing'!J$12:J$461)</f>
        <v>0</v>
      </c>
      <c r="K136" s="37">
        <f>SUMIF('R-Existing'!$B$12:$B$461,$B136,'R-Existing'!K$12:K$461)</f>
        <v>0</v>
      </c>
      <c r="L136" s="37">
        <f>SUMIF('R-Existing'!$B$12:$B$461,$B136,'R-Existing'!L$12:L$461)</f>
        <v>0</v>
      </c>
      <c r="M136" s="37">
        <f>SUMIF('R-Existing'!$B$12:$B$461,$B136,'R-Existing'!M$12:M$461)</f>
        <v>0</v>
      </c>
      <c r="N136" s="37">
        <f>SUMIF('R-Existing'!$B$12:$B$461,$B136,'R-Existing'!N$12:N$461)</f>
        <v>0</v>
      </c>
      <c r="O136" s="37">
        <f>SUMIF('R-Existing'!$B$12:$B$461,$B136,'R-Existing'!O$12:O$461)</f>
        <v>0</v>
      </c>
      <c r="P136" s="37">
        <f>SUMIF('R-Existing'!$B$12:$B$461,$B136,'R-Existing'!P$12:P$461)</f>
        <v>0</v>
      </c>
      <c r="Q136" s="37">
        <f>SUMIF('R-Existing'!$B$12:$B$461,$B136,'R-Existing'!Q$12:Q$461)</f>
        <v>0</v>
      </c>
      <c r="R136" s="37">
        <f>SUMIF('R-Existing'!$B$12:$B$461,$B136,'R-Existing'!R$12:R$461)</f>
        <v>0</v>
      </c>
      <c r="S136" s="37">
        <f>SUMIF('R-Existing'!$B$12:$B$461,$B136,'R-Existing'!S$12:S$461)</f>
        <v>0</v>
      </c>
      <c r="T136" s="37">
        <f>SUMIF('R-Existing'!$B$12:$B$461,$B136,'R-Existing'!T$12:T$461)</f>
        <v>0</v>
      </c>
      <c r="U136" s="37">
        <f>SUMIF('R-Existing'!$B$12:$B$461,$B136,'R-Existing'!U$12:U$461)</f>
        <v>1</v>
      </c>
      <c r="V136" s="37">
        <f>SUMIF('R-Existing'!$B$12:$B$461,$B136,'R-Existing'!V$12:V$461)</f>
        <v>0</v>
      </c>
      <c r="W136" s="37">
        <f>SUMIF('R-Existing'!$B$12:$B$461,$B136,'R-Existing'!W$12:W$461)</f>
        <v>0</v>
      </c>
      <c r="X136" s="37" t="e">
        <f>SUMIF('R-Existing'!$B$12:$B$461,$B136,'R-Existing'!X$12:X$461)</f>
        <v>#N/A</v>
      </c>
      <c r="Y136" s="37">
        <f>SUMIF('R-Existing'!$B$12:$B$461,$B136,'R-Existing'!Y$12:Y$461)</f>
        <v>0</v>
      </c>
      <c r="Z136" s="37">
        <f>SUMIF('R-Existing'!$B$12:$B$461,$B136,'R-Existing'!Z$12:Z$461)</f>
        <v>0</v>
      </c>
      <c r="AA136" s="37">
        <f>SUMIF('R-Existing'!$B$12:$B$461,$B136,'R-Existing'!AA$12:AA$461)</f>
        <v>0</v>
      </c>
      <c r="AB136" s="37">
        <f>SUMIF('R-Existing'!$B$12:$B$461,$B136,'R-Existing'!AB$12:AB$461)</f>
        <v>0</v>
      </c>
      <c r="AC136" s="37">
        <f>SUMIF('R-Existing'!$B$12:$B$461,$B136,'R-Existing'!AC$12:AC$461)</f>
        <v>0</v>
      </c>
      <c r="AD136" s="37">
        <f>SUMIF('R-Existing'!$B$12:$B$461,$B136,'R-Existing'!AD$12:AD$461)</f>
        <v>0</v>
      </c>
      <c r="AE136" s="56">
        <f>SUMIF('R-Existing'!$B$12:$B$461,$B136,'R-Existing'!AE$12:AE$461)</f>
        <v>9.6699999999999994E-2</v>
      </c>
      <c r="AF136" s="37">
        <f>SUMIF('R-Existing'!$B$12:$B$461,$B136,'R-Existing'!AF$12:AF$461)</f>
        <v>0</v>
      </c>
      <c r="AG136" s="37">
        <f>SUMIF('R-Existing'!$B$12:$B$461,$B136,'R-Existing'!AG$12:AG$461)</f>
        <v>0</v>
      </c>
      <c r="AH136" s="37">
        <f>SUMIF('R-Existing'!$B$12:$B$461,$B136,'R-Existing'!AH$12:AH$461)</f>
        <v>0</v>
      </c>
      <c r="AI136" s="37">
        <f>SUMIF('R-Existing'!$B$12:$B$461,$B136,'R-Existing'!AI$12:AI$461)</f>
        <v>0</v>
      </c>
      <c r="AJ136" s="37">
        <f>SUMIF('R-Existing'!$B$12:$B$461,$B136,'R-Existing'!AJ$12:AJ$461)</f>
        <v>0</v>
      </c>
      <c r="AK136" s="37">
        <f>SUMIF('R-Existing'!$B$12:$B$461,$B136,'R-Existing'!AK$12:AK$461)</f>
        <v>0</v>
      </c>
      <c r="AL136" s="37">
        <f>SUMIF('R-Existing'!$B$12:$B$461,$B136,'R-Existing'!AL$12:AL$461)</f>
        <v>0</v>
      </c>
      <c r="AM136" s="37">
        <f>SUMIF('R-Existing'!$B$12:$B$461,$B136,'R-Existing'!AM$12:AM$461)</f>
        <v>0</v>
      </c>
      <c r="AN136" s="37">
        <f>SUMIF('R-Existing'!$B$12:$B$461,$B136,'R-Existing'!AN$12:AN$461)</f>
        <v>0</v>
      </c>
      <c r="AO136" s="37"/>
      <c r="AP136" s="37"/>
    </row>
    <row r="137" spans="1:42" x14ac:dyDescent="0.2">
      <c r="A137" s="1">
        <f t="shared" si="5"/>
        <v>9</v>
      </c>
      <c r="B137" s="101">
        <f t="shared" si="7"/>
        <v>48487</v>
      </c>
      <c r="C137" s="37">
        <f>SUMIF('R-Existing'!$B$12:$B$461,$B137,'R-Existing'!C$12:C$461)</f>
        <v>0</v>
      </c>
      <c r="D137" s="37">
        <f>SUMIF('R-Existing'!$B$12:$B$461,$B137,'R-Existing'!D$12:D$461)</f>
        <v>0</v>
      </c>
      <c r="E137" s="37">
        <f>SUMIF('R-Existing'!$B$12:$B$461,$B137,'R-Existing'!E$12:E$461)</f>
        <v>0</v>
      </c>
      <c r="F137" s="37">
        <f>SUMIF('R-Existing'!$B$12:$B$461,$B137,'R-Existing'!F$12:F$461)</f>
        <v>0</v>
      </c>
      <c r="G137" s="37">
        <f>SUMIF('R-Existing'!$B$12:$B$461,$B137,'R-Existing'!G$12:G$461)</f>
        <v>0</v>
      </c>
      <c r="H137" s="37">
        <f>SUMIF('R-Existing'!$B$12:$B$461,$B137,'R-Existing'!H$12:H$461)</f>
        <v>0</v>
      </c>
      <c r="I137" s="37">
        <f>SUMIF('R-Existing'!$B$12:$B$461,$B137,'R-Existing'!I$12:I$461)</f>
        <v>0</v>
      </c>
      <c r="J137" s="37">
        <f>SUMIF('R-Existing'!$B$12:$B$461,$B137,'R-Existing'!J$12:J$461)</f>
        <v>0</v>
      </c>
      <c r="K137" s="37">
        <f>SUMIF('R-Existing'!$B$12:$B$461,$B137,'R-Existing'!K$12:K$461)</f>
        <v>0</v>
      </c>
      <c r="L137" s="37">
        <f>SUMIF('R-Existing'!$B$12:$B$461,$B137,'R-Existing'!L$12:L$461)</f>
        <v>0</v>
      </c>
      <c r="M137" s="37">
        <f>SUMIF('R-Existing'!$B$12:$B$461,$B137,'R-Existing'!M$12:M$461)</f>
        <v>0</v>
      </c>
      <c r="N137" s="37">
        <f>SUMIF('R-Existing'!$B$12:$B$461,$B137,'R-Existing'!N$12:N$461)</f>
        <v>0</v>
      </c>
      <c r="O137" s="37">
        <f>SUMIF('R-Existing'!$B$12:$B$461,$B137,'R-Existing'!O$12:O$461)</f>
        <v>0</v>
      </c>
      <c r="P137" s="37">
        <f>SUMIF('R-Existing'!$B$12:$B$461,$B137,'R-Existing'!P$12:P$461)</f>
        <v>0</v>
      </c>
      <c r="Q137" s="37">
        <f>SUMIF('R-Existing'!$B$12:$B$461,$B137,'R-Existing'!Q$12:Q$461)</f>
        <v>0</v>
      </c>
      <c r="R137" s="37">
        <f>SUMIF('R-Existing'!$B$12:$B$461,$B137,'R-Existing'!R$12:R$461)</f>
        <v>0</v>
      </c>
      <c r="S137" s="37">
        <f>SUMIF('R-Existing'!$B$12:$B$461,$B137,'R-Existing'!S$12:S$461)</f>
        <v>0</v>
      </c>
      <c r="T137" s="37">
        <f>SUMIF('R-Existing'!$B$12:$B$461,$B137,'R-Existing'!T$12:T$461)</f>
        <v>0</v>
      </c>
      <c r="U137" s="37">
        <f>SUMIF('R-Existing'!$B$12:$B$461,$B137,'R-Existing'!U$12:U$461)</f>
        <v>1</v>
      </c>
      <c r="V137" s="37">
        <f>SUMIF('R-Existing'!$B$12:$B$461,$B137,'R-Existing'!V$12:V$461)</f>
        <v>0</v>
      </c>
      <c r="W137" s="37">
        <f>SUMIF('R-Existing'!$B$12:$B$461,$B137,'R-Existing'!W$12:W$461)</f>
        <v>0</v>
      </c>
      <c r="X137" s="37" t="e">
        <f>SUMIF('R-Existing'!$B$12:$B$461,$B137,'R-Existing'!X$12:X$461)</f>
        <v>#N/A</v>
      </c>
      <c r="Y137" s="37">
        <f>SUMIF('R-Existing'!$B$12:$B$461,$B137,'R-Existing'!Y$12:Y$461)</f>
        <v>0</v>
      </c>
      <c r="Z137" s="37">
        <f>SUMIF('R-Existing'!$B$12:$B$461,$B137,'R-Existing'!Z$12:Z$461)</f>
        <v>0</v>
      </c>
      <c r="AA137" s="37">
        <f>SUMIF('R-Existing'!$B$12:$B$461,$B137,'R-Existing'!AA$12:AA$461)</f>
        <v>0</v>
      </c>
      <c r="AB137" s="37">
        <f>SUMIF('R-Existing'!$B$12:$B$461,$B137,'R-Existing'!AB$12:AB$461)</f>
        <v>0</v>
      </c>
      <c r="AC137" s="37">
        <f>SUMIF('R-Existing'!$B$12:$B$461,$B137,'R-Existing'!AC$12:AC$461)</f>
        <v>0</v>
      </c>
      <c r="AD137" s="37">
        <f>SUMIF('R-Existing'!$B$12:$B$461,$B137,'R-Existing'!AD$12:AD$461)</f>
        <v>0</v>
      </c>
      <c r="AE137" s="56">
        <f>SUMIF('R-Existing'!$B$12:$B$461,$B137,'R-Existing'!AE$12:AE$461)</f>
        <v>9.6699999999999994E-2</v>
      </c>
      <c r="AF137" s="37">
        <f>SUMIF('R-Existing'!$B$12:$B$461,$B137,'R-Existing'!AF$12:AF$461)</f>
        <v>0</v>
      </c>
      <c r="AG137" s="37">
        <f>SUMIF('R-Existing'!$B$12:$B$461,$B137,'R-Existing'!AG$12:AG$461)</f>
        <v>0</v>
      </c>
      <c r="AH137" s="37">
        <f>SUMIF('R-Existing'!$B$12:$B$461,$B137,'R-Existing'!AH$12:AH$461)</f>
        <v>0</v>
      </c>
      <c r="AI137" s="37">
        <f>SUMIF('R-Existing'!$B$12:$B$461,$B137,'R-Existing'!AI$12:AI$461)</f>
        <v>0</v>
      </c>
      <c r="AJ137" s="37">
        <f>SUMIF('R-Existing'!$B$12:$B$461,$B137,'R-Existing'!AJ$12:AJ$461)</f>
        <v>0</v>
      </c>
      <c r="AK137" s="37">
        <f>SUMIF('R-Existing'!$B$12:$B$461,$B137,'R-Existing'!AK$12:AK$461)</f>
        <v>0</v>
      </c>
      <c r="AL137" s="37">
        <f>SUMIF('R-Existing'!$B$12:$B$461,$B137,'R-Existing'!AL$12:AL$461)</f>
        <v>0</v>
      </c>
      <c r="AM137" s="37">
        <f>SUMIF('R-Existing'!$B$12:$B$461,$B137,'R-Existing'!AM$12:AM$461)</f>
        <v>0</v>
      </c>
      <c r="AN137" s="37">
        <f>SUMIF('R-Existing'!$B$12:$B$461,$B137,'R-Existing'!AN$12:AN$461)</f>
        <v>0</v>
      </c>
      <c r="AO137" s="37"/>
      <c r="AP137" s="37"/>
    </row>
    <row r="138" spans="1:42" x14ac:dyDescent="0.2">
      <c r="A138" s="1">
        <f t="shared" si="5"/>
        <v>10</v>
      </c>
      <c r="B138" s="101">
        <f t="shared" si="7"/>
        <v>48518</v>
      </c>
      <c r="C138" s="37">
        <f>SUMIF('R-Existing'!$B$12:$B$461,$B138,'R-Existing'!C$12:C$461)</f>
        <v>0</v>
      </c>
      <c r="D138" s="37">
        <f>SUMIF('R-Existing'!$B$12:$B$461,$B138,'R-Existing'!D$12:D$461)</f>
        <v>0</v>
      </c>
      <c r="E138" s="37">
        <f>SUMIF('R-Existing'!$B$12:$B$461,$B138,'R-Existing'!E$12:E$461)</f>
        <v>0</v>
      </c>
      <c r="F138" s="37">
        <f>SUMIF('R-Existing'!$B$12:$B$461,$B138,'R-Existing'!F$12:F$461)</f>
        <v>0</v>
      </c>
      <c r="G138" s="37">
        <f>SUMIF('R-Existing'!$B$12:$B$461,$B138,'R-Existing'!G$12:G$461)</f>
        <v>0</v>
      </c>
      <c r="H138" s="37">
        <f>SUMIF('R-Existing'!$B$12:$B$461,$B138,'R-Existing'!H$12:H$461)</f>
        <v>0</v>
      </c>
      <c r="I138" s="37">
        <f>SUMIF('R-Existing'!$B$12:$B$461,$B138,'R-Existing'!I$12:I$461)</f>
        <v>0</v>
      </c>
      <c r="J138" s="37">
        <f>SUMIF('R-Existing'!$B$12:$B$461,$B138,'R-Existing'!J$12:J$461)</f>
        <v>0</v>
      </c>
      <c r="K138" s="37">
        <f>SUMIF('R-Existing'!$B$12:$B$461,$B138,'R-Existing'!K$12:K$461)</f>
        <v>0</v>
      </c>
      <c r="L138" s="37">
        <f>SUMIF('R-Existing'!$B$12:$B$461,$B138,'R-Existing'!L$12:L$461)</f>
        <v>0</v>
      </c>
      <c r="M138" s="37">
        <f>SUMIF('R-Existing'!$B$12:$B$461,$B138,'R-Existing'!M$12:M$461)</f>
        <v>0</v>
      </c>
      <c r="N138" s="37">
        <f>SUMIF('R-Existing'!$B$12:$B$461,$B138,'R-Existing'!N$12:N$461)</f>
        <v>0</v>
      </c>
      <c r="O138" s="37">
        <f>SUMIF('R-Existing'!$B$12:$B$461,$B138,'R-Existing'!O$12:O$461)</f>
        <v>0</v>
      </c>
      <c r="P138" s="37">
        <f>SUMIF('R-Existing'!$B$12:$B$461,$B138,'R-Existing'!P$12:P$461)</f>
        <v>0</v>
      </c>
      <c r="Q138" s="37">
        <f>SUMIF('R-Existing'!$B$12:$B$461,$B138,'R-Existing'!Q$12:Q$461)</f>
        <v>0</v>
      </c>
      <c r="R138" s="37">
        <f>SUMIF('R-Existing'!$B$12:$B$461,$B138,'R-Existing'!R$12:R$461)</f>
        <v>0</v>
      </c>
      <c r="S138" s="37">
        <f>SUMIF('R-Existing'!$B$12:$B$461,$B138,'R-Existing'!S$12:S$461)</f>
        <v>0</v>
      </c>
      <c r="T138" s="37">
        <f>SUMIF('R-Existing'!$B$12:$B$461,$B138,'R-Existing'!T$12:T$461)</f>
        <v>0</v>
      </c>
      <c r="U138" s="37">
        <f>SUMIF('R-Existing'!$B$12:$B$461,$B138,'R-Existing'!U$12:U$461)</f>
        <v>1</v>
      </c>
      <c r="V138" s="37">
        <f>SUMIF('R-Existing'!$B$12:$B$461,$B138,'R-Existing'!V$12:V$461)</f>
        <v>0</v>
      </c>
      <c r="W138" s="37">
        <f>SUMIF('R-Existing'!$B$12:$B$461,$B138,'R-Existing'!W$12:W$461)</f>
        <v>0</v>
      </c>
      <c r="X138" s="37" t="e">
        <f>SUMIF('R-Existing'!$B$12:$B$461,$B138,'R-Existing'!X$12:X$461)</f>
        <v>#N/A</v>
      </c>
      <c r="Y138" s="37">
        <f>SUMIF('R-Existing'!$B$12:$B$461,$B138,'R-Existing'!Y$12:Y$461)</f>
        <v>0</v>
      </c>
      <c r="Z138" s="37">
        <f>SUMIF('R-Existing'!$B$12:$B$461,$B138,'R-Existing'!Z$12:Z$461)</f>
        <v>0</v>
      </c>
      <c r="AA138" s="37">
        <f>SUMIF('R-Existing'!$B$12:$B$461,$B138,'R-Existing'!AA$12:AA$461)</f>
        <v>0</v>
      </c>
      <c r="AB138" s="37">
        <f>SUMIF('R-Existing'!$B$12:$B$461,$B138,'R-Existing'!AB$12:AB$461)</f>
        <v>0</v>
      </c>
      <c r="AC138" s="37">
        <f>SUMIF('R-Existing'!$B$12:$B$461,$B138,'R-Existing'!AC$12:AC$461)</f>
        <v>0</v>
      </c>
      <c r="AD138" s="37">
        <f>SUMIF('R-Existing'!$B$12:$B$461,$B138,'R-Existing'!AD$12:AD$461)</f>
        <v>0</v>
      </c>
      <c r="AE138" s="56">
        <f>SUMIF('R-Existing'!$B$12:$B$461,$B138,'R-Existing'!AE$12:AE$461)</f>
        <v>9.6699999999999994E-2</v>
      </c>
      <c r="AF138" s="37">
        <f>SUMIF('R-Existing'!$B$12:$B$461,$B138,'R-Existing'!AF$12:AF$461)</f>
        <v>0</v>
      </c>
      <c r="AG138" s="37">
        <f>SUMIF('R-Existing'!$B$12:$B$461,$B138,'R-Existing'!AG$12:AG$461)</f>
        <v>0</v>
      </c>
      <c r="AH138" s="37">
        <f>SUMIF('R-Existing'!$B$12:$B$461,$B138,'R-Existing'!AH$12:AH$461)</f>
        <v>0</v>
      </c>
      <c r="AI138" s="37">
        <f>SUMIF('R-Existing'!$B$12:$B$461,$B138,'R-Existing'!AI$12:AI$461)</f>
        <v>0</v>
      </c>
      <c r="AJ138" s="37">
        <f>SUMIF('R-Existing'!$B$12:$B$461,$B138,'R-Existing'!AJ$12:AJ$461)</f>
        <v>0</v>
      </c>
      <c r="AK138" s="37">
        <f>SUMIF('R-Existing'!$B$12:$B$461,$B138,'R-Existing'!AK$12:AK$461)</f>
        <v>0</v>
      </c>
      <c r="AL138" s="37">
        <f>SUMIF('R-Existing'!$B$12:$B$461,$B138,'R-Existing'!AL$12:AL$461)</f>
        <v>0</v>
      </c>
      <c r="AM138" s="37">
        <f>SUMIF('R-Existing'!$B$12:$B$461,$B138,'R-Existing'!AM$12:AM$461)</f>
        <v>0</v>
      </c>
      <c r="AN138" s="37">
        <f>SUMIF('R-Existing'!$B$12:$B$461,$B138,'R-Existing'!AN$12:AN$461)</f>
        <v>0</v>
      </c>
      <c r="AO138" s="37"/>
      <c r="AP138" s="37"/>
    </row>
    <row r="139" spans="1:42" x14ac:dyDescent="0.2">
      <c r="A139" s="1">
        <f t="shared" si="5"/>
        <v>11</v>
      </c>
      <c r="B139" s="101">
        <f t="shared" si="7"/>
        <v>48548</v>
      </c>
      <c r="C139" s="37">
        <f>SUMIF('R-Existing'!$B$12:$B$461,$B139,'R-Existing'!C$12:C$461)</f>
        <v>0</v>
      </c>
      <c r="D139" s="37">
        <f>SUMIF('R-Existing'!$B$12:$B$461,$B139,'R-Existing'!D$12:D$461)</f>
        <v>0</v>
      </c>
      <c r="E139" s="37">
        <f>SUMIF('R-Existing'!$B$12:$B$461,$B139,'R-Existing'!E$12:E$461)</f>
        <v>0</v>
      </c>
      <c r="F139" s="37">
        <f>SUMIF('R-Existing'!$B$12:$B$461,$B139,'R-Existing'!F$12:F$461)</f>
        <v>0</v>
      </c>
      <c r="G139" s="37">
        <f>SUMIF('R-Existing'!$B$12:$B$461,$B139,'R-Existing'!G$12:G$461)</f>
        <v>0</v>
      </c>
      <c r="H139" s="37">
        <f>SUMIF('R-Existing'!$B$12:$B$461,$B139,'R-Existing'!H$12:H$461)</f>
        <v>0</v>
      </c>
      <c r="I139" s="37">
        <f>SUMIF('R-Existing'!$B$12:$B$461,$B139,'R-Existing'!I$12:I$461)</f>
        <v>0</v>
      </c>
      <c r="J139" s="37">
        <f>SUMIF('R-Existing'!$B$12:$B$461,$B139,'R-Existing'!J$12:J$461)</f>
        <v>0</v>
      </c>
      <c r="K139" s="37">
        <f>SUMIF('R-Existing'!$B$12:$B$461,$B139,'R-Existing'!K$12:K$461)</f>
        <v>0</v>
      </c>
      <c r="L139" s="37">
        <f>SUMIF('R-Existing'!$B$12:$B$461,$B139,'R-Existing'!L$12:L$461)</f>
        <v>0</v>
      </c>
      <c r="M139" s="37">
        <f>SUMIF('R-Existing'!$B$12:$B$461,$B139,'R-Existing'!M$12:M$461)</f>
        <v>0</v>
      </c>
      <c r="N139" s="37">
        <f>SUMIF('R-Existing'!$B$12:$B$461,$B139,'R-Existing'!N$12:N$461)</f>
        <v>0</v>
      </c>
      <c r="O139" s="37">
        <f>SUMIF('R-Existing'!$B$12:$B$461,$B139,'R-Existing'!O$12:O$461)</f>
        <v>0</v>
      </c>
      <c r="P139" s="37">
        <f>SUMIF('R-Existing'!$B$12:$B$461,$B139,'R-Existing'!P$12:P$461)</f>
        <v>0</v>
      </c>
      <c r="Q139" s="37">
        <f>SUMIF('R-Existing'!$B$12:$B$461,$B139,'R-Existing'!Q$12:Q$461)</f>
        <v>0</v>
      </c>
      <c r="R139" s="37">
        <f>SUMIF('R-Existing'!$B$12:$B$461,$B139,'R-Existing'!R$12:R$461)</f>
        <v>0</v>
      </c>
      <c r="S139" s="37">
        <f>SUMIF('R-Existing'!$B$12:$B$461,$B139,'R-Existing'!S$12:S$461)</f>
        <v>0</v>
      </c>
      <c r="T139" s="37">
        <f>SUMIF('R-Existing'!$B$12:$B$461,$B139,'R-Existing'!T$12:T$461)</f>
        <v>0</v>
      </c>
      <c r="U139" s="37">
        <f>SUMIF('R-Existing'!$B$12:$B$461,$B139,'R-Existing'!U$12:U$461)</f>
        <v>1</v>
      </c>
      <c r="V139" s="37">
        <f>SUMIF('R-Existing'!$B$12:$B$461,$B139,'R-Existing'!V$12:V$461)</f>
        <v>0</v>
      </c>
      <c r="W139" s="37">
        <f>SUMIF('R-Existing'!$B$12:$B$461,$B139,'R-Existing'!W$12:W$461)</f>
        <v>0</v>
      </c>
      <c r="X139" s="37" t="e">
        <f>SUMIF('R-Existing'!$B$12:$B$461,$B139,'R-Existing'!X$12:X$461)</f>
        <v>#N/A</v>
      </c>
      <c r="Y139" s="37">
        <f>SUMIF('R-Existing'!$B$12:$B$461,$B139,'R-Existing'!Y$12:Y$461)</f>
        <v>0</v>
      </c>
      <c r="Z139" s="37">
        <f>SUMIF('R-Existing'!$B$12:$B$461,$B139,'R-Existing'!Z$12:Z$461)</f>
        <v>0</v>
      </c>
      <c r="AA139" s="37">
        <f>SUMIF('R-Existing'!$B$12:$B$461,$B139,'R-Existing'!AA$12:AA$461)</f>
        <v>0</v>
      </c>
      <c r="AB139" s="37">
        <f>SUMIF('R-Existing'!$B$12:$B$461,$B139,'R-Existing'!AB$12:AB$461)</f>
        <v>0</v>
      </c>
      <c r="AC139" s="37">
        <f>SUMIF('R-Existing'!$B$12:$B$461,$B139,'R-Existing'!AC$12:AC$461)</f>
        <v>0</v>
      </c>
      <c r="AD139" s="37">
        <f>SUMIF('R-Existing'!$B$12:$B$461,$B139,'R-Existing'!AD$12:AD$461)</f>
        <v>0</v>
      </c>
      <c r="AE139" s="56">
        <f>SUMIF('R-Existing'!$B$12:$B$461,$B139,'R-Existing'!AE$12:AE$461)</f>
        <v>9.6699999999999994E-2</v>
      </c>
      <c r="AF139" s="37">
        <f>SUMIF('R-Existing'!$B$12:$B$461,$B139,'R-Existing'!AF$12:AF$461)</f>
        <v>0</v>
      </c>
      <c r="AG139" s="37">
        <f>SUMIF('R-Existing'!$B$12:$B$461,$B139,'R-Existing'!AG$12:AG$461)</f>
        <v>0</v>
      </c>
      <c r="AH139" s="37">
        <f>SUMIF('R-Existing'!$B$12:$B$461,$B139,'R-Existing'!AH$12:AH$461)</f>
        <v>0</v>
      </c>
      <c r="AI139" s="37">
        <f>SUMIF('R-Existing'!$B$12:$B$461,$B139,'R-Existing'!AI$12:AI$461)</f>
        <v>0</v>
      </c>
      <c r="AJ139" s="37">
        <f>SUMIF('R-Existing'!$B$12:$B$461,$B139,'R-Existing'!AJ$12:AJ$461)</f>
        <v>0</v>
      </c>
      <c r="AK139" s="37">
        <f>SUMIF('R-Existing'!$B$12:$B$461,$B139,'R-Existing'!AK$12:AK$461)</f>
        <v>0</v>
      </c>
      <c r="AL139" s="37">
        <f>SUMIF('R-Existing'!$B$12:$B$461,$B139,'R-Existing'!AL$12:AL$461)</f>
        <v>0</v>
      </c>
      <c r="AM139" s="37">
        <f>SUMIF('R-Existing'!$B$12:$B$461,$B139,'R-Existing'!AM$12:AM$461)</f>
        <v>0</v>
      </c>
      <c r="AN139" s="37">
        <f>SUMIF('R-Existing'!$B$12:$B$461,$B139,'R-Existing'!AN$12:AN$461)</f>
        <v>0</v>
      </c>
      <c r="AO139" s="37"/>
      <c r="AP139" s="37"/>
    </row>
    <row r="140" spans="1:42" x14ac:dyDescent="0.2">
      <c r="A140" s="1">
        <f t="shared" si="5"/>
        <v>12</v>
      </c>
      <c r="B140" s="101">
        <f t="shared" si="7"/>
        <v>48579</v>
      </c>
      <c r="C140" s="37">
        <f>SUMIF('R-Existing'!$B$12:$B$461,$B140,'R-Existing'!C$12:C$461)</f>
        <v>0</v>
      </c>
      <c r="D140" s="37">
        <f>SUMIF('R-Existing'!$B$12:$B$461,$B140,'R-Existing'!D$12:D$461)</f>
        <v>0</v>
      </c>
      <c r="E140" s="37">
        <f>SUMIF('R-Existing'!$B$12:$B$461,$B140,'R-Existing'!E$12:E$461)</f>
        <v>0</v>
      </c>
      <c r="F140" s="37">
        <f>SUMIF('R-Existing'!$B$12:$B$461,$B140,'R-Existing'!F$12:F$461)</f>
        <v>0</v>
      </c>
      <c r="G140" s="37">
        <f>SUMIF('R-Existing'!$B$12:$B$461,$B140,'R-Existing'!G$12:G$461)</f>
        <v>0</v>
      </c>
      <c r="H140" s="37">
        <f>SUMIF('R-Existing'!$B$12:$B$461,$B140,'R-Existing'!H$12:H$461)</f>
        <v>0</v>
      </c>
      <c r="I140" s="37">
        <f>SUMIF('R-Existing'!$B$12:$B$461,$B140,'R-Existing'!I$12:I$461)</f>
        <v>0</v>
      </c>
      <c r="J140" s="37">
        <f>SUMIF('R-Existing'!$B$12:$B$461,$B140,'R-Existing'!J$12:J$461)</f>
        <v>0</v>
      </c>
      <c r="K140" s="37">
        <f>SUMIF('R-Existing'!$B$12:$B$461,$B140,'R-Existing'!K$12:K$461)</f>
        <v>0</v>
      </c>
      <c r="L140" s="37">
        <f>SUMIF('R-Existing'!$B$12:$B$461,$B140,'R-Existing'!L$12:L$461)</f>
        <v>0</v>
      </c>
      <c r="M140" s="37">
        <f>SUMIF('R-Existing'!$B$12:$B$461,$B140,'R-Existing'!M$12:M$461)</f>
        <v>0</v>
      </c>
      <c r="N140" s="37">
        <f>SUMIF('R-Existing'!$B$12:$B$461,$B140,'R-Existing'!N$12:N$461)</f>
        <v>0</v>
      </c>
      <c r="O140" s="37">
        <f>SUMIF('R-Existing'!$B$12:$B$461,$B140,'R-Existing'!O$12:O$461)</f>
        <v>0</v>
      </c>
      <c r="P140" s="37">
        <f>SUMIF('R-Existing'!$B$12:$B$461,$B140,'R-Existing'!P$12:P$461)</f>
        <v>0</v>
      </c>
      <c r="Q140" s="37">
        <f>SUMIF('R-Existing'!$B$12:$B$461,$B140,'R-Existing'!Q$12:Q$461)</f>
        <v>0</v>
      </c>
      <c r="R140" s="37">
        <f>SUMIF('R-Existing'!$B$12:$B$461,$B140,'R-Existing'!R$12:R$461)</f>
        <v>0</v>
      </c>
      <c r="S140" s="37">
        <f>SUMIF('R-Existing'!$B$12:$B$461,$B140,'R-Existing'!S$12:S$461)</f>
        <v>0</v>
      </c>
      <c r="T140" s="37">
        <f>SUMIF('R-Existing'!$B$12:$B$461,$B140,'R-Existing'!T$12:T$461)</f>
        <v>0</v>
      </c>
      <c r="U140" s="37">
        <f>SUMIF('R-Existing'!$B$12:$B$461,$B140,'R-Existing'!U$12:U$461)</f>
        <v>1</v>
      </c>
      <c r="V140" s="37">
        <f>SUMIF('R-Existing'!$B$12:$B$461,$B140,'R-Existing'!V$12:V$461)</f>
        <v>0</v>
      </c>
      <c r="W140" s="37">
        <f>SUMIF('R-Existing'!$B$12:$B$461,$B140,'R-Existing'!W$12:W$461)</f>
        <v>0</v>
      </c>
      <c r="X140" s="37" t="e">
        <f>SUMIF('R-Existing'!$B$12:$B$461,$B140,'R-Existing'!X$12:X$461)</f>
        <v>#N/A</v>
      </c>
      <c r="Y140" s="37">
        <f>SUMIF('R-Existing'!$B$12:$B$461,$B140,'R-Existing'!Y$12:Y$461)</f>
        <v>0</v>
      </c>
      <c r="Z140" s="37">
        <f>SUMIF('R-Existing'!$B$12:$B$461,$B140,'R-Existing'!Z$12:Z$461)</f>
        <v>0</v>
      </c>
      <c r="AA140" s="37">
        <f>SUMIF('R-Existing'!$B$12:$B$461,$B140,'R-Existing'!AA$12:AA$461)</f>
        <v>0</v>
      </c>
      <c r="AB140" s="37">
        <f>SUMIF('R-Existing'!$B$12:$B$461,$B140,'R-Existing'!AB$12:AB$461)</f>
        <v>0</v>
      </c>
      <c r="AC140" s="37">
        <f>SUMIF('R-Existing'!$B$12:$B$461,$B140,'R-Existing'!AC$12:AC$461)</f>
        <v>0</v>
      </c>
      <c r="AD140" s="37">
        <f>SUMIF('R-Existing'!$B$12:$B$461,$B140,'R-Existing'!AD$12:AD$461)</f>
        <v>0</v>
      </c>
      <c r="AE140" s="56">
        <f>SUMIF('R-Existing'!$B$12:$B$461,$B140,'R-Existing'!AE$12:AE$461)</f>
        <v>9.6699999999999994E-2</v>
      </c>
      <c r="AF140" s="37">
        <f>SUMIF('R-Existing'!$B$12:$B$461,$B140,'R-Existing'!AF$12:AF$461)</f>
        <v>0</v>
      </c>
      <c r="AG140" s="37">
        <f>SUMIF('R-Existing'!$B$12:$B$461,$B140,'R-Existing'!AG$12:AG$461)</f>
        <v>0</v>
      </c>
      <c r="AH140" s="37">
        <f>SUMIF('R-Existing'!$B$12:$B$461,$B140,'R-Existing'!AH$12:AH$461)</f>
        <v>0</v>
      </c>
      <c r="AI140" s="37">
        <f>SUMIF('R-Existing'!$B$12:$B$461,$B140,'R-Existing'!AI$12:AI$461)</f>
        <v>0</v>
      </c>
      <c r="AJ140" s="37">
        <f>SUMIF('R-Existing'!$B$12:$B$461,$B140,'R-Existing'!AJ$12:AJ$461)</f>
        <v>0</v>
      </c>
      <c r="AK140" s="37">
        <f>SUMIF('R-Existing'!$B$12:$B$461,$B140,'R-Existing'!AK$12:AK$461)</f>
        <v>0</v>
      </c>
      <c r="AL140" s="37">
        <f>SUMIF('R-Existing'!$B$12:$B$461,$B140,'R-Existing'!AL$12:AL$461)</f>
        <v>0</v>
      </c>
      <c r="AM140" s="37">
        <f>SUMIF('R-Existing'!$B$12:$B$461,$B140,'R-Existing'!AM$12:AM$461)</f>
        <v>0</v>
      </c>
      <c r="AN140" s="37">
        <f>SUMIF('R-Existing'!$B$12:$B$461,$B140,'R-Existing'!AN$12:AN$461)</f>
        <v>0</v>
      </c>
      <c r="AO140" s="37"/>
      <c r="AP140" s="37"/>
    </row>
    <row r="141" spans="1:42" x14ac:dyDescent="0.2">
      <c r="A141" s="1">
        <f t="shared" ref="A141:A187" si="8">MONTH(B141)</f>
        <v>1</v>
      </c>
      <c r="B141" s="101">
        <f t="shared" ref="B141:B172" si="9">EOMONTH(B140,1)</f>
        <v>48610</v>
      </c>
      <c r="C141" s="37">
        <f>SUMIF('R-Existing'!$B$12:$B$461,$B141,'R-Existing'!C$12:C$461)</f>
        <v>0</v>
      </c>
      <c r="D141" s="37">
        <f>SUMIF('R-Existing'!$B$12:$B$461,$B141,'R-Existing'!D$12:D$461)</f>
        <v>0</v>
      </c>
      <c r="E141" s="37">
        <f>SUMIF('R-Existing'!$B$12:$B$461,$B141,'R-Existing'!E$12:E$461)</f>
        <v>0</v>
      </c>
      <c r="F141" s="37">
        <f>SUMIF('R-Existing'!$B$12:$B$461,$B141,'R-Existing'!F$12:F$461)</f>
        <v>0</v>
      </c>
      <c r="G141" s="37">
        <f>SUMIF('R-Existing'!$B$12:$B$461,$B141,'R-Existing'!G$12:G$461)</f>
        <v>0</v>
      </c>
      <c r="H141" s="37">
        <f>SUMIF('R-Existing'!$B$12:$B$461,$B141,'R-Existing'!H$12:H$461)</f>
        <v>0</v>
      </c>
      <c r="I141" s="37">
        <f>SUMIF('R-Existing'!$B$12:$B$461,$B141,'R-Existing'!I$12:I$461)</f>
        <v>0</v>
      </c>
      <c r="J141" s="37">
        <f>SUMIF('R-Existing'!$B$12:$B$461,$B141,'R-Existing'!J$12:J$461)</f>
        <v>0</v>
      </c>
      <c r="K141" s="37">
        <f>SUMIF('R-Existing'!$B$12:$B$461,$B141,'R-Existing'!K$12:K$461)</f>
        <v>0</v>
      </c>
      <c r="L141" s="37">
        <f>SUMIF('R-Existing'!$B$12:$B$461,$B141,'R-Existing'!L$12:L$461)</f>
        <v>0</v>
      </c>
      <c r="M141" s="37">
        <f>SUMIF('R-Existing'!$B$12:$B$461,$B141,'R-Existing'!M$12:M$461)</f>
        <v>0</v>
      </c>
      <c r="N141" s="37">
        <f>SUMIF('R-Existing'!$B$12:$B$461,$B141,'R-Existing'!N$12:N$461)</f>
        <v>0</v>
      </c>
      <c r="O141" s="37">
        <f>SUMIF('R-Existing'!$B$12:$B$461,$B141,'R-Existing'!O$12:O$461)</f>
        <v>0</v>
      </c>
      <c r="P141" s="37">
        <f>SUMIF('R-Existing'!$B$12:$B$461,$B141,'R-Existing'!P$12:P$461)</f>
        <v>0</v>
      </c>
      <c r="Q141" s="37">
        <f>SUMIF('R-Existing'!$B$12:$B$461,$B141,'R-Existing'!Q$12:Q$461)</f>
        <v>0</v>
      </c>
      <c r="R141" s="37">
        <f>SUMIF('R-Existing'!$B$12:$B$461,$B141,'R-Existing'!R$12:R$461)</f>
        <v>0</v>
      </c>
      <c r="S141" s="37">
        <f>SUMIF('R-Existing'!$B$12:$B$461,$B141,'R-Existing'!S$12:S$461)</f>
        <v>0</v>
      </c>
      <c r="T141" s="37">
        <f>SUMIF('R-Existing'!$B$12:$B$461,$B141,'R-Existing'!T$12:T$461)</f>
        <v>0</v>
      </c>
      <c r="U141" s="37">
        <f>SUMIF('R-Existing'!$B$12:$B$461,$B141,'R-Existing'!U$12:U$461)</f>
        <v>1</v>
      </c>
      <c r="V141" s="37">
        <f>SUMIF('R-Existing'!$B$12:$B$461,$B141,'R-Existing'!V$12:V$461)</f>
        <v>0</v>
      </c>
      <c r="W141" s="37">
        <f>SUMIF('R-Existing'!$B$12:$B$461,$B141,'R-Existing'!W$12:W$461)</f>
        <v>0</v>
      </c>
      <c r="X141" s="37" t="e">
        <f>SUMIF('R-Existing'!$B$12:$B$461,$B141,'R-Existing'!X$12:X$461)</f>
        <v>#N/A</v>
      </c>
      <c r="Y141" s="37">
        <f>SUMIF('R-Existing'!$B$12:$B$461,$B141,'R-Existing'!Y$12:Y$461)</f>
        <v>0</v>
      </c>
      <c r="Z141" s="37">
        <f>SUMIF('R-Existing'!$B$12:$B$461,$B141,'R-Existing'!Z$12:Z$461)</f>
        <v>0</v>
      </c>
      <c r="AA141" s="37">
        <f>SUMIF('R-Existing'!$B$12:$B$461,$B141,'R-Existing'!AA$12:AA$461)</f>
        <v>0</v>
      </c>
      <c r="AB141" s="37">
        <f>SUMIF('R-Existing'!$B$12:$B$461,$B141,'R-Existing'!AB$12:AB$461)</f>
        <v>0</v>
      </c>
      <c r="AC141" s="37">
        <f>SUMIF('R-Existing'!$B$12:$B$461,$B141,'R-Existing'!AC$12:AC$461)</f>
        <v>0</v>
      </c>
      <c r="AD141" s="37">
        <f>SUMIF('R-Existing'!$B$12:$B$461,$B141,'R-Existing'!AD$12:AD$461)</f>
        <v>0</v>
      </c>
      <c r="AE141" s="56">
        <f>SUMIF('R-Existing'!$B$12:$B$461,$B141,'R-Existing'!AE$12:AE$461)</f>
        <v>9.6699999999999994E-2</v>
      </c>
      <c r="AF141" s="37">
        <f>SUMIF('R-Existing'!$B$12:$B$461,$B141,'R-Existing'!AF$12:AF$461)</f>
        <v>0</v>
      </c>
      <c r="AG141" s="37">
        <f>SUMIF('R-Existing'!$B$12:$B$461,$B141,'R-Existing'!AG$12:AG$461)</f>
        <v>0</v>
      </c>
      <c r="AH141" s="37">
        <f>SUMIF('R-Existing'!$B$12:$B$461,$B141,'R-Existing'!AH$12:AH$461)</f>
        <v>0</v>
      </c>
      <c r="AI141" s="37">
        <f>SUMIF('R-Existing'!$B$12:$B$461,$B141,'R-Existing'!AI$12:AI$461)</f>
        <v>0</v>
      </c>
      <c r="AJ141" s="37">
        <f>SUMIF('R-Existing'!$B$12:$B$461,$B141,'R-Existing'!AJ$12:AJ$461)</f>
        <v>0</v>
      </c>
      <c r="AK141" s="37">
        <f>SUMIF('R-Existing'!$B$12:$B$461,$B141,'R-Existing'!AK$12:AK$461)</f>
        <v>0</v>
      </c>
      <c r="AL141" s="37">
        <f>SUMIF('R-Existing'!$B$12:$B$461,$B141,'R-Existing'!AL$12:AL$461)</f>
        <v>0</v>
      </c>
      <c r="AM141" s="37">
        <f>SUMIF('R-Existing'!$B$12:$B$461,$B141,'R-Existing'!AM$12:AM$461)</f>
        <v>0</v>
      </c>
      <c r="AN141" s="37">
        <f>SUMIF('R-Existing'!$B$12:$B$461,$B141,'R-Existing'!AN$12:AN$461)</f>
        <v>0</v>
      </c>
      <c r="AO141" s="37"/>
      <c r="AP141" s="37"/>
    </row>
    <row r="142" spans="1:42" x14ac:dyDescent="0.2">
      <c r="A142" s="1">
        <f t="shared" si="8"/>
        <v>2</v>
      </c>
      <c r="B142" s="101">
        <f t="shared" si="9"/>
        <v>48638</v>
      </c>
      <c r="C142" s="37">
        <f>SUMIF('R-Existing'!$B$12:$B$461,$B142,'R-Existing'!C$12:C$461)</f>
        <v>0</v>
      </c>
      <c r="D142" s="37">
        <f>SUMIF('R-Existing'!$B$12:$B$461,$B142,'R-Existing'!D$12:D$461)</f>
        <v>0</v>
      </c>
      <c r="E142" s="37">
        <f>SUMIF('R-Existing'!$B$12:$B$461,$B142,'R-Existing'!E$12:E$461)</f>
        <v>0</v>
      </c>
      <c r="F142" s="37">
        <f>SUMIF('R-Existing'!$B$12:$B$461,$B142,'R-Existing'!F$12:F$461)</f>
        <v>0</v>
      </c>
      <c r="G142" s="37">
        <f>SUMIF('R-Existing'!$B$12:$B$461,$B142,'R-Existing'!G$12:G$461)</f>
        <v>0</v>
      </c>
      <c r="H142" s="37">
        <f>SUMIF('R-Existing'!$B$12:$B$461,$B142,'R-Existing'!H$12:H$461)</f>
        <v>0</v>
      </c>
      <c r="I142" s="37">
        <f>SUMIF('R-Existing'!$B$12:$B$461,$B142,'R-Existing'!I$12:I$461)</f>
        <v>0</v>
      </c>
      <c r="J142" s="37">
        <f>SUMIF('R-Existing'!$B$12:$B$461,$B142,'R-Existing'!J$12:J$461)</f>
        <v>0</v>
      </c>
      <c r="K142" s="37">
        <f>SUMIF('R-Existing'!$B$12:$B$461,$B142,'R-Existing'!K$12:K$461)</f>
        <v>0</v>
      </c>
      <c r="L142" s="37">
        <f>SUMIF('R-Existing'!$B$12:$B$461,$B142,'R-Existing'!L$12:L$461)</f>
        <v>0</v>
      </c>
      <c r="M142" s="37">
        <f>SUMIF('R-Existing'!$B$12:$B$461,$B142,'R-Existing'!M$12:M$461)</f>
        <v>0</v>
      </c>
      <c r="N142" s="37">
        <f>SUMIF('R-Existing'!$B$12:$B$461,$B142,'R-Existing'!N$12:N$461)</f>
        <v>0</v>
      </c>
      <c r="O142" s="37">
        <f>SUMIF('R-Existing'!$B$12:$B$461,$B142,'R-Existing'!O$12:O$461)</f>
        <v>0</v>
      </c>
      <c r="P142" s="37">
        <f>SUMIF('R-Existing'!$B$12:$B$461,$B142,'R-Existing'!P$12:P$461)</f>
        <v>0</v>
      </c>
      <c r="Q142" s="37">
        <f>SUMIF('R-Existing'!$B$12:$B$461,$B142,'R-Existing'!Q$12:Q$461)</f>
        <v>0</v>
      </c>
      <c r="R142" s="37">
        <f>SUMIF('R-Existing'!$B$12:$B$461,$B142,'R-Existing'!R$12:R$461)</f>
        <v>0</v>
      </c>
      <c r="S142" s="37">
        <f>SUMIF('R-Existing'!$B$12:$B$461,$B142,'R-Existing'!S$12:S$461)</f>
        <v>0</v>
      </c>
      <c r="T142" s="37">
        <f>SUMIF('R-Existing'!$B$12:$B$461,$B142,'R-Existing'!T$12:T$461)</f>
        <v>0</v>
      </c>
      <c r="U142" s="37">
        <f>SUMIF('R-Existing'!$B$12:$B$461,$B142,'R-Existing'!U$12:U$461)</f>
        <v>1</v>
      </c>
      <c r="V142" s="37">
        <f>SUMIF('R-Existing'!$B$12:$B$461,$B142,'R-Existing'!V$12:V$461)</f>
        <v>0</v>
      </c>
      <c r="W142" s="37">
        <f>SUMIF('R-Existing'!$B$12:$B$461,$B142,'R-Existing'!W$12:W$461)</f>
        <v>0</v>
      </c>
      <c r="X142" s="37" t="e">
        <f>SUMIF('R-Existing'!$B$12:$B$461,$B142,'R-Existing'!X$12:X$461)</f>
        <v>#N/A</v>
      </c>
      <c r="Y142" s="37">
        <f>SUMIF('R-Existing'!$B$12:$B$461,$B142,'R-Existing'!Y$12:Y$461)</f>
        <v>0</v>
      </c>
      <c r="Z142" s="37">
        <f>SUMIF('R-Existing'!$B$12:$B$461,$B142,'R-Existing'!Z$12:Z$461)</f>
        <v>0</v>
      </c>
      <c r="AA142" s="37">
        <f>SUMIF('R-Existing'!$B$12:$B$461,$B142,'R-Existing'!AA$12:AA$461)</f>
        <v>0</v>
      </c>
      <c r="AB142" s="37">
        <f>SUMIF('R-Existing'!$B$12:$B$461,$B142,'R-Existing'!AB$12:AB$461)</f>
        <v>0</v>
      </c>
      <c r="AC142" s="37">
        <f>SUMIF('R-Existing'!$B$12:$B$461,$B142,'R-Existing'!AC$12:AC$461)</f>
        <v>0</v>
      </c>
      <c r="AD142" s="37">
        <f>SUMIF('R-Existing'!$B$12:$B$461,$B142,'R-Existing'!AD$12:AD$461)</f>
        <v>0</v>
      </c>
      <c r="AE142" s="56">
        <f>SUMIF('R-Existing'!$B$12:$B$461,$B142,'R-Existing'!AE$12:AE$461)</f>
        <v>9.6699999999999994E-2</v>
      </c>
      <c r="AF142" s="37">
        <f>SUMIF('R-Existing'!$B$12:$B$461,$B142,'R-Existing'!AF$12:AF$461)</f>
        <v>0</v>
      </c>
      <c r="AG142" s="37">
        <f>SUMIF('R-Existing'!$B$12:$B$461,$B142,'R-Existing'!AG$12:AG$461)</f>
        <v>0</v>
      </c>
      <c r="AH142" s="37">
        <f>SUMIF('R-Existing'!$B$12:$B$461,$B142,'R-Existing'!AH$12:AH$461)</f>
        <v>0</v>
      </c>
      <c r="AI142" s="37">
        <f>SUMIF('R-Existing'!$B$12:$B$461,$B142,'R-Existing'!AI$12:AI$461)</f>
        <v>0</v>
      </c>
      <c r="AJ142" s="37">
        <f>SUMIF('R-Existing'!$B$12:$B$461,$B142,'R-Existing'!AJ$12:AJ$461)</f>
        <v>0</v>
      </c>
      <c r="AK142" s="37">
        <f>SUMIF('R-Existing'!$B$12:$B$461,$B142,'R-Existing'!AK$12:AK$461)</f>
        <v>0</v>
      </c>
      <c r="AL142" s="37">
        <f>SUMIF('R-Existing'!$B$12:$B$461,$B142,'R-Existing'!AL$12:AL$461)</f>
        <v>0</v>
      </c>
      <c r="AM142" s="37">
        <f>SUMIF('R-Existing'!$B$12:$B$461,$B142,'R-Existing'!AM$12:AM$461)</f>
        <v>0</v>
      </c>
      <c r="AN142" s="37">
        <f>SUMIF('R-Existing'!$B$12:$B$461,$B142,'R-Existing'!AN$12:AN$461)</f>
        <v>0</v>
      </c>
      <c r="AO142" s="37"/>
      <c r="AP142" s="37"/>
    </row>
    <row r="143" spans="1:42" x14ac:dyDescent="0.2">
      <c r="A143" s="1">
        <f t="shared" si="8"/>
        <v>3</v>
      </c>
      <c r="B143" s="101">
        <f t="shared" si="9"/>
        <v>48669</v>
      </c>
      <c r="C143" s="37">
        <f>SUMIF('R-Existing'!$B$12:$B$461,$B143,'R-Existing'!C$12:C$461)</f>
        <v>0</v>
      </c>
      <c r="D143" s="37">
        <f>SUMIF('R-Existing'!$B$12:$B$461,$B143,'R-Existing'!D$12:D$461)</f>
        <v>0</v>
      </c>
      <c r="E143" s="37">
        <f>SUMIF('R-Existing'!$B$12:$B$461,$B143,'R-Existing'!E$12:E$461)</f>
        <v>0</v>
      </c>
      <c r="F143" s="37">
        <f>SUMIF('R-Existing'!$B$12:$B$461,$B143,'R-Existing'!F$12:F$461)</f>
        <v>0</v>
      </c>
      <c r="G143" s="37">
        <f>SUMIF('R-Existing'!$B$12:$B$461,$B143,'R-Existing'!G$12:G$461)</f>
        <v>0</v>
      </c>
      <c r="H143" s="37">
        <f>SUMIF('R-Existing'!$B$12:$B$461,$B143,'R-Existing'!H$12:H$461)</f>
        <v>0</v>
      </c>
      <c r="I143" s="37">
        <f>SUMIF('R-Existing'!$B$12:$B$461,$B143,'R-Existing'!I$12:I$461)</f>
        <v>0</v>
      </c>
      <c r="J143" s="37">
        <f>SUMIF('R-Existing'!$B$12:$B$461,$B143,'R-Existing'!J$12:J$461)</f>
        <v>0</v>
      </c>
      <c r="K143" s="37">
        <f>SUMIF('R-Existing'!$B$12:$B$461,$B143,'R-Existing'!K$12:K$461)</f>
        <v>0</v>
      </c>
      <c r="L143" s="37">
        <f>SUMIF('R-Existing'!$B$12:$B$461,$B143,'R-Existing'!L$12:L$461)</f>
        <v>0</v>
      </c>
      <c r="M143" s="37">
        <f>SUMIF('R-Existing'!$B$12:$B$461,$B143,'R-Existing'!M$12:M$461)</f>
        <v>0</v>
      </c>
      <c r="N143" s="37">
        <f>SUMIF('R-Existing'!$B$12:$B$461,$B143,'R-Existing'!N$12:N$461)</f>
        <v>0</v>
      </c>
      <c r="O143" s="37">
        <f>SUMIF('R-Existing'!$B$12:$B$461,$B143,'R-Existing'!O$12:O$461)</f>
        <v>0</v>
      </c>
      <c r="P143" s="37">
        <f>SUMIF('R-Existing'!$B$12:$B$461,$B143,'R-Existing'!P$12:P$461)</f>
        <v>0</v>
      </c>
      <c r="Q143" s="37">
        <f>SUMIF('R-Existing'!$B$12:$B$461,$B143,'R-Existing'!Q$12:Q$461)</f>
        <v>0</v>
      </c>
      <c r="R143" s="37">
        <f>SUMIF('R-Existing'!$B$12:$B$461,$B143,'R-Existing'!R$12:R$461)</f>
        <v>0</v>
      </c>
      <c r="S143" s="37">
        <f>SUMIF('R-Existing'!$B$12:$B$461,$B143,'R-Existing'!S$12:S$461)</f>
        <v>0</v>
      </c>
      <c r="T143" s="37">
        <f>SUMIF('R-Existing'!$B$12:$B$461,$B143,'R-Existing'!T$12:T$461)</f>
        <v>0</v>
      </c>
      <c r="U143" s="37">
        <f>SUMIF('R-Existing'!$B$12:$B$461,$B143,'R-Existing'!U$12:U$461)</f>
        <v>1</v>
      </c>
      <c r="V143" s="37">
        <f>SUMIF('R-Existing'!$B$12:$B$461,$B143,'R-Existing'!V$12:V$461)</f>
        <v>0</v>
      </c>
      <c r="W143" s="37">
        <f>SUMIF('R-Existing'!$B$12:$B$461,$B143,'R-Existing'!W$12:W$461)</f>
        <v>0</v>
      </c>
      <c r="X143" s="37" t="e">
        <f>SUMIF('R-Existing'!$B$12:$B$461,$B143,'R-Existing'!X$12:X$461)</f>
        <v>#N/A</v>
      </c>
      <c r="Y143" s="37">
        <f>SUMIF('R-Existing'!$B$12:$B$461,$B143,'R-Existing'!Y$12:Y$461)</f>
        <v>0</v>
      </c>
      <c r="Z143" s="37">
        <f>SUMIF('R-Existing'!$B$12:$B$461,$B143,'R-Existing'!Z$12:Z$461)</f>
        <v>0</v>
      </c>
      <c r="AA143" s="37">
        <f>SUMIF('R-Existing'!$B$12:$B$461,$B143,'R-Existing'!AA$12:AA$461)</f>
        <v>0</v>
      </c>
      <c r="AB143" s="37">
        <f>SUMIF('R-Existing'!$B$12:$B$461,$B143,'R-Existing'!AB$12:AB$461)</f>
        <v>0</v>
      </c>
      <c r="AC143" s="37">
        <f>SUMIF('R-Existing'!$B$12:$B$461,$B143,'R-Existing'!AC$12:AC$461)</f>
        <v>0</v>
      </c>
      <c r="AD143" s="37">
        <f>SUMIF('R-Existing'!$B$12:$B$461,$B143,'R-Existing'!AD$12:AD$461)</f>
        <v>0</v>
      </c>
      <c r="AE143" s="56">
        <f>SUMIF('R-Existing'!$B$12:$B$461,$B143,'R-Existing'!AE$12:AE$461)</f>
        <v>9.6699999999999994E-2</v>
      </c>
      <c r="AF143" s="37">
        <f>SUMIF('R-Existing'!$B$12:$B$461,$B143,'R-Existing'!AF$12:AF$461)</f>
        <v>0</v>
      </c>
      <c r="AG143" s="37">
        <f>SUMIF('R-Existing'!$B$12:$B$461,$B143,'R-Existing'!AG$12:AG$461)</f>
        <v>0</v>
      </c>
      <c r="AH143" s="37">
        <f>SUMIF('R-Existing'!$B$12:$B$461,$B143,'R-Existing'!AH$12:AH$461)</f>
        <v>0</v>
      </c>
      <c r="AI143" s="37">
        <f>SUMIF('R-Existing'!$B$12:$B$461,$B143,'R-Existing'!AI$12:AI$461)</f>
        <v>0</v>
      </c>
      <c r="AJ143" s="37">
        <f>SUMIF('R-Existing'!$B$12:$B$461,$B143,'R-Existing'!AJ$12:AJ$461)</f>
        <v>0</v>
      </c>
      <c r="AK143" s="37">
        <f>SUMIF('R-Existing'!$B$12:$B$461,$B143,'R-Existing'!AK$12:AK$461)</f>
        <v>0</v>
      </c>
      <c r="AL143" s="37">
        <f>SUMIF('R-Existing'!$B$12:$B$461,$B143,'R-Existing'!AL$12:AL$461)</f>
        <v>0</v>
      </c>
      <c r="AM143" s="37">
        <f>SUMIF('R-Existing'!$B$12:$B$461,$B143,'R-Existing'!AM$12:AM$461)</f>
        <v>0</v>
      </c>
      <c r="AN143" s="37">
        <f>SUMIF('R-Existing'!$B$12:$B$461,$B143,'R-Existing'!AN$12:AN$461)</f>
        <v>0</v>
      </c>
      <c r="AO143" s="37"/>
      <c r="AP143" s="37"/>
    </row>
    <row r="144" spans="1:42" x14ac:dyDescent="0.2">
      <c r="A144" s="1">
        <f t="shared" si="8"/>
        <v>4</v>
      </c>
      <c r="B144" s="101">
        <f t="shared" si="9"/>
        <v>48699</v>
      </c>
      <c r="C144" s="37">
        <f>SUMIF('R-Existing'!$B$12:$B$461,$B144,'R-Existing'!C$12:C$461)</f>
        <v>0</v>
      </c>
      <c r="D144" s="37">
        <f>SUMIF('R-Existing'!$B$12:$B$461,$B144,'R-Existing'!D$12:D$461)</f>
        <v>0</v>
      </c>
      <c r="E144" s="37">
        <f>SUMIF('R-Existing'!$B$12:$B$461,$B144,'R-Existing'!E$12:E$461)</f>
        <v>0</v>
      </c>
      <c r="F144" s="37">
        <f>SUMIF('R-Existing'!$B$12:$B$461,$B144,'R-Existing'!F$12:F$461)</f>
        <v>0</v>
      </c>
      <c r="G144" s="37">
        <f>SUMIF('R-Existing'!$B$12:$B$461,$B144,'R-Existing'!G$12:G$461)</f>
        <v>0</v>
      </c>
      <c r="H144" s="37">
        <f>SUMIF('R-Existing'!$B$12:$B$461,$B144,'R-Existing'!H$12:H$461)</f>
        <v>0</v>
      </c>
      <c r="I144" s="37">
        <f>SUMIF('R-Existing'!$B$12:$B$461,$B144,'R-Existing'!I$12:I$461)</f>
        <v>0</v>
      </c>
      <c r="J144" s="37">
        <f>SUMIF('R-Existing'!$B$12:$B$461,$B144,'R-Existing'!J$12:J$461)</f>
        <v>0</v>
      </c>
      <c r="K144" s="37">
        <f>SUMIF('R-Existing'!$B$12:$B$461,$B144,'R-Existing'!K$12:K$461)</f>
        <v>0</v>
      </c>
      <c r="L144" s="37">
        <f>SUMIF('R-Existing'!$B$12:$B$461,$B144,'R-Existing'!L$12:L$461)</f>
        <v>0</v>
      </c>
      <c r="M144" s="37">
        <f>SUMIF('R-Existing'!$B$12:$B$461,$B144,'R-Existing'!M$12:M$461)</f>
        <v>0</v>
      </c>
      <c r="N144" s="37">
        <f>SUMIF('R-Existing'!$B$12:$B$461,$B144,'R-Existing'!N$12:N$461)</f>
        <v>0</v>
      </c>
      <c r="O144" s="37">
        <f>SUMIF('R-Existing'!$B$12:$B$461,$B144,'R-Existing'!O$12:O$461)</f>
        <v>0</v>
      </c>
      <c r="P144" s="37">
        <f>SUMIF('R-Existing'!$B$12:$B$461,$B144,'R-Existing'!P$12:P$461)</f>
        <v>0</v>
      </c>
      <c r="Q144" s="37">
        <f>SUMIF('R-Existing'!$B$12:$B$461,$B144,'R-Existing'!Q$12:Q$461)</f>
        <v>0</v>
      </c>
      <c r="R144" s="37">
        <f>SUMIF('R-Existing'!$B$12:$B$461,$B144,'R-Existing'!R$12:R$461)</f>
        <v>0</v>
      </c>
      <c r="S144" s="37">
        <f>SUMIF('R-Existing'!$B$12:$B$461,$B144,'R-Existing'!S$12:S$461)</f>
        <v>0</v>
      </c>
      <c r="T144" s="37">
        <f>SUMIF('R-Existing'!$B$12:$B$461,$B144,'R-Existing'!T$12:T$461)</f>
        <v>0</v>
      </c>
      <c r="U144" s="37">
        <f>SUMIF('R-Existing'!$B$12:$B$461,$B144,'R-Existing'!U$12:U$461)</f>
        <v>1</v>
      </c>
      <c r="V144" s="37">
        <f>SUMIF('R-Existing'!$B$12:$B$461,$B144,'R-Existing'!V$12:V$461)</f>
        <v>0</v>
      </c>
      <c r="W144" s="37">
        <f>SUMIF('R-Existing'!$B$12:$B$461,$B144,'R-Existing'!W$12:W$461)</f>
        <v>0</v>
      </c>
      <c r="X144" s="37" t="e">
        <f>SUMIF('R-Existing'!$B$12:$B$461,$B144,'R-Existing'!X$12:X$461)</f>
        <v>#N/A</v>
      </c>
      <c r="Y144" s="37">
        <f>SUMIF('R-Existing'!$B$12:$B$461,$B144,'R-Existing'!Y$12:Y$461)</f>
        <v>0</v>
      </c>
      <c r="Z144" s="37">
        <f>SUMIF('R-Existing'!$B$12:$B$461,$B144,'R-Existing'!Z$12:Z$461)</f>
        <v>0</v>
      </c>
      <c r="AA144" s="37">
        <f>SUMIF('R-Existing'!$B$12:$B$461,$B144,'R-Existing'!AA$12:AA$461)</f>
        <v>0</v>
      </c>
      <c r="AB144" s="37">
        <f>SUMIF('R-Existing'!$B$12:$B$461,$B144,'R-Existing'!AB$12:AB$461)</f>
        <v>0</v>
      </c>
      <c r="AC144" s="37">
        <f>SUMIF('R-Existing'!$B$12:$B$461,$B144,'R-Existing'!AC$12:AC$461)</f>
        <v>0</v>
      </c>
      <c r="AD144" s="37">
        <f>SUMIF('R-Existing'!$B$12:$B$461,$B144,'R-Existing'!AD$12:AD$461)</f>
        <v>0</v>
      </c>
      <c r="AE144" s="56">
        <f>SUMIF('R-Existing'!$B$12:$B$461,$B144,'R-Existing'!AE$12:AE$461)</f>
        <v>9.6699999999999994E-2</v>
      </c>
      <c r="AF144" s="37">
        <f>SUMIF('R-Existing'!$B$12:$B$461,$B144,'R-Existing'!AF$12:AF$461)</f>
        <v>0</v>
      </c>
      <c r="AG144" s="37">
        <f>SUMIF('R-Existing'!$B$12:$B$461,$B144,'R-Existing'!AG$12:AG$461)</f>
        <v>0</v>
      </c>
      <c r="AH144" s="37">
        <f>SUMIF('R-Existing'!$B$12:$B$461,$B144,'R-Existing'!AH$12:AH$461)</f>
        <v>0</v>
      </c>
      <c r="AI144" s="37">
        <f>SUMIF('R-Existing'!$B$12:$B$461,$B144,'R-Existing'!AI$12:AI$461)</f>
        <v>0</v>
      </c>
      <c r="AJ144" s="37">
        <f>SUMIF('R-Existing'!$B$12:$B$461,$B144,'R-Existing'!AJ$12:AJ$461)</f>
        <v>0</v>
      </c>
      <c r="AK144" s="37">
        <f>SUMIF('R-Existing'!$B$12:$B$461,$B144,'R-Existing'!AK$12:AK$461)</f>
        <v>0</v>
      </c>
      <c r="AL144" s="37">
        <f>SUMIF('R-Existing'!$B$12:$B$461,$B144,'R-Existing'!AL$12:AL$461)</f>
        <v>0</v>
      </c>
      <c r="AM144" s="37">
        <f>SUMIF('R-Existing'!$B$12:$B$461,$B144,'R-Existing'!AM$12:AM$461)</f>
        <v>0</v>
      </c>
      <c r="AN144" s="37">
        <f>SUMIF('R-Existing'!$B$12:$B$461,$B144,'R-Existing'!AN$12:AN$461)</f>
        <v>0</v>
      </c>
      <c r="AO144" s="37"/>
      <c r="AP144" s="37"/>
    </row>
    <row r="145" spans="1:42" x14ac:dyDescent="0.2">
      <c r="A145" s="1">
        <f t="shared" si="8"/>
        <v>5</v>
      </c>
      <c r="B145" s="101">
        <f t="shared" si="9"/>
        <v>48730</v>
      </c>
      <c r="C145" s="37">
        <f>SUMIF('R-Existing'!$B$12:$B$461,$B145,'R-Existing'!C$12:C$461)</f>
        <v>0</v>
      </c>
      <c r="D145" s="37">
        <f>SUMIF('R-Existing'!$B$12:$B$461,$B145,'R-Existing'!D$12:D$461)</f>
        <v>0</v>
      </c>
      <c r="E145" s="37">
        <f>SUMIF('R-Existing'!$B$12:$B$461,$B145,'R-Existing'!E$12:E$461)</f>
        <v>0</v>
      </c>
      <c r="F145" s="37">
        <f>SUMIF('R-Existing'!$B$12:$B$461,$B145,'R-Existing'!F$12:F$461)</f>
        <v>0</v>
      </c>
      <c r="G145" s="37">
        <f>SUMIF('R-Existing'!$B$12:$B$461,$B145,'R-Existing'!G$12:G$461)</f>
        <v>0</v>
      </c>
      <c r="H145" s="37">
        <f>SUMIF('R-Existing'!$B$12:$B$461,$B145,'R-Existing'!H$12:H$461)</f>
        <v>0</v>
      </c>
      <c r="I145" s="37">
        <f>SUMIF('R-Existing'!$B$12:$B$461,$B145,'R-Existing'!I$12:I$461)</f>
        <v>0</v>
      </c>
      <c r="J145" s="37">
        <f>SUMIF('R-Existing'!$B$12:$B$461,$B145,'R-Existing'!J$12:J$461)</f>
        <v>0</v>
      </c>
      <c r="K145" s="37">
        <f>SUMIF('R-Existing'!$B$12:$B$461,$B145,'R-Existing'!K$12:K$461)</f>
        <v>0</v>
      </c>
      <c r="L145" s="37">
        <f>SUMIF('R-Existing'!$B$12:$B$461,$B145,'R-Existing'!L$12:L$461)</f>
        <v>0</v>
      </c>
      <c r="M145" s="37">
        <f>SUMIF('R-Existing'!$B$12:$B$461,$B145,'R-Existing'!M$12:M$461)</f>
        <v>0</v>
      </c>
      <c r="N145" s="37">
        <f>SUMIF('R-Existing'!$B$12:$B$461,$B145,'R-Existing'!N$12:N$461)</f>
        <v>0</v>
      </c>
      <c r="O145" s="37">
        <f>SUMIF('R-Existing'!$B$12:$B$461,$B145,'R-Existing'!O$12:O$461)</f>
        <v>0</v>
      </c>
      <c r="P145" s="37">
        <f>SUMIF('R-Existing'!$B$12:$B$461,$B145,'R-Existing'!P$12:P$461)</f>
        <v>0</v>
      </c>
      <c r="Q145" s="37">
        <f>SUMIF('R-Existing'!$B$12:$B$461,$B145,'R-Existing'!Q$12:Q$461)</f>
        <v>0</v>
      </c>
      <c r="R145" s="37">
        <f>SUMIF('R-Existing'!$B$12:$B$461,$B145,'R-Existing'!R$12:R$461)</f>
        <v>0</v>
      </c>
      <c r="S145" s="37">
        <f>SUMIF('R-Existing'!$B$12:$B$461,$B145,'R-Existing'!S$12:S$461)</f>
        <v>0</v>
      </c>
      <c r="T145" s="37">
        <f>SUMIF('R-Existing'!$B$12:$B$461,$B145,'R-Existing'!T$12:T$461)</f>
        <v>0</v>
      </c>
      <c r="U145" s="37">
        <f>SUMIF('R-Existing'!$B$12:$B$461,$B145,'R-Existing'!U$12:U$461)</f>
        <v>1</v>
      </c>
      <c r="V145" s="37">
        <f>SUMIF('R-Existing'!$B$12:$B$461,$B145,'R-Existing'!V$12:V$461)</f>
        <v>0</v>
      </c>
      <c r="W145" s="37">
        <f>SUMIF('R-Existing'!$B$12:$B$461,$B145,'R-Existing'!W$12:W$461)</f>
        <v>0</v>
      </c>
      <c r="X145" s="37" t="e">
        <f>SUMIF('R-Existing'!$B$12:$B$461,$B145,'R-Existing'!X$12:X$461)</f>
        <v>#N/A</v>
      </c>
      <c r="Y145" s="37">
        <f>SUMIF('R-Existing'!$B$12:$B$461,$B145,'R-Existing'!Y$12:Y$461)</f>
        <v>0</v>
      </c>
      <c r="Z145" s="37">
        <f>SUMIF('R-Existing'!$B$12:$B$461,$B145,'R-Existing'!Z$12:Z$461)</f>
        <v>0</v>
      </c>
      <c r="AA145" s="37">
        <f>SUMIF('R-Existing'!$B$12:$B$461,$B145,'R-Existing'!AA$12:AA$461)</f>
        <v>0</v>
      </c>
      <c r="AB145" s="37">
        <f>SUMIF('R-Existing'!$B$12:$B$461,$B145,'R-Existing'!AB$12:AB$461)</f>
        <v>0</v>
      </c>
      <c r="AC145" s="37">
        <f>SUMIF('R-Existing'!$B$12:$B$461,$B145,'R-Existing'!AC$12:AC$461)</f>
        <v>0</v>
      </c>
      <c r="AD145" s="37">
        <f>SUMIF('R-Existing'!$B$12:$B$461,$B145,'R-Existing'!AD$12:AD$461)</f>
        <v>0</v>
      </c>
      <c r="AE145" s="56">
        <f>SUMIF('R-Existing'!$B$12:$B$461,$B145,'R-Existing'!AE$12:AE$461)</f>
        <v>9.6699999999999994E-2</v>
      </c>
      <c r="AF145" s="37">
        <f>SUMIF('R-Existing'!$B$12:$B$461,$B145,'R-Existing'!AF$12:AF$461)</f>
        <v>0</v>
      </c>
      <c r="AG145" s="37">
        <f>SUMIF('R-Existing'!$B$12:$B$461,$B145,'R-Existing'!AG$12:AG$461)</f>
        <v>0</v>
      </c>
      <c r="AH145" s="37">
        <f>SUMIF('R-Existing'!$B$12:$B$461,$B145,'R-Existing'!AH$12:AH$461)</f>
        <v>0</v>
      </c>
      <c r="AI145" s="37">
        <f>SUMIF('R-Existing'!$B$12:$B$461,$B145,'R-Existing'!AI$12:AI$461)</f>
        <v>0</v>
      </c>
      <c r="AJ145" s="37">
        <f>SUMIF('R-Existing'!$B$12:$B$461,$B145,'R-Existing'!AJ$12:AJ$461)</f>
        <v>0</v>
      </c>
      <c r="AK145" s="37">
        <f>SUMIF('R-Existing'!$B$12:$B$461,$B145,'R-Existing'!AK$12:AK$461)</f>
        <v>0</v>
      </c>
      <c r="AL145" s="37">
        <f>SUMIF('R-Existing'!$B$12:$B$461,$B145,'R-Existing'!AL$12:AL$461)</f>
        <v>0</v>
      </c>
      <c r="AM145" s="37">
        <f>SUMIF('R-Existing'!$B$12:$B$461,$B145,'R-Existing'!AM$12:AM$461)</f>
        <v>0</v>
      </c>
      <c r="AN145" s="37">
        <f>SUMIF('R-Existing'!$B$12:$B$461,$B145,'R-Existing'!AN$12:AN$461)</f>
        <v>0</v>
      </c>
      <c r="AO145" s="37"/>
      <c r="AP145" s="37"/>
    </row>
    <row r="146" spans="1:42" x14ac:dyDescent="0.2">
      <c r="A146" s="1">
        <f t="shared" si="8"/>
        <v>6</v>
      </c>
      <c r="B146" s="101">
        <f t="shared" si="9"/>
        <v>48760</v>
      </c>
      <c r="C146" s="37">
        <f>SUMIF('R-Existing'!$B$12:$B$461,$B146,'R-Existing'!C$12:C$461)</f>
        <v>0</v>
      </c>
      <c r="D146" s="37">
        <f>SUMIF('R-Existing'!$B$12:$B$461,$B146,'R-Existing'!D$12:D$461)</f>
        <v>0</v>
      </c>
      <c r="E146" s="37">
        <f>SUMIF('R-Existing'!$B$12:$B$461,$B146,'R-Existing'!E$12:E$461)</f>
        <v>0</v>
      </c>
      <c r="F146" s="37">
        <f>SUMIF('R-Existing'!$B$12:$B$461,$B146,'R-Existing'!F$12:F$461)</f>
        <v>0</v>
      </c>
      <c r="G146" s="37">
        <f>SUMIF('R-Existing'!$B$12:$B$461,$B146,'R-Existing'!G$12:G$461)</f>
        <v>0</v>
      </c>
      <c r="H146" s="37">
        <f>SUMIF('R-Existing'!$B$12:$B$461,$B146,'R-Existing'!H$12:H$461)</f>
        <v>0</v>
      </c>
      <c r="I146" s="37">
        <f>SUMIF('R-Existing'!$B$12:$B$461,$B146,'R-Existing'!I$12:I$461)</f>
        <v>0</v>
      </c>
      <c r="J146" s="37">
        <f>SUMIF('R-Existing'!$B$12:$B$461,$B146,'R-Existing'!J$12:J$461)</f>
        <v>0</v>
      </c>
      <c r="K146" s="37">
        <f>SUMIF('R-Existing'!$B$12:$B$461,$B146,'R-Existing'!K$12:K$461)</f>
        <v>0</v>
      </c>
      <c r="L146" s="37">
        <f>SUMIF('R-Existing'!$B$12:$B$461,$B146,'R-Existing'!L$12:L$461)</f>
        <v>0</v>
      </c>
      <c r="M146" s="37">
        <f>SUMIF('R-Existing'!$B$12:$B$461,$B146,'R-Existing'!M$12:M$461)</f>
        <v>0</v>
      </c>
      <c r="N146" s="37">
        <f>SUMIF('R-Existing'!$B$12:$B$461,$B146,'R-Existing'!N$12:N$461)</f>
        <v>0</v>
      </c>
      <c r="O146" s="37">
        <f>SUMIF('R-Existing'!$B$12:$B$461,$B146,'R-Existing'!O$12:O$461)</f>
        <v>0</v>
      </c>
      <c r="P146" s="37">
        <f>SUMIF('R-Existing'!$B$12:$B$461,$B146,'R-Existing'!P$12:P$461)</f>
        <v>0</v>
      </c>
      <c r="Q146" s="37">
        <f>SUMIF('R-Existing'!$B$12:$B$461,$B146,'R-Existing'!Q$12:Q$461)</f>
        <v>0</v>
      </c>
      <c r="R146" s="37">
        <f>SUMIF('R-Existing'!$B$12:$B$461,$B146,'R-Existing'!R$12:R$461)</f>
        <v>0</v>
      </c>
      <c r="S146" s="37">
        <f>SUMIF('R-Existing'!$B$12:$B$461,$B146,'R-Existing'!S$12:S$461)</f>
        <v>0</v>
      </c>
      <c r="T146" s="37">
        <f>SUMIF('R-Existing'!$B$12:$B$461,$B146,'R-Existing'!T$12:T$461)</f>
        <v>0</v>
      </c>
      <c r="U146" s="37">
        <f>SUMIF('R-Existing'!$B$12:$B$461,$B146,'R-Existing'!U$12:U$461)</f>
        <v>1</v>
      </c>
      <c r="V146" s="37">
        <f>SUMIF('R-Existing'!$B$12:$B$461,$B146,'R-Existing'!V$12:V$461)</f>
        <v>0</v>
      </c>
      <c r="W146" s="37">
        <f>SUMIF('R-Existing'!$B$12:$B$461,$B146,'R-Existing'!W$12:W$461)</f>
        <v>0</v>
      </c>
      <c r="X146" s="37" t="e">
        <f>SUMIF('R-Existing'!$B$12:$B$461,$B146,'R-Existing'!X$12:X$461)</f>
        <v>#N/A</v>
      </c>
      <c r="Y146" s="37">
        <f>SUMIF('R-Existing'!$B$12:$B$461,$B146,'R-Existing'!Y$12:Y$461)</f>
        <v>0</v>
      </c>
      <c r="Z146" s="37">
        <f>SUMIF('R-Existing'!$B$12:$B$461,$B146,'R-Existing'!Z$12:Z$461)</f>
        <v>0</v>
      </c>
      <c r="AA146" s="37">
        <f>SUMIF('R-Existing'!$B$12:$B$461,$B146,'R-Existing'!AA$12:AA$461)</f>
        <v>0</v>
      </c>
      <c r="AB146" s="37">
        <f>SUMIF('R-Existing'!$B$12:$B$461,$B146,'R-Existing'!AB$12:AB$461)</f>
        <v>0</v>
      </c>
      <c r="AC146" s="37">
        <f>SUMIF('R-Existing'!$B$12:$B$461,$B146,'R-Existing'!AC$12:AC$461)</f>
        <v>0</v>
      </c>
      <c r="AD146" s="37">
        <f>SUMIF('R-Existing'!$B$12:$B$461,$B146,'R-Existing'!AD$12:AD$461)</f>
        <v>0</v>
      </c>
      <c r="AE146" s="56">
        <f>SUMIF('R-Existing'!$B$12:$B$461,$B146,'R-Existing'!AE$12:AE$461)</f>
        <v>9.6699999999999994E-2</v>
      </c>
      <c r="AF146" s="37">
        <f>SUMIF('R-Existing'!$B$12:$B$461,$B146,'R-Existing'!AF$12:AF$461)</f>
        <v>0</v>
      </c>
      <c r="AG146" s="37">
        <f>SUMIF('R-Existing'!$B$12:$B$461,$B146,'R-Existing'!AG$12:AG$461)</f>
        <v>0</v>
      </c>
      <c r="AH146" s="37">
        <f>SUMIF('R-Existing'!$B$12:$B$461,$B146,'R-Existing'!AH$12:AH$461)</f>
        <v>0</v>
      </c>
      <c r="AI146" s="37">
        <f>SUMIF('R-Existing'!$B$12:$B$461,$B146,'R-Existing'!AI$12:AI$461)</f>
        <v>0</v>
      </c>
      <c r="AJ146" s="37">
        <f>SUMIF('R-Existing'!$B$12:$B$461,$B146,'R-Existing'!AJ$12:AJ$461)</f>
        <v>0</v>
      </c>
      <c r="AK146" s="37">
        <f>SUMIF('R-Existing'!$B$12:$B$461,$B146,'R-Existing'!AK$12:AK$461)</f>
        <v>0</v>
      </c>
      <c r="AL146" s="37">
        <f>SUMIF('R-Existing'!$B$12:$B$461,$B146,'R-Existing'!AL$12:AL$461)</f>
        <v>0</v>
      </c>
      <c r="AM146" s="37">
        <f>SUMIF('R-Existing'!$B$12:$B$461,$B146,'R-Existing'!AM$12:AM$461)</f>
        <v>0</v>
      </c>
      <c r="AN146" s="37">
        <f>SUMIF('R-Existing'!$B$12:$B$461,$B146,'R-Existing'!AN$12:AN$461)</f>
        <v>0</v>
      </c>
      <c r="AO146" s="37"/>
      <c r="AP146" s="37"/>
    </row>
    <row r="147" spans="1:42" x14ac:dyDescent="0.2">
      <c r="A147" s="1">
        <f t="shared" si="8"/>
        <v>7</v>
      </c>
      <c r="B147" s="101">
        <f t="shared" si="9"/>
        <v>48791</v>
      </c>
      <c r="C147" s="37">
        <f>SUMIF('R-Existing'!$B$12:$B$461,$B147,'R-Existing'!C$12:C$461)</f>
        <v>0</v>
      </c>
      <c r="D147" s="37">
        <f>SUMIF('R-Existing'!$B$12:$B$461,$B147,'R-Existing'!D$12:D$461)</f>
        <v>0</v>
      </c>
      <c r="E147" s="37">
        <f>SUMIF('R-Existing'!$B$12:$B$461,$B147,'R-Existing'!E$12:E$461)</f>
        <v>0</v>
      </c>
      <c r="F147" s="37">
        <f>SUMIF('R-Existing'!$B$12:$B$461,$B147,'R-Existing'!F$12:F$461)</f>
        <v>0</v>
      </c>
      <c r="G147" s="37">
        <f>SUMIF('R-Existing'!$B$12:$B$461,$B147,'R-Existing'!G$12:G$461)</f>
        <v>0</v>
      </c>
      <c r="H147" s="37">
        <f>SUMIF('R-Existing'!$B$12:$B$461,$B147,'R-Existing'!H$12:H$461)</f>
        <v>0</v>
      </c>
      <c r="I147" s="37">
        <f>SUMIF('R-Existing'!$B$12:$B$461,$B147,'R-Existing'!I$12:I$461)</f>
        <v>0</v>
      </c>
      <c r="J147" s="37">
        <f>SUMIF('R-Existing'!$B$12:$B$461,$B147,'R-Existing'!J$12:J$461)</f>
        <v>0</v>
      </c>
      <c r="K147" s="37">
        <f>SUMIF('R-Existing'!$B$12:$B$461,$B147,'R-Existing'!K$12:K$461)</f>
        <v>0</v>
      </c>
      <c r="L147" s="37">
        <f>SUMIF('R-Existing'!$B$12:$B$461,$B147,'R-Existing'!L$12:L$461)</f>
        <v>0</v>
      </c>
      <c r="M147" s="37">
        <f>SUMIF('R-Existing'!$B$12:$B$461,$B147,'R-Existing'!M$12:M$461)</f>
        <v>0</v>
      </c>
      <c r="N147" s="37">
        <f>SUMIF('R-Existing'!$B$12:$B$461,$B147,'R-Existing'!N$12:N$461)</f>
        <v>0</v>
      </c>
      <c r="O147" s="37">
        <f>SUMIF('R-Existing'!$B$12:$B$461,$B147,'R-Existing'!O$12:O$461)</f>
        <v>0</v>
      </c>
      <c r="P147" s="37">
        <f>SUMIF('R-Existing'!$B$12:$B$461,$B147,'R-Existing'!P$12:P$461)</f>
        <v>0</v>
      </c>
      <c r="Q147" s="37">
        <f>SUMIF('R-Existing'!$B$12:$B$461,$B147,'R-Existing'!Q$12:Q$461)</f>
        <v>0</v>
      </c>
      <c r="R147" s="37">
        <f>SUMIF('R-Existing'!$B$12:$B$461,$B147,'R-Existing'!R$12:R$461)</f>
        <v>0</v>
      </c>
      <c r="S147" s="37">
        <f>SUMIF('R-Existing'!$B$12:$B$461,$B147,'R-Existing'!S$12:S$461)</f>
        <v>0</v>
      </c>
      <c r="T147" s="37">
        <f>SUMIF('R-Existing'!$B$12:$B$461,$B147,'R-Existing'!T$12:T$461)</f>
        <v>0</v>
      </c>
      <c r="U147" s="37">
        <f>SUMIF('R-Existing'!$B$12:$B$461,$B147,'R-Existing'!U$12:U$461)</f>
        <v>1</v>
      </c>
      <c r="V147" s="37">
        <f>SUMIF('R-Existing'!$B$12:$B$461,$B147,'R-Existing'!V$12:V$461)</f>
        <v>0</v>
      </c>
      <c r="W147" s="37">
        <f>SUMIF('R-Existing'!$B$12:$B$461,$B147,'R-Existing'!W$12:W$461)</f>
        <v>0</v>
      </c>
      <c r="X147" s="37" t="e">
        <f>SUMIF('R-Existing'!$B$12:$B$461,$B147,'R-Existing'!X$12:X$461)</f>
        <v>#N/A</v>
      </c>
      <c r="Y147" s="37">
        <f>SUMIF('R-Existing'!$B$12:$B$461,$B147,'R-Existing'!Y$12:Y$461)</f>
        <v>0</v>
      </c>
      <c r="Z147" s="37">
        <f>SUMIF('R-Existing'!$B$12:$B$461,$B147,'R-Existing'!Z$12:Z$461)</f>
        <v>0</v>
      </c>
      <c r="AA147" s="37">
        <f>SUMIF('R-Existing'!$B$12:$B$461,$B147,'R-Existing'!AA$12:AA$461)</f>
        <v>0</v>
      </c>
      <c r="AB147" s="37">
        <f>SUMIF('R-Existing'!$B$12:$B$461,$B147,'R-Existing'!AB$12:AB$461)</f>
        <v>0</v>
      </c>
      <c r="AC147" s="37">
        <f>SUMIF('R-Existing'!$B$12:$B$461,$B147,'R-Existing'!AC$12:AC$461)</f>
        <v>0</v>
      </c>
      <c r="AD147" s="37">
        <f>SUMIF('R-Existing'!$B$12:$B$461,$B147,'R-Existing'!AD$12:AD$461)</f>
        <v>0</v>
      </c>
      <c r="AE147" s="56">
        <f>SUMIF('R-Existing'!$B$12:$B$461,$B147,'R-Existing'!AE$12:AE$461)</f>
        <v>9.6699999999999994E-2</v>
      </c>
      <c r="AF147" s="37">
        <f>SUMIF('R-Existing'!$B$12:$B$461,$B147,'R-Existing'!AF$12:AF$461)</f>
        <v>0</v>
      </c>
      <c r="AG147" s="37">
        <f>SUMIF('R-Existing'!$B$12:$B$461,$B147,'R-Existing'!AG$12:AG$461)</f>
        <v>0</v>
      </c>
      <c r="AH147" s="37">
        <f>SUMIF('R-Existing'!$B$12:$B$461,$B147,'R-Existing'!AH$12:AH$461)</f>
        <v>0</v>
      </c>
      <c r="AI147" s="37">
        <f>SUMIF('R-Existing'!$B$12:$B$461,$B147,'R-Existing'!AI$12:AI$461)</f>
        <v>0</v>
      </c>
      <c r="AJ147" s="37">
        <f>SUMIF('R-Existing'!$B$12:$B$461,$B147,'R-Existing'!AJ$12:AJ$461)</f>
        <v>0</v>
      </c>
      <c r="AK147" s="37">
        <f>SUMIF('R-Existing'!$B$12:$B$461,$B147,'R-Existing'!AK$12:AK$461)</f>
        <v>0</v>
      </c>
      <c r="AL147" s="37">
        <f>SUMIF('R-Existing'!$B$12:$B$461,$B147,'R-Existing'!AL$12:AL$461)</f>
        <v>0</v>
      </c>
      <c r="AM147" s="37">
        <f>SUMIF('R-Existing'!$B$12:$B$461,$B147,'R-Existing'!AM$12:AM$461)</f>
        <v>0</v>
      </c>
      <c r="AN147" s="37">
        <f>SUMIF('R-Existing'!$B$12:$B$461,$B147,'R-Existing'!AN$12:AN$461)</f>
        <v>0</v>
      </c>
      <c r="AO147" s="37"/>
      <c r="AP147" s="37"/>
    </row>
    <row r="148" spans="1:42" x14ac:dyDescent="0.2">
      <c r="A148" s="1">
        <f t="shared" si="8"/>
        <v>8</v>
      </c>
      <c r="B148" s="101">
        <f t="shared" si="9"/>
        <v>48822</v>
      </c>
      <c r="C148" s="37">
        <f>SUMIF('R-Existing'!$B$12:$B$461,$B148,'R-Existing'!C$12:C$461)</f>
        <v>0</v>
      </c>
      <c r="D148" s="37">
        <f>SUMIF('R-Existing'!$B$12:$B$461,$B148,'R-Existing'!D$12:D$461)</f>
        <v>0</v>
      </c>
      <c r="E148" s="37">
        <f>SUMIF('R-Existing'!$B$12:$B$461,$B148,'R-Existing'!E$12:E$461)</f>
        <v>0</v>
      </c>
      <c r="F148" s="37">
        <f>SUMIF('R-Existing'!$B$12:$B$461,$B148,'R-Existing'!F$12:F$461)</f>
        <v>0</v>
      </c>
      <c r="G148" s="37">
        <f>SUMIF('R-Existing'!$B$12:$B$461,$B148,'R-Existing'!G$12:G$461)</f>
        <v>0</v>
      </c>
      <c r="H148" s="37">
        <f>SUMIF('R-Existing'!$B$12:$B$461,$B148,'R-Existing'!H$12:H$461)</f>
        <v>0</v>
      </c>
      <c r="I148" s="37">
        <f>SUMIF('R-Existing'!$B$12:$B$461,$B148,'R-Existing'!I$12:I$461)</f>
        <v>0</v>
      </c>
      <c r="J148" s="37">
        <f>SUMIF('R-Existing'!$B$12:$B$461,$B148,'R-Existing'!J$12:J$461)</f>
        <v>0</v>
      </c>
      <c r="K148" s="37">
        <f>SUMIF('R-Existing'!$B$12:$B$461,$B148,'R-Existing'!K$12:K$461)</f>
        <v>0</v>
      </c>
      <c r="L148" s="37">
        <f>SUMIF('R-Existing'!$B$12:$B$461,$B148,'R-Existing'!L$12:L$461)</f>
        <v>0</v>
      </c>
      <c r="M148" s="37">
        <f>SUMIF('R-Existing'!$B$12:$B$461,$B148,'R-Existing'!M$12:M$461)</f>
        <v>0</v>
      </c>
      <c r="N148" s="37">
        <f>SUMIF('R-Existing'!$B$12:$B$461,$B148,'R-Existing'!N$12:N$461)</f>
        <v>0</v>
      </c>
      <c r="O148" s="37">
        <f>SUMIF('R-Existing'!$B$12:$B$461,$B148,'R-Existing'!O$12:O$461)</f>
        <v>0</v>
      </c>
      <c r="P148" s="37">
        <f>SUMIF('R-Existing'!$B$12:$B$461,$B148,'R-Existing'!P$12:P$461)</f>
        <v>0</v>
      </c>
      <c r="Q148" s="37">
        <f>SUMIF('R-Existing'!$B$12:$B$461,$B148,'R-Existing'!Q$12:Q$461)</f>
        <v>0</v>
      </c>
      <c r="R148" s="37">
        <f>SUMIF('R-Existing'!$B$12:$B$461,$B148,'R-Existing'!R$12:R$461)</f>
        <v>0</v>
      </c>
      <c r="S148" s="37">
        <f>SUMIF('R-Existing'!$B$12:$B$461,$B148,'R-Existing'!S$12:S$461)</f>
        <v>0</v>
      </c>
      <c r="T148" s="37">
        <f>SUMIF('R-Existing'!$B$12:$B$461,$B148,'R-Existing'!T$12:T$461)</f>
        <v>0</v>
      </c>
      <c r="U148" s="37">
        <f>SUMIF('R-Existing'!$B$12:$B$461,$B148,'R-Existing'!U$12:U$461)</f>
        <v>1</v>
      </c>
      <c r="V148" s="37">
        <f>SUMIF('R-Existing'!$B$12:$B$461,$B148,'R-Existing'!V$12:V$461)</f>
        <v>0</v>
      </c>
      <c r="W148" s="37">
        <f>SUMIF('R-Existing'!$B$12:$B$461,$B148,'R-Existing'!W$12:W$461)</f>
        <v>0</v>
      </c>
      <c r="X148" s="37" t="e">
        <f>SUMIF('R-Existing'!$B$12:$B$461,$B148,'R-Existing'!X$12:X$461)</f>
        <v>#N/A</v>
      </c>
      <c r="Y148" s="37">
        <f>SUMIF('R-Existing'!$B$12:$B$461,$B148,'R-Existing'!Y$12:Y$461)</f>
        <v>0</v>
      </c>
      <c r="Z148" s="37">
        <f>SUMIF('R-Existing'!$B$12:$B$461,$B148,'R-Existing'!Z$12:Z$461)</f>
        <v>0</v>
      </c>
      <c r="AA148" s="37">
        <f>SUMIF('R-Existing'!$B$12:$B$461,$B148,'R-Existing'!AA$12:AA$461)</f>
        <v>0</v>
      </c>
      <c r="AB148" s="37">
        <f>SUMIF('R-Existing'!$B$12:$B$461,$B148,'R-Existing'!AB$12:AB$461)</f>
        <v>0</v>
      </c>
      <c r="AC148" s="37">
        <f>SUMIF('R-Existing'!$B$12:$B$461,$B148,'R-Existing'!AC$12:AC$461)</f>
        <v>0</v>
      </c>
      <c r="AD148" s="37">
        <f>SUMIF('R-Existing'!$B$12:$B$461,$B148,'R-Existing'!AD$12:AD$461)</f>
        <v>0</v>
      </c>
      <c r="AE148" s="56">
        <f>SUMIF('R-Existing'!$B$12:$B$461,$B148,'R-Existing'!AE$12:AE$461)</f>
        <v>9.6699999999999994E-2</v>
      </c>
      <c r="AF148" s="37">
        <f>SUMIF('R-Existing'!$B$12:$B$461,$B148,'R-Existing'!AF$12:AF$461)</f>
        <v>0</v>
      </c>
      <c r="AG148" s="37">
        <f>SUMIF('R-Existing'!$B$12:$B$461,$B148,'R-Existing'!AG$12:AG$461)</f>
        <v>0</v>
      </c>
      <c r="AH148" s="37">
        <f>SUMIF('R-Existing'!$B$12:$B$461,$B148,'R-Existing'!AH$12:AH$461)</f>
        <v>0</v>
      </c>
      <c r="AI148" s="37">
        <f>SUMIF('R-Existing'!$B$12:$B$461,$B148,'R-Existing'!AI$12:AI$461)</f>
        <v>0</v>
      </c>
      <c r="AJ148" s="37">
        <f>SUMIF('R-Existing'!$B$12:$B$461,$B148,'R-Existing'!AJ$12:AJ$461)</f>
        <v>0</v>
      </c>
      <c r="AK148" s="37">
        <f>SUMIF('R-Existing'!$B$12:$B$461,$B148,'R-Existing'!AK$12:AK$461)</f>
        <v>0</v>
      </c>
      <c r="AL148" s="37">
        <f>SUMIF('R-Existing'!$B$12:$B$461,$B148,'R-Existing'!AL$12:AL$461)</f>
        <v>0</v>
      </c>
      <c r="AM148" s="37">
        <f>SUMIF('R-Existing'!$B$12:$B$461,$B148,'R-Existing'!AM$12:AM$461)</f>
        <v>0</v>
      </c>
      <c r="AN148" s="37">
        <f>SUMIF('R-Existing'!$B$12:$B$461,$B148,'R-Existing'!AN$12:AN$461)</f>
        <v>0</v>
      </c>
      <c r="AO148" s="37"/>
      <c r="AP148" s="37"/>
    </row>
    <row r="149" spans="1:42" x14ac:dyDescent="0.2">
      <c r="A149" s="1">
        <f t="shared" si="8"/>
        <v>9</v>
      </c>
      <c r="B149" s="101">
        <f t="shared" si="9"/>
        <v>48852</v>
      </c>
      <c r="C149" s="37">
        <f>SUMIF('R-Existing'!$B$12:$B$461,$B149,'R-Existing'!C$12:C$461)</f>
        <v>0</v>
      </c>
      <c r="D149" s="37">
        <f>SUMIF('R-Existing'!$B$12:$B$461,$B149,'R-Existing'!D$12:D$461)</f>
        <v>0</v>
      </c>
      <c r="E149" s="37">
        <f>SUMIF('R-Existing'!$B$12:$B$461,$B149,'R-Existing'!E$12:E$461)</f>
        <v>0</v>
      </c>
      <c r="F149" s="37">
        <f>SUMIF('R-Existing'!$B$12:$B$461,$B149,'R-Existing'!F$12:F$461)</f>
        <v>0</v>
      </c>
      <c r="G149" s="37">
        <f>SUMIF('R-Existing'!$B$12:$B$461,$B149,'R-Existing'!G$12:G$461)</f>
        <v>0</v>
      </c>
      <c r="H149" s="37">
        <f>SUMIF('R-Existing'!$B$12:$B$461,$B149,'R-Existing'!H$12:H$461)</f>
        <v>0</v>
      </c>
      <c r="I149" s="37">
        <f>SUMIF('R-Existing'!$B$12:$B$461,$B149,'R-Existing'!I$12:I$461)</f>
        <v>0</v>
      </c>
      <c r="J149" s="37">
        <f>SUMIF('R-Existing'!$B$12:$B$461,$B149,'R-Existing'!J$12:J$461)</f>
        <v>0</v>
      </c>
      <c r="K149" s="37">
        <f>SUMIF('R-Existing'!$B$12:$B$461,$B149,'R-Existing'!K$12:K$461)</f>
        <v>0</v>
      </c>
      <c r="L149" s="37">
        <f>SUMIF('R-Existing'!$B$12:$B$461,$B149,'R-Existing'!L$12:L$461)</f>
        <v>0</v>
      </c>
      <c r="M149" s="37">
        <f>SUMIF('R-Existing'!$B$12:$B$461,$B149,'R-Existing'!M$12:M$461)</f>
        <v>0</v>
      </c>
      <c r="N149" s="37">
        <f>SUMIF('R-Existing'!$B$12:$B$461,$B149,'R-Existing'!N$12:N$461)</f>
        <v>0</v>
      </c>
      <c r="O149" s="37">
        <f>SUMIF('R-Existing'!$B$12:$B$461,$B149,'R-Existing'!O$12:O$461)</f>
        <v>0</v>
      </c>
      <c r="P149" s="37">
        <f>SUMIF('R-Existing'!$B$12:$B$461,$B149,'R-Existing'!P$12:P$461)</f>
        <v>0</v>
      </c>
      <c r="Q149" s="37">
        <f>SUMIF('R-Existing'!$B$12:$B$461,$B149,'R-Existing'!Q$12:Q$461)</f>
        <v>0</v>
      </c>
      <c r="R149" s="37">
        <f>SUMIF('R-Existing'!$B$12:$B$461,$B149,'R-Existing'!R$12:R$461)</f>
        <v>0</v>
      </c>
      <c r="S149" s="37">
        <f>SUMIF('R-Existing'!$B$12:$B$461,$B149,'R-Existing'!S$12:S$461)</f>
        <v>0</v>
      </c>
      <c r="T149" s="37">
        <f>SUMIF('R-Existing'!$B$12:$B$461,$B149,'R-Existing'!T$12:T$461)</f>
        <v>0</v>
      </c>
      <c r="U149" s="37">
        <f>SUMIF('R-Existing'!$B$12:$B$461,$B149,'R-Existing'!U$12:U$461)</f>
        <v>1</v>
      </c>
      <c r="V149" s="37">
        <f>SUMIF('R-Existing'!$B$12:$B$461,$B149,'R-Existing'!V$12:V$461)</f>
        <v>0</v>
      </c>
      <c r="W149" s="37">
        <f>SUMIF('R-Existing'!$B$12:$B$461,$B149,'R-Existing'!W$12:W$461)</f>
        <v>0</v>
      </c>
      <c r="X149" s="37" t="e">
        <f>SUMIF('R-Existing'!$B$12:$B$461,$B149,'R-Existing'!X$12:X$461)</f>
        <v>#N/A</v>
      </c>
      <c r="Y149" s="37">
        <f>SUMIF('R-Existing'!$B$12:$B$461,$B149,'R-Existing'!Y$12:Y$461)</f>
        <v>0</v>
      </c>
      <c r="Z149" s="37">
        <f>SUMIF('R-Existing'!$B$12:$B$461,$B149,'R-Existing'!Z$12:Z$461)</f>
        <v>0</v>
      </c>
      <c r="AA149" s="37">
        <f>SUMIF('R-Existing'!$B$12:$B$461,$B149,'R-Existing'!AA$12:AA$461)</f>
        <v>0</v>
      </c>
      <c r="AB149" s="37">
        <f>SUMIF('R-Existing'!$B$12:$B$461,$B149,'R-Existing'!AB$12:AB$461)</f>
        <v>0</v>
      </c>
      <c r="AC149" s="37">
        <f>SUMIF('R-Existing'!$B$12:$B$461,$B149,'R-Existing'!AC$12:AC$461)</f>
        <v>0</v>
      </c>
      <c r="AD149" s="37">
        <f>SUMIF('R-Existing'!$B$12:$B$461,$B149,'R-Existing'!AD$12:AD$461)</f>
        <v>0</v>
      </c>
      <c r="AE149" s="56">
        <f>SUMIF('R-Existing'!$B$12:$B$461,$B149,'R-Existing'!AE$12:AE$461)</f>
        <v>9.6699999999999994E-2</v>
      </c>
      <c r="AF149" s="37">
        <f>SUMIF('R-Existing'!$B$12:$B$461,$B149,'R-Existing'!AF$12:AF$461)</f>
        <v>0</v>
      </c>
      <c r="AG149" s="37">
        <f>SUMIF('R-Existing'!$B$12:$B$461,$B149,'R-Existing'!AG$12:AG$461)</f>
        <v>0</v>
      </c>
      <c r="AH149" s="37">
        <f>SUMIF('R-Existing'!$B$12:$B$461,$B149,'R-Existing'!AH$12:AH$461)</f>
        <v>0</v>
      </c>
      <c r="AI149" s="37">
        <f>SUMIF('R-Existing'!$B$12:$B$461,$B149,'R-Existing'!AI$12:AI$461)</f>
        <v>0</v>
      </c>
      <c r="AJ149" s="37">
        <f>SUMIF('R-Existing'!$B$12:$B$461,$B149,'R-Existing'!AJ$12:AJ$461)</f>
        <v>0</v>
      </c>
      <c r="AK149" s="37">
        <f>SUMIF('R-Existing'!$B$12:$B$461,$B149,'R-Existing'!AK$12:AK$461)</f>
        <v>0</v>
      </c>
      <c r="AL149" s="37">
        <f>SUMIF('R-Existing'!$B$12:$B$461,$B149,'R-Existing'!AL$12:AL$461)</f>
        <v>0</v>
      </c>
      <c r="AM149" s="37">
        <f>SUMIF('R-Existing'!$B$12:$B$461,$B149,'R-Existing'!AM$12:AM$461)</f>
        <v>0</v>
      </c>
      <c r="AN149" s="37">
        <f>SUMIF('R-Existing'!$B$12:$B$461,$B149,'R-Existing'!AN$12:AN$461)</f>
        <v>0</v>
      </c>
      <c r="AO149" s="37"/>
      <c r="AP149" s="37"/>
    </row>
    <row r="150" spans="1:42" x14ac:dyDescent="0.2">
      <c r="A150" s="1">
        <f t="shared" si="8"/>
        <v>10</v>
      </c>
      <c r="B150" s="101">
        <f t="shared" si="9"/>
        <v>48883</v>
      </c>
      <c r="C150" s="37">
        <f>SUMIF('R-Existing'!$B$12:$B$461,$B150,'R-Existing'!C$12:C$461)</f>
        <v>0</v>
      </c>
      <c r="D150" s="37">
        <f>SUMIF('R-Existing'!$B$12:$B$461,$B150,'R-Existing'!D$12:D$461)</f>
        <v>0</v>
      </c>
      <c r="E150" s="37">
        <f>SUMIF('R-Existing'!$B$12:$B$461,$B150,'R-Existing'!E$12:E$461)</f>
        <v>0</v>
      </c>
      <c r="F150" s="37">
        <f>SUMIF('R-Existing'!$B$12:$B$461,$B150,'R-Existing'!F$12:F$461)</f>
        <v>0</v>
      </c>
      <c r="G150" s="37">
        <f>SUMIF('R-Existing'!$B$12:$B$461,$B150,'R-Existing'!G$12:G$461)</f>
        <v>0</v>
      </c>
      <c r="H150" s="37">
        <f>SUMIF('R-Existing'!$B$12:$B$461,$B150,'R-Existing'!H$12:H$461)</f>
        <v>0</v>
      </c>
      <c r="I150" s="37">
        <f>SUMIF('R-Existing'!$B$12:$B$461,$B150,'R-Existing'!I$12:I$461)</f>
        <v>0</v>
      </c>
      <c r="J150" s="37">
        <f>SUMIF('R-Existing'!$B$12:$B$461,$B150,'R-Existing'!J$12:J$461)</f>
        <v>0</v>
      </c>
      <c r="K150" s="37">
        <f>SUMIF('R-Existing'!$B$12:$B$461,$B150,'R-Existing'!K$12:K$461)</f>
        <v>0</v>
      </c>
      <c r="L150" s="37">
        <f>SUMIF('R-Existing'!$B$12:$B$461,$B150,'R-Existing'!L$12:L$461)</f>
        <v>0</v>
      </c>
      <c r="M150" s="37">
        <f>SUMIF('R-Existing'!$B$12:$B$461,$B150,'R-Existing'!M$12:M$461)</f>
        <v>0</v>
      </c>
      <c r="N150" s="37">
        <f>SUMIF('R-Existing'!$B$12:$B$461,$B150,'R-Existing'!N$12:N$461)</f>
        <v>0</v>
      </c>
      <c r="O150" s="37">
        <f>SUMIF('R-Existing'!$B$12:$B$461,$B150,'R-Existing'!O$12:O$461)</f>
        <v>0</v>
      </c>
      <c r="P150" s="37">
        <f>SUMIF('R-Existing'!$B$12:$B$461,$B150,'R-Existing'!P$12:P$461)</f>
        <v>0</v>
      </c>
      <c r="Q150" s="37">
        <f>SUMIF('R-Existing'!$B$12:$B$461,$B150,'R-Existing'!Q$12:Q$461)</f>
        <v>0</v>
      </c>
      <c r="R150" s="37">
        <f>SUMIF('R-Existing'!$B$12:$B$461,$B150,'R-Existing'!R$12:R$461)</f>
        <v>0</v>
      </c>
      <c r="S150" s="37">
        <f>SUMIF('R-Existing'!$B$12:$B$461,$B150,'R-Existing'!S$12:S$461)</f>
        <v>0</v>
      </c>
      <c r="T150" s="37">
        <f>SUMIF('R-Existing'!$B$12:$B$461,$B150,'R-Existing'!T$12:T$461)</f>
        <v>0</v>
      </c>
      <c r="U150" s="37">
        <f>SUMIF('R-Existing'!$B$12:$B$461,$B150,'R-Existing'!U$12:U$461)</f>
        <v>1</v>
      </c>
      <c r="V150" s="37">
        <f>SUMIF('R-Existing'!$B$12:$B$461,$B150,'R-Existing'!V$12:V$461)</f>
        <v>0</v>
      </c>
      <c r="W150" s="37">
        <f>SUMIF('R-Existing'!$B$12:$B$461,$B150,'R-Existing'!W$12:W$461)</f>
        <v>0</v>
      </c>
      <c r="X150" s="37" t="e">
        <f>SUMIF('R-Existing'!$B$12:$B$461,$B150,'R-Existing'!X$12:X$461)</f>
        <v>#N/A</v>
      </c>
      <c r="Y150" s="37">
        <f>SUMIF('R-Existing'!$B$12:$B$461,$B150,'R-Existing'!Y$12:Y$461)</f>
        <v>0</v>
      </c>
      <c r="Z150" s="37">
        <f>SUMIF('R-Existing'!$B$12:$B$461,$B150,'R-Existing'!Z$12:Z$461)</f>
        <v>0</v>
      </c>
      <c r="AA150" s="37">
        <f>SUMIF('R-Existing'!$B$12:$B$461,$B150,'R-Existing'!AA$12:AA$461)</f>
        <v>0</v>
      </c>
      <c r="AB150" s="37">
        <f>SUMIF('R-Existing'!$B$12:$B$461,$B150,'R-Existing'!AB$12:AB$461)</f>
        <v>0</v>
      </c>
      <c r="AC150" s="37">
        <f>SUMIF('R-Existing'!$B$12:$B$461,$B150,'R-Existing'!AC$12:AC$461)</f>
        <v>0</v>
      </c>
      <c r="AD150" s="37">
        <f>SUMIF('R-Existing'!$B$12:$B$461,$B150,'R-Existing'!AD$12:AD$461)</f>
        <v>0</v>
      </c>
      <c r="AE150" s="56">
        <f>SUMIF('R-Existing'!$B$12:$B$461,$B150,'R-Existing'!AE$12:AE$461)</f>
        <v>9.6699999999999994E-2</v>
      </c>
      <c r="AF150" s="37">
        <f>SUMIF('R-Existing'!$B$12:$B$461,$B150,'R-Existing'!AF$12:AF$461)</f>
        <v>0</v>
      </c>
      <c r="AG150" s="37">
        <f>SUMIF('R-Existing'!$B$12:$B$461,$B150,'R-Existing'!AG$12:AG$461)</f>
        <v>0</v>
      </c>
      <c r="AH150" s="37">
        <f>SUMIF('R-Existing'!$B$12:$B$461,$B150,'R-Existing'!AH$12:AH$461)</f>
        <v>0</v>
      </c>
      <c r="AI150" s="37">
        <f>SUMIF('R-Existing'!$B$12:$B$461,$B150,'R-Existing'!AI$12:AI$461)</f>
        <v>0</v>
      </c>
      <c r="AJ150" s="37">
        <f>SUMIF('R-Existing'!$B$12:$B$461,$B150,'R-Existing'!AJ$12:AJ$461)</f>
        <v>0</v>
      </c>
      <c r="AK150" s="37">
        <f>SUMIF('R-Existing'!$B$12:$B$461,$B150,'R-Existing'!AK$12:AK$461)</f>
        <v>0</v>
      </c>
      <c r="AL150" s="37">
        <f>SUMIF('R-Existing'!$B$12:$B$461,$B150,'R-Existing'!AL$12:AL$461)</f>
        <v>0</v>
      </c>
      <c r="AM150" s="37">
        <f>SUMIF('R-Existing'!$B$12:$B$461,$B150,'R-Existing'!AM$12:AM$461)</f>
        <v>0</v>
      </c>
      <c r="AN150" s="37">
        <f>SUMIF('R-Existing'!$B$12:$B$461,$B150,'R-Existing'!AN$12:AN$461)</f>
        <v>0</v>
      </c>
      <c r="AO150" s="37"/>
      <c r="AP150" s="37"/>
    </row>
    <row r="151" spans="1:42" x14ac:dyDescent="0.2">
      <c r="A151" s="1">
        <f t="shared" si="8"/>
        <v>11</v>
      </c>
      <c r="B151" s="101">
        <f t="shared" si="9"/>
        <v>48913</v>
      </c>
      <c r="C151" s="37">
        <f>SUMIF('R-Existing'!$B$12:$B$461,$B151,'R-Existing'!C$12:C$461)</f>
        <v>0</v>
      </c>
      <c r="D151" s="37">
        <f>SUMIF('R-Existing'!$B$12:$B$461,$B151,'R-Existing'!D$12:D$461)</f>
        <v>0</v>
      </c>
      <c r="E151" s="37">
        <f>SUMIF('R-Existing'!$B$12:$B$461,$B151,'R-Existing'!E$12:E$461)</f>
        <v>0</v>
      </c>
      <c r="F151" s="37">
        <f>SUMIF('R-Existing'!$B$12:$B$461,$B151,'R-Existing'!F$12:F$461)</f>
        <v>0</v>
      </c>
      <c r="G151" s="37">
        <f>SUMIF('R-Existing'!$B$12:$B$461,$B151,'R-Existing'!G$12:G$461)</f>
        <v>0</v>
      </c>
      <c r="H151" s="37">
        <f>SUMIF('R-Existing'!$B$12:$B$461,$B151,'R-Existing'!H$12:H$461)</f>
        <v>0</v>
      </c>
      <c r="I151" s="37">
        <f>SUMIF('R-Existing'!$B$12:$B$461,$B151,'R-Existing'!I$12:I$461)</f>
        <v>0</v>
      </c>
      <c r="J151" s="37">
        <f>SUMIF('R-Existing'!$B$12:$B$461,$B151,'R-Existing'!J$12:J$461)</f>
        <v>0</v>
      </c>
      <c r="K151" s="37">
        <f>SUMIF('R-Existing'!$B$12:$B$461,$B151,'R-Existing'!K$12:K$461)</f>
        <v>0</v>
      </c>
      <c r="L151" s="37">
        <f>SUMIF('R-Existing'!$B$12:$B$461,$B151,'R-Existing'!L$12:L$461)</f>
        <v>0</v>
      </c>
      <c r="M151" s="37">
        <f>SUMIF('R-Existing'!$B$12:$B$461,$B151,'R-Existing'!M$12:M$461)</f>
        <v>0</v>
      </c>
      <c r="N151" s="37">
        <f>SUMIF('R-Existing'!$B$12:$B$461,$B151,'R-Existing'!N$12:N$461)</f>
        <v>0</v>
      </c>
      <c r="O151" s="37">
        <f>SUMIF('R-Existing'!$B$12:$B$461,$B151,'R-Existing'!O$12:O$461)</f>
        <v>0</v>
      </c>
      <c r="P151" s="37">
        <f>SUMIF('R-Existing'!$B$12:$B$461,$B151,'R-Existing'!P$12:P$461)</f>
        <v>0</v>
      </c>
      <c r="Q151" s="37">
        <f>SUMIF('R-Existing'!$B$12:$B$461,$B151,'R-Existing'!Q$12:Q$461)</f>
        <v>0</v>
      </c>
      <c r="R151" s="37">
        <f>SUMIF('R-Existing'!$B$12:$B$461,$B151,'R-Existing'!R$12:R$461)</f>
        <v>0</v>
      </c>
      <c r="S151" s="37">
        <f>SUMIF('R-Existing'!$B$12:$B$461,$B151,'R-Existing'!S$12:S$461)</f>
        <v>0</v>
      </c>
      <c r="T151" s="37">
        <f>SUMIF('R-Existing'!$B$12:$B$461,$B151,'R-Existing'!T$12:T$461)</f>
        <v>0</v>
      </c>
      <c r="U151" s="37">
        <f>SUMIF('R-Existing'!$B$12:$B$461,$B151,'R-Existing'!U$12:U$461)</f>
        <v>1</v>
      </c>
      <c r="V151" s="37">
        <f>SUMIF('R-Existing'!$B$12:$B$461,$B151,'R-Existing'!V$12:V$461)</f>
        <v>0</v>
      </c>
      <c r="W151" s="37">
        <f>SUMIF('R-Existing'!$B$12:$B$461,$B151,'R-Existing'!W$12:W$461)</f>
        <v>0</v>
      </c>
      <c r="X151" s="37" t="e">
        <f>SUMIF('R-Existing'!$B$12:$B$461,$B151,'R-Existing'!X$12:X$461)</f>
        <v>#N/A</v>
      </c>
      <c r="Y151" s="37">
        <f>SUMIF('R-Existing'!$B$12:$B$461,$B151,'R-Existing'!Y$12:Y$461)</f>
        <v>0</v>
      </c>
      <c r="Z151" s="37">
        <f>SUMIF('R-Existing'!$B$12:$B$461,$B151,'R-Existing'!Z$12:Z$461)</f>
        <v>0</v>
      </c>
      <c r="AA151" s="37">
        <f>SUMIF('R-Existing'!$B$12:$B$461,$B151,'R-Existing'!AA$12:AA$461)</f>
        <v>0</v>
      </c>
      <c r="AB151" s="37">
        <f>SUMIF('R-Existing'!$B$12:$B$461,$B151,'R-Existing'!AB$12:AB$461)</f>
        <v>0</v>
      </c>
      <c r="AC151" s="37">
        <f>SUMIF('R-Existing'!$B$12:$B$461,$B151,'R-Existing'!AC$12:AC$461)</f>
        <v>0</v>
      </c>
      <c r="AD151" s="37">
        <f>SUMIF('R-Existing'!$B$12:$B$461,$B151,'R-Existing'!AD$12:AD$461)</f>
        <v>0</v>
      </c>
      <c r="AE151" s="56">
        <f>SUMIF('R-Existing'!$B$12:$B$461,$B151,'R-Existing'!AE$12:AE$461)</f>
        <v>9.6699999999999994E-2</v>
      </c>
      <c r="AF151" s="37">
        <f>SUMIF('R-Existing'!$B$12:$B$461,$B151,'R-Existing'!AF$12:AF$461)</f>
        <v>0</v>
      </c>
      <c r="AG151" s="37">
        <f>SUMIF('R-Existing'!$B$12:$B$461,$B151,'R-Existing'!AG$12:AG$461)</f>
        <v>0</v>
      </c>
      <c r="AH151" s="37">
        <f>SUMIF('R-Existing'!$B$12:$B$461,$B151,'R-Existing'!AH$12:AH$461)</f>
        <v>0</v>
      </c>
      <c r="AI151" s="37">
        <f>SUMIF('R-Existing'!$B$12:$B$461,$B151,'R-Existing'!AI$12:AI$461)</f>
        <v>0</v>
      </c>
      <c r="AJ151" s="37">
        <f>SUMIF('R-Existing'!$B$12:$B$461,$B151,'R-Existing'!AJ$12:AJ$461)</f>
        <v>0</v>
      </c>
      <c r="AK151" s="37">
        <f>SUMIF('R-Existing'!$B$12:$B$461,$B151,'R-Existing'!AK$12:AK$461)</f>
        <v>0</v>
      </c>
      <c r="AL151" s="37">
        <f>SUMIF('R-Existing'!$B$12:$B$461,$B151,'R-Existing'!AL$12:AL$461)</f>
        <v>0</v>
      </c>
      <c r="AM151" s="37">
        <f>SUMIF('R-Existing'!$B$12:$B$461,$B151,'R-Existing'!AM$12:AM$461)</f>
        <v>0</v>
      </c>
      <c r="AN151" s="37">
        <f>SUMIF('R-Existing'!$B$12:$B$461,$B151,'R-Existing'!AN$12:AN$461)</f>
        <v>0</v>
      </c>
      <c r="AO151" s="37"/>
      <c r="AP151" s="37"/>
    </row>
    <row r="152" spans="1:42" x14ac:dyDescent="0.2">
      <c r="A152" s="1">
        <f t="shared" si="8"/>
        <v>12</v>
      </c>
      <c r="B152" s="101">
        <f t="shared" si="9"/>
        <v>48944</v>
      </c>
      <c r="C152" s="37">
        <f>SUMIF('R-Existing'!$B$12:$B$461,$B152,'R-Existing'!C$12:C$461)</f>
        <v>0</v>
      </c>
      <c r="D152" s="37">
        <f>SUMIF('R-Existing'!$B$12:$B$461,$B152,'R-Existing'!D$12:D$461)</f>
        <v>0</v>
      </c>
      <c r="E152" s="37">
        <f>SUMIF('R-Existing'!$B$12:$B$461,$B152,'R-Existing'!E$12:E$461)</f>
        <v>0</v>
      </c>
      <c r="F152" s="37">
        <f>SUMIF('R-Existing'!$B$12:$B$461,$B152,'R-Existing'!F$12:F$461)</f>
        <v>0</v>
      </c>
      <c r="G152" s="37">
        <f>SUMIF('R-Existing'!$B$12:$B$461,$B152,'R-Existing'!G$12:G$461)</f>
        <v>0</v>
      </c>
      <c r="H152" s="37">
        <f>SUMIF('R-Existing'!$B$12:$B$461,$B152,'R-Existing'!H$12:H$461)</f>
        <v>0</v>
      </c>
      <c r="I152" s="37">
        <f>SUMIF('R-Existing'!$B$12:$B$461,$B152,'R-Existing'!I$12:I$461)</f>
        <v>0</v>
      </c>
      <c r="J152" s="37">
        <f>SUMIF('R-Existing'!$B$12:$B$461,$B152,'R-Existing'!J$12:J$461)</f>
        <v>0</v>
      </c>
      <c r="K152" s="37">
        <f>SUMIF('R-Existing'!$B$12:$B$461,$B152,'R-Existing'!K$12:K$461)</f>
        <v>0</v>
      </c>
      <c r="L152" s="37">
        <f>SUMIF('R-Existing'!$B$12:$B$461,$B152,'R-Existing'!L$12:L$461)</f>
        <v>0</v>
      </c>
      <c r="M152" s="37">
        <f>SUMIF('R-Existing'!$B$12:$B$461,$B152,'R-Existing'!M$12:M$461)</f>
        <v>0</v>
      </c>
      <c r="N152" s="37">
        <f>SUMIF('R-Existing'!$B$12:$B$461,$B152,'R-Existing'!N$12:N$461)</f>
        <v>0</v>
      </c>
      <c r="O152" s="37">
        <f>SUMIF('R-Existing'!$B$12:$B$461,$B152,'R-Existing'!O$12:O$461)</f>
        <v>0</v>
      </c>
      <c r="P152" s="37">
        <f>SUMIF('R-Existing'!$B$12:$B$461,$B152,'R-Existing'!P$12:P$461)</f>
        <v>0</v>
      </c>
      <c r="Q152" s="37">
        <f>SUMIF('R-Existing'!$B$12:$B$461,$B152,'R-Existing'!Q$12:Q$461)</f>
        <v>0</v>
      </c>
      <c r="R152" s="37">
        <f>SUMIF('R-Existing'!$B$12:$B$461,$B152,'R-Existing'!R$12:R$461)</f>
        <v>0</v>
      </c>
      <c r="S152" s="37">
        <f>SUMIF('R-Existing'!$B$12:$B$461,$B152,'R-Existing'!S$12:S$461)</f>
        <v>0</v>
      </c>
      <c r="T152" s="37">
        <f>SUMIF('R-Existing'!$B$12:$B$461,$B152,'R-Existing'!T$12:T$461)</f>
        <v>0</v>
      </c>
      <c r="U152" s="37">
        <f>SUMIF('R-Existing'!$B$12:$B$461,$B152,'R-Existing'!U$12:U$461)</f>
        <v>1</v>
      </c>
      <c r="V152" s="37">
        <f>SUMIF('R-Existing'!$B$12:$B$461,$B152,'R-Existing'!V$12:V$461)</f>
        <v>0</v>
      </c>
      <c r="W152" s="37">
        <f>SUMIF('R-Existing'!$B$12:$B$461,$B152,'R-Existing'!W$12:W$461)</f>
        <v>0</v>
      </c>
      <c r="X152" s="37" t="e">
        <f>SUMIF('R-Existing'!$B$12:$B$461,$B152,'R-Existing'!X$12:X$461)</f>
        <v>#N/A</v>
      </c>
      <c r="Y152" s="37">
        <f>SUMIF('R-Existing'!$B$12:$B$461,$B152,'R-Existing'!Y$12:Y$461)</f>
        <v>0</v>
      </c>
      <c r="Z152" s="37">
        <f>SUMIF('R-Existing'!$B$12:$B$461,$B152,'R-Existing'!Z$12:Z$461)</f>
        <v>0</v>
      </c>
      <c r="AA152" s="37">
        <f>SUMIF('R-Existing'!$B$12:$B$461,$B152,'R-Existing'!AA$12:AA$461)</f>
        <v>0</v>
      </c>
      <c r="AB152" s="37">
        <f>SUMIF('R-Existing'!$B$12:$B$461,$B152,'R-Existing'!AB$12:AB$461)</f>
        <v>0</v>
      </c>
      <c r="AC152" s="37">
        <f>SUMIF('R-Existing'!$B$12:$B$461,$B152,'R-Existing'!AC$12:AC$461)</f>
        <v>0</v>
      </c>
      <c r="AD152" s="37">
        <f>SUMIF('R-Existing'!$B$12:$B$461,$B152,'R-Existing'!AD$12:AD$461)</f>
        <v>0</v>
      </c>
      <c r="AE152" s="56">
        <f>SUMIF('R-Existing'!$B$12:$B$461,$B152,'R-Existing'!AE$12:AE$461)</f>
        <v>9.6699999999999994E-2</v>
      </c>
      <c r="AF152" s="37">
        <f>SUMIF('R-Existing'!$B$12:$B$461,$B152,'R-Existing'!AF$12:AF$461)</f>
        <v>0</v>
      </c>
      <c r="AG152" s="37">
        <f>SUMIF('R-Existing'!$B$12:$B$461,$B152,'R-Existing'!AG$12:AG$461)</f>
        <v>0</v>
      </c>
      <c r="AH152" s="37">
        <f>SUMIF('R-Existing'!$B$12:$B$461,$B152,'R-Existing'!AH$12:AH$461)</f>
        <v>0</v>
      </c>
      <c r="AI152" s="37">
        <f>SUMIF('R-Existing'!$B$12:$B$461,$B152,'R-Existing'!AI$12:AI$461)</f>
        <v>0</v>
      </c>
      <c r="AJ152" s="37">
        <f>SUMIF('R-Existing'!$B$12:$B$461,$B152,'R-Existing'!AJ$12:AJ$461)</f>
        <v>0</v>
      </c>
      <c r="AK152" s="37">
        <f>SUMIF('R-Existing'!$B$12:$B$461,$B152,'R-Existing'!AK$12:AK$461)</f>
        <v>0</v>
      </c>
      <c r="AL152" s="37">
        <f>SUMIF('R-Existing'!$B$12:$B$461,$B152,'R-Existing'!AL$12:AL$461)</f>
        <v>0</v>
      </c>
      <c r="AM152" s="37">
        <f>SUMIF('R-Existing'!$B$12:$B$461,$B152,'R-Existing'!AM$12:AM$461)</f>
        <v>0</v>
      </c>
      <c r="AN152" s="37">
        <f>SUMIF('R-Existing'!$B$12:$B$461,$B152,'R-Existing'!AN$12:AN$461)</f>
        <v>0</v>
      </c>
      <c r="AO152" s="37"/>
      <c r="AP152" s="37"/>
    </row>
    <row r="153" spans="1:42" x14ac:dyDescent="0.2">
      <c r="A153" s="1">
        <f t="shared" si="8"/>
        <v>1</v>
      </c>
      <c r="B153" s="101">
        <f t="shared" si="9"/>
        <v>48975</v>
      </c>
      <c r="C153" s="37">
        <f>SUMIF('R-Existing'!$B$12:$B$461,$B153,'R-Existing'!C$12:C$461)</f>
        <v>0</v>
      </c>
      <c r="D153" s="37">
        <f>SUMIF('R-Existing'!$B$12:$B$461,$B153,'R-Existing'!D$12:D$461)</f>
        <v>0</v>
      </c>
      <c r="E153" s="37">
        <f>SUMIF('R-Existing'!$B$12:$B$461,$B153,'R-Existing'!E$12:E$461)</f>
        <v>0</v>
      </c>
      <c r="F153" s="37">
        <f>SUMIF('R-Existing'!$B$12:$B$461,$B153,'R-Existing'!F$12:F$461)</f>
        <v>0</v>
      </c>
      <c r="G153" s="37">
        <f>SUMIF('R-Existing'!$B$12:$B$461,$B153,'R-Existing'!G$12:G$461)</f>
        <v>0</v>
      </c>
      <c r="H153" s="37">
        <f>SUMIF('R-Existing'!$B$12:$B$461,$B153,'R-Existing'!H$12:H$461)</f>
        <v>0</v>
      </c>
      <c r="I153" s="37">
        <f>SUMIF('R-Existing'!$B$12:$B$461,$B153,'R-Existing'!I$12:I$461)</f>
        <v>0</v>
      </c>
      <c r="J153" s="37">
        <f>SUMIF('R-Existing'!$B$12:$B$461,$B153,'R-Existing'!J$12:J$461)</f>
        <v>0</v>
      </c>
      <c r="K153" s="37">
        <f>SUMIF('R-Existing'!$B$12:$B$461,$B153,'R-Existing'!K$12:K$461)</f>
        <v>0</v>
      </c>
      <c r="L153" s="37">
        <f>SUMIF('R-Existing'!$B$12:$B$461,$B153,'R-Existing'!L$12:L$461)</f>
        <v>0</v>
      </c>
      <c r="M153" s="37">
        <f>SUMIF('R-Existing'!$B$12:$B$461,$B153,'R-Existing'!M$12:M$461)</f>
        <v>0</v>
      </c>
      <c r="N153" s="37">
        <f>SUMIF('R-Existing'!$B$12:$B$461,$B153,'R-Existing'!N$12:N$461)</f>
        <v>0</v>
      </c>
      <c r="O153" s="37">
        <f>SUMIF('R-Existing'!$B$12:$B$461,$B153,'R-Existing'!O$12:O$461)</f>
        <v>0</v>
      </c>
      <c r="P153" s="37">
        <f>SUMIF('R-Existing'!$B$12:$B$461,$B153,'R-Existing'!P$12:P$461)</f>
        <v>0</v>
      </c>
      <c r="Q153" s="37">
        <f>SUMIF('R-Existing'!$B$12:$B$461,$B153,'R-Existing'!Q$12:Q$461)</f>
        <v>0</v>
      </c>
      <c r="R153" s="37">
        <f>SUMIF('R-Existing'!$B$12:$B$461,$B153,'R-Existing'!R$12:R$461)</f>
        <v>0</v>
      </c>
      <c r="S153" s="37">
        <f>SUMIF('R-Existing'!$B$12:$B$461,$B153,'R-Existing'!S$12:S$461)</f>
        <v>0</v>
      </c>
      <c r="T153" s="37">
        <f>SUMIF('R-Existing'!$B$12:$B$461,$B153,'R-Existing'!T$12:T$461)</f>
        <v>0</v>
      </c>
      <c r="U153" s="37">
        <f>SUMIF('R-Existing'!$B$12:$B$461,$B153,'R-Existing'!U$12:U$461)</f>
        <v>1</v>
      </c>
      <c r="V153" s="37">
        <f>SUMIF('R-Existing'!$B$12:$B$461,$B153,'R-Existing'!V$12:V$461)</f>
        <v>0</v>
      </c>
      <c r="W153" s="37">
        <f>SUMIF('R-Existing'!$B$12:$B$461,$B153,'R-Existing'!W$12:W$461)</f>
        <v>0</v>
      </c>
      <c r="X153" s="37" t="e">
        <f>SUMIF('R-Existing'!$B$12:$B$461,$B153,'R-Existing'!X$12:X$461)</f>
        <v>#N/A</v>
      </c>
      <c r="Y153" s="37">
        <f>SUMIF('R-Existing'!$B$12:$B$461,$B153,'R-Existing'!Y$12:Y$461)</f>
        <v>0</v>
      </c>
      <c r="Z153" s="37">
        <f>SUMIF('R-Existing'!$B$12:$B$461,$B153,'R-Existing'!Z$12:Z$461)</f>
        <v>0</v>
      </c>
      <c r="AA153" s="37">
        <f>SUMIF('R-Existing'!$B$12:$B$461,$B153,'R-Existing'!AA$12:AA$461)</f>
        <v>0</v>
      </c>
      <c r="AB153" s="37">
        <f>SUMIF('R-Existing'!$B$12:$B$461,$B153,'R-Existing'!AB$12:AB$461)</f>
        <v>0</v>
      </c>
      <c r="AC153" s="37">
        <f>SUMIF('R-Existing'!$B$12:$B$461,$B153,'R-Existing'!AC$12:AC$461)</f>
        <v>0</v>
      </c>
      <c r="AD153" s="37">
        <f>SUMIF('R-Existing'!$B$12:$B$461,$B153,'R-Existing'!AD$12:AD$461)</f>
        <v>0</v>
      </c>
      <c r="AE153" s="56">
        <f>SUMIF('R-Existing'!$B$12:$B$461,$B153,'R-Existing'!AE$12:AE$461)</f>
        <v>9.6699999999999994E-2</v>
      </c>
      <c r="AF153" s="37">
        <f>SUMIF('R-Existing'!$B$12:$B$461,$B153,'R-Existing'!AF$12:AF$461)</f>
        <v>0</v>
      </c>
      <c r="AG153" s="37">
        <f>SUMIF('R-Existing'!$B$12:$B$461,$B153,'R-Existing'!AG$12:AG$461)</f>
        <v>0</v>
      </c>
      <c r="AH153" s="37">
        <f>SUMIF('R-Existing'!$B$12:$B$461,$B153,'R-Existing'!AH$12:AH$461)</f>
        <v>0</v>
      </c>
      <c r="AI153" s="37">
        <f>SUMIF('R-Existing'!$B$12:$B$461,$B153,'R-Existing'!AI$12:AI$461)</f>
        <v>0</v>
      </c>
      <c r="AJ153" s="37">
        <f>SUMIF('R-Existing'!$B$12:$B$461,$B153,'R-Existing'!AJ$12:AJ$461)</f>
        <v>0</v>
      </c>
      <c r="AK153" s="37">
        <f>SUMIF('R-Existing'!$B$12:$B$461,$B153,'R-Existing'!AK$12:AK$461)</f>
        <v>0</v>
      </c>
      <c r="AL153" s="37">
        <f>SUMIF('R-Existing'!$B$12:$B$461,$B153,'R-Existing'!AL$12:AL$461)</f>
        <v>0</v>
      </c>
      <c r="AM153" s="37">
        <f>SUMIF('R-Existing'!$B$12:$B$461,$B153,'R-Existing'!AM$12:AM$461)</f>
        <v>0</v>
      </c>
      <c r="AN153" s="37">
        <f>SUMIF('R-Existing'!$B$12:$B$461,$B153,'R-Existing'!AN$12:AN$461)</f>
        <v>0</v>
      </c>
      <c r="AO153" s="37"/>
      <c r="AP153" s="37"/>
    </row>
    <row r="154" spans="1:42" x14ac:dyDescent="0.2">
      <c r="A154" s="1">
        <f t="shared" si="8"/>
        <v>2</v>
      </c>
      <c r="B154" s="101">
        <f t="shared" si="9"/>
        <v>49003</v>
      </c>
      <c r="C154" s="37">
        <f>SUMIF('R-Existing'!$B$12:$B$461,$B154,'R-Existing'!C$12:C$461)</f>
        <v>0</v>
      </c>
      <c r="D154" s="37">
        <f>SUMIF('R-Existing'!$B$12:$B$461,$B154,'R-Existing'!D$12:D$461)</f>
        <v>0</v>
      </c>
      <c r="E154" s="37">
        <f>SUMIF('R-Existing'!$B$12:$B$461,$B154,'R-Existing'!E$12:E$461)</f>
        <v>0</v>
      </c>
      <c r="F154" s="37">
        <f>SUMIF('R-Existing'!$B$12:$B$461,$B154,'R-Existing'!F$12:F$461)</f>
        <v>0</v>
      </c>
      <c r="G154" s="37">
        <f>SUMIF('R-Existing'!$B$12:$B$461,$B154,'R-Existing'!G$12:G$461)</f>
        <v>0</v>
      </c>
      <c r="H154" s="37">
        <f>SUMIF('R-Existing'!$B$12:$B$461,$B154,'R-Existing'!H$12:H$461)</f>
        <v>0</v>
      </c>
      <c r="I154" s="37">
        <f>SUMIF('R-Existing'!$B$12:$B$461,$B154,'R-Existing'!I$12:I$461)</f>
        <v>0</v>
      </c>
      <c r="J154" s="37">
        <f>SUMIF('R-Existing'!$B$12:$B$461,$B154,'R-Existing'!J$12:J$461)</f>
        <v>0</v>
      </c>
      <c r="K154" s="37">
        <f>SUMIF('R-Existing'!$B$12:$B$461,$B154,'R-Existing'!K$12:K$461)</f>
        <v>0</v>
      </c>
      <c r="L154" s="37">
        <f>SUMIF('R-Existing'!$B$12:$B$461,$B154,'R-Existing'!L$12:L$461)</f>
        <v>0</v>
      </c>
      <c r="M154" s="37">
        <f>SUMIF('R-Existing'!$B$12:$B$461,$B154,'R-Existing'!M$12:M$461)</f>
        <v>0</v>
      </c>
      <c r="N154" s="37">
        <f>SUMIF('R-Existing'!$B$12:$B$461,$B154,'R-Existing'!N$12:N$461)</f>
        <v>0</v>
      </c>
      <c r="O154" s="37">
        <f>SUMIF('R-Existing'!$B$12:$B$461,$B154,'R-Existing'!O$12:O$461)</f>
        <v>0</v>
      </c>
      <c r="P154" s="37">
        <f>SUMIF('R-Existing'!$B$12:$B$461,$B154,'R-Existing'!P$12:P$461)</f>
        <v>0</v>
      </c>
      <c r="Q154" s="37">
        <f>SUMIF('R-Existing'!$B$12:$B$461,$B154,'R-Existing'!Q$12:Q$461)</f>
        <v>0</v>
      </c>
      <c r="R154" s="37">
        <f>SUMIF('R-Existing'!$B$12:$B$461,$B154,'R-Existing'!R$12:R$461)</f>
        <v>0</v>
      </c>
      <c r="S154" s="37">
        <f>SUMIF('R-Existing'!$B$12:$B$461,$B154,'R-Existing'!S$12:S$461)</f>
        <v>0</v>
      </c>
      <c r="T154" s="37">
        <f>SUMIF('R-Existing'!$B$12:$B$461,$B154,'R-Existing'!T$12:T$461)</f>
        <v>0</v>
      </c>
      <c r="U154" s="37">
        <f>SUMIF('R-Existing'!$B$12:$B$461,$B154,'R-Existing'!U$12:U$461)</f>
        <v>1</v>
      </c>
      <c r="V154" s="37">
        <f>SUMIF('R-Existing'!$B$12:$B$461,$B154,'R-Existing'!V$12:V$461)</f>
        <v>0</v>
      </c>
      <c r="W154" s="37">
        <f>SUMIF('R-Existing'!$B$12:$B$461,$B154,'R-Existing'!W$12:W$461)</f>
        <v>0</v>
      </c>
      <c r="X154" s="37" t="e">
        <f>SUMIF('R-Existing'!$B$12:$B$461,$B154,'R-Existing'!X$12:X$461)</f>
        <v>#N/A</v>
      </c>
      <c r="Y154" s="37">
        <f>SUMIF('R-Existing'!$B$12:$B$461,$B154,'R-Existing'!Y$12:Y$461)</f>
        <v>0</v>
      </c>
      <c r="Z154" s="37">
        <f>SUMIF('R-Existing'!$B$12:$B$461,$B154,'R-Existing'!Z$12:Z$461)</f>
        <v>0</v>
      </c>
      <c r="AA154" s="37">
        <f>SUMIF('R-Existing'!$B$12:$B$461,$B154,'R-Existing'!AA$12:AA$461)</f>
        <v>0</v>
      </c>
      <c r="AB154" s="37">
        <f>SUMIF('R-Existing'!$B$12:$B$461,$B154,'R-Existing'!AB$12:AB$461)</f>
        <v>0</v>
      </c>
      <c r="AC154" s="37">
        <f>SUMIF('R-Existing'!$B$12:$B$461,$B154,'R-Existing'!AC$12:AC$461)</f>
        <v>0</v>
      </c>
      <c r="AD154" s="37">
        <f>SUMIF('R-Existing'!$B$12:$B$461,$B154,'R-Existing'!AD$12:AD$461)</f>
        <v>0</v>
      </c>
      <c r="AE154" s="56">
        <f>SUMIF('R-Existing'!$B$12:$B$461,$B154,'R-Existing'!AE$12:AE$461)</f>
        <v>9.6699999999999994E-2</v>
      </c>
      <c r="AF154" s="37">
        <f>SUMIF('R-Existing'!$B$12:$B$461,$B154,'R-Existing'!AF$12:AF$461)</f>
        <v>0</v>
      </c>
      <c r="AG154" s="37">
        <f>SUMIF('R-Existing'!$B$12:$B$461,$B154,'R-Existing'!AG$12:AG$461)</f>
        <v>0</v>
      </c>
      <c r="AH154" s="37">
        <f>SUMIF('R-Existing'!$B$12:$B$461,$B154,'R-Existing'!AH$12:AH$461)</f>
        <v>0</v>
      </c>
      <c r="AI154" s="37">
        <f>SUMIF('R-Existing'!$B$12:$B$461,$B154,'R-Existing'!AI$12:AI$461)</f>
        <v>0</v>
      </c>
      <c r="AJ154" s="37">
        <f>SUMIF('R-Existing'!$B$12:$B$461,$B154,'R-Existing'!AJ$12:AJ$461)</f>
        <v>0</v>
      </c>
      <c r="AK154" s="37">
        <f>SUMIF('R-Existing'!$B$12:$B$461,$B154,'R-Existing'!AK$12:AK$461)</f>
        <v>0</v>
      </c>
      <c r="AL154" s="37">
        <f>SUMIF('R-Existing'!$B$12:$B$461,$B154,'R-Existing'!AL$12:AL$461)</f>
        <v>0</v>
      </c>
      <c r="AM154" s="37">
        <f>SUMIF('R-Existing'!$B$12:$B$461,$B154,'R-Existing'!AM$12:AM$461)</f>
        <v>0</v>
      </c>
      <c r="AN154" s="37">
        <f>SUMIF('R-Existing'!$B$12:$B$461,$B154,'R-Existing'!AN$12:AN$461)</f>
        <v>0</v>
      </c>
      <c r="AO154" s="37"/>
      <c r="AP154" s="37"/>
    </row>
    <row r="155" spans="1:42" x14ac:dyDescent="0.2">
      <c r="A155" s="1">
        <f t="shared" si="8"/>
        <v>3</v>
      </c>
      <c r="B155" s="101">
        <f t="shared" si="9"/>
        <v>49034</v>
      </c>
      <c r="C155" s="37">
        <f>SUMIF('R-Existing'!$B$12:$B$461,$B155,'R-Existing'!C$12:C$461)</f>
        <v>0</v>
      </c>
      <c r="D155" s="37">
        <f>SUMIF('R-Existing'!$B$12:$B$461,$B155,'R-Existing'!D$12:D$461)</f>
        <v>0</v>
      </c>
      <c r="E155" s="37">
        <f>SUMIF('R-Existing'!$B$12:$B$461,$B155,'R-Existing'!E$12:E$461)</f>
        <v>0</v>
      </c>
      <c r="F155" s="37">
        <f>SUMIF('R-Existing'!$B$12:$B$461,$B155,'R-Existing'!F$12:F$461)</f>
        <v>0</v>
      </c>
      <c r="G155" s="37">
        <f>SUMIF('R-Existing'!$B$12:$B$461,$B155,'R-Existing'!G$12:G$461)</f>
        <v>0</v>
      </c>
      <c r="H155" s="37">
        <f>SUMIF('R-Existing'!$B$12:$B$461,$B155,'R-Existing'!H$12:H$461)</f>
        <v>0</v>
      </c>
      <c r="I155" s="37">
        <f>SUMIF('R-Existing'!$B$12:$B$461,$B155,'R-Existing'!I$12:I$461)</f>
        <v>0</v>
      </c>
      <c r="J155" s="37">
        <f>SUMIF('R-Existing'!$B$12:$B$461,$B155,'R-Existing'!J$12:J$461)</f>
        <v>0</v>
      </c>
      <c r="K155" s="37">
        <f>SUMIF('R-Existing'!$B$12:$B$461,$B155,'R-Existing'!K$12:K$461)</f>
        <v>0</v>
      </c>
      <c r="L155" s="37">
        <f>SUMIF('R-Existing'!$B$12:$B$461,$B155,'R-Existing'!L$12:L$461)</f>
        <v>0</v>
      </c>
      <c r="M155" s="37">
        <f>SUMIF('R-Existing'!$B$12:$B$461,$B155,'R-Existing'!M$12:M$461)</f>
        <v>0</v>
      </c>
      <c r="N155" s="37">
        <f>SUMIF('R-Existing'!$B$12:$B$461,$B155,'R-Existing'!N$12:N$461)</f>
        <v>0</v>
      </c>
      <c r="O155" s="37">
        <f>SUMIF('R-Existing'!$B$12:$B$461,$B155,'R-Existing'!O$12:O$461)</f>
        <v>0</v>
      </c>
      <c r="P155" s="37">
        <f>SUMIF('R-Existing'!$B$12:$B$461,$B155,'R-Existing'!P$12:P$461)</f>
        <v>0</v>
      </c>
      <c r="Q155" s="37">
        <f>SUMIF('R-Existing'!$B$12:$B$461,$B155,'R-Existing'!Q$12:Q$461)</f>
        <v>0</v>
      </c>
      <c r="R155" s="37">
        <f>SUMIF('R-Existing'!$B$12:$B$461,$B155,'R-Existing'!R$12:R$461)</f>
        <v>0</v>
      </c>
      <c r="S155" s="37">
        <f>SUMIF('R-Existing'!$B$12:$B$461,$B155,'R-Existing'!S$12:S$461)</f>
        <v>0</v>
      </c>
      <c r="T155" s="37">
        <f>SUMIF('R-Existing'!$B$12:$B$461,$B155,'R-Existing'!T$12:T$461)</f>
        <v>0</v>
      </c>
      <c r="U155" s="37">
        <f>SUMIF('R-Existing'!$B$12:$B$461,$B155,'R-Existing'!U$12:U$461)</f>
        <v>1</v>
      </c>
      <c r="V155" s="37">
        <f>SUMIF('R-Existing'!$B$12:$B$461,$B155,'R-Existing'!V$12:V$461)</f>
        <v>0</v>
      </c>
      <c r="W155" s="37">
        <f>SUMIF('R-Existing'!$B$12:$B$461,$B155,'R-Existing'!W$12:W$461)</f>
        <v>0</v>
      </c>
      <c r="X155" s="37" t="e">
        <f>SUMIF('R-Existing'!$B$12:$B$461,$B155,'R-Existing'!X$12:X$461)</f>
        <v>#N/A</v>
      </c>
      <c r="Y155" s="37">
        <f>SUMIF('R-Existing'!$B$12:$B$461,$B155,'R-Existing'!Y$12:Y$461)</f>
        <v>0</v>
      </c>
      <c r="Z155" s="37">
        <f>SUMIF('R-Existing'!$B$12:$B$461,$B155,'R-Existing'!Z$12:Z$461)</f>
        <v>0</v>
      </c>
      <c r="AA155" s="37">
        <f>SUMIF('R-Existing'!$B$12:$B$461,$B155,'R-Existing'!AA$12:AA$461)</f>
        <v>0</v>
      </c>
      <c r="AB155" s="37">
        <f>SUMIF('R-Existing'!$B$12:$B$461,$B155,'R-Existing'!AB$12:AB$461)</f>
        <v>0</v>
      </c>
      <c r="AC155" s="37">
        <f>SUMIF('R-Existing'!$B$12:$B$461,$B155,'R-Existing'!AC$12:AC$461)</f>
        <v>0</v>
      </c>
      <c r="AD155" s="37">
        <f>SUMIF('R-Existing'!$B$12:$B$461,$B155,'R-Existing'!AD$12:AD$461)</f>
        <v>0</v>
      </c>
      <c r="AE155" s="56">
        <f>SUMIF('R-Existing'!$B$12:$B$461,$B155,'R-Existing'!AE$12:AE$461)</f>
        <v>9.6699999999999994E-2</v>
      </c>
      <c r="AF155" s="37">
        <f>SUMIF('R-Existing'!$B$12:$B$461,$B155,'R-Existing'!AF$12:AF$461)</f>
        <v>0</v>
      </c>
      <c r="AG155" s="37">
        <f>SUMIF('R-Existing'!$B$12:$B$461,$B155,'R-Existing'!AG$12:AG$461)</f>
        <v>0</v>
      </c>
      <c r="AH155" s="37">
        <f>SUMIF('R-Existing'!$B$12:$B$461,$B155,'R-Existing'!AH$12:AH$461)</f>
        <v>0</v>
      </c>
      <c r="AI155" s="37">
        <f>SUMIF('R-Existing'!$B$12:$B$461,$B155,'R-Existing'!AI$12:AI$461)</f>
        <v>0</v>
      </c>
      <c r="AJ155" s="37">
        <f>SUMIF('R-Existing'!$B$12:$B$461,$B155,'R-Existing'!AJ$12:AJ$461)</f>
        <v>0</v>
      </c>
      <c r="AK155" s="37">
        <f>SUMIF('R-Existing'!$B$12:$B$461,$B155,'R-Existing'!AK$12:AK$461)</f>
        <v>0</v>
      </c>
      <c r="AL155" s="37">
        <f>SUMIF('R-Existing'!$B$12:$B$461,$B155,'R-Existing'!AL$12:AL$461)</f>
        <v>0</v>
      </c>
      <c r="AM155" s="37">
        <f>SUMIF('R-Existing'!$B$12:$B$461,$B155,'R-Existing'!AM$12:AM$461)</f>
        <v>0</v>
      </c>
      <c r="AN155" s="37">
        <f>SUMIF('R-Existing'!$B$12:$B$461,$B155,'R-Existing'!AN$12:AN$461)</f>
        <v>0</v>
      </c>
      <c r="AO155" s="37"/>
      <c r="AP155" s="37"/>
    </row>
    <row r="156" spans="1:42" x14ac:dyDescent="0.2">
      <c r="A156" s="1">
        <f t="shared" si="8"/>
        <v>4</v>
      </c>
      <c r="B156" s="101">
        <f t="shared" si="9"/>
        <v>49064</v>
      </c>
      <c r="C156" s="37">
        <f>SUMIF('R-Existing'!$B$12:$B$461,$B156,'R-Existing'!C$12:C$461)</f>
        <v>0</v>
      </c>
      <c r="D156" s="37">
        <f>SUMIF('R-Existing'!$B$12:$B$461,$B156,'R-Existing'!D$12:D$461)</f>
        <v>0</v>
      </c>
      <c r="E156" s="37">
        <f>SUMIF('R-Existing'!$B$12:$B$461,$B156,'R-Existing'!E$12:E$461)</f>
        <v>0</v>
      </c>
      <c r="F156" s="37">
        <f>SUMIF('R-Existing'!$B$12:$B$461,$B156,'R-Existing'!F$12:F$461)</f>
        <v>0</v>
      </c>
      <c r="G156" s="37">
        <f>SUMIF('R-Existing'!$B$12:$B$461,$B156,'R-Existing'!G$12:G$461)</f>
        <v>0</v>
      </c>
      <c r="H156" s="37">
        <f>SUMIF('R-Existing'!$B$12:$B$461,$B156,'R-Existing'!H$12:H$461)</f>
        <v>0</v>
      </c>
      <c r="I156" s="37">
        <f>SUMIF('R-Existing'!$B$12:$B$461,$B156,'R-Existing'!I$12:I$461)</f>
        <v>0</v>
      </c>
      <c r="J156" s="37">
        <f>SUMIF('R-Existing'!$B$12:$B$461,$B156,'R-Existing'!J$12:J$461)</f>
        <v>0</v>
      </c>
      <c r="K156" s="37">
        <f>SUMIF('R-Existing'!$B$12:$B$461,$B156,'R-Existing'!K$12:K$461)</f>
        <v>0</v>
      </c>
      <c r="L156" s="37">
        <f>SUMIF('R-Existing'!$B$12:$B$461,$B156,'R-Existing'!L$12:L$461)</f>
        <v>0</v>
      </c>
      <c r="M156" s="37">
        <f>SUMIF('R-Existing'!$B$12:$B$461,$B156,'R-Existing'!M$12:M$461)</f>
        <v>0</v>
      </c>
      <c r="N156" s="37">
        <f>SUMIF('R-Existing'!$B$12:$B$461,$B156,'R-Existing'!N$12:N$461)</f>
        <v>0</v>
      </c>
      <c r="O156" s="37">
        <f>SUMIF('R-Existing'!$B$12:$B$461,$B156,'R-Existing'!O$12:O$461)</f>
        <v>0</v>
      </c>
      <c r="P156" s="37">
        <f>SUMIF('R-Existing'!$B$12:$B$461,$B156,'R-Existing'!P$12:P$461)</f>
        <v>0</v>
      </c>
      <c r="Q156" s="37">
        <f>SUMIF('R-Existing'!$B$12:$B$461,$B156,'R-Existing'!Q$12:Q$461)</f>
        <v>0</v>
      </c>
      <c r="R156" s="37">
        <f>SUMIF('R-Existing'!$B$12:$B$461,$B156,'R-Existing'!R$12:R$461)</f>
        <v>0</v>
      </c>
      <c r="S156" s="37">
        <f>SUMIF('R-Existing'!$B$12:$B$461,$B156,'R-Existing'!S$12:S$461)</f>
        <v>0</v>
      </c>
      <c r="T156" s="37">
        <f>SUMIF('R-Existing'!$B$12:$B$461,$B156,'R-Existing'!T$12:T$461)</f>
        <v>0</v>
      </c>
      <c r="U156" s="37">
        <f>SUMIF('R-Existing'!$B$12:$B$461,$B156,'R-Existing'!U$12:U$461)</f>
        <v>1</v>
      </c>
      <c r="V156" s="37">
        <f>SUMIF('R-Existing'!$B$12:$B$461,$B156,'R-Existing'!V$12:V$461)</f>
        <v>0</v>
      </c>
      <c r="W156" s="37">
        <f>SUMIF('R-Existing'!$B$12:$B$461,$B156,'R-Existing'!W$12:W$461)</f>
        <v>0</v>
      </c>
      <c r="X156" s="37" t="e">
        <f>SUMIF('R-Existing'!$B$12:$B$461,$B156,'R-Existing'!X$12:X$461)</f>
        <v>#N/A</v>
      </c>
      <c r="Y156" s="37">
        <f>SUMIF('R-Existing'!$B$12:$B$461,$B156,'R-Existing'!Y$12:Y$461)</f>
        <v>0</v>
      </c>
      <c r="Z156" s="37">
        <f>SUMIF('R-Existing'!$B$12:$B$461,$B156,'R-Existing'!Z$12:Z$461)</f>
        <v>0</v>
      </c>
      <c r="AA156" s="37">
        <f>SUMIF('R-Existing'!$B$12:$B$461,$B156,'R-Existing'!AA$12:AA$461)</f>
        <v>0</v>
      </c>
      <c r="AB156" s="37">
        <f>SUMIF('R-Existing'!$B$12:$B$461,$B156,'R-Existing'!AB$12:AB$461)</f>
        <v>0</v>
      </c>
      <c r="AC156" s="37">
        <f>SUMIF('R-Existing'!$B$12:$B$461,$B156,'R-Existing'!AC$12:AC$461)</f>
        <v>0</v>
      </c>
      <c r="AD156" s="37">
        <f>SUMIF('R-Existing'!$B$12:$B$461,$B156,'R-Existing'!AD$12:AD$461)</f>
        <v>0</v>
      </c>
      <c r="AE156" s="56">
        <f>SUMIF('R-Existing'!$B$12:$B$461,$B156,'R-Existing'!AE$12:AE$461)</f>
        <v>9.6699999999999994E-2</v>
      </c>
      <c r="AF156" s="37">
        <f>SUMIF('R-Existing'!$B$12:$B$461,$B156,'R-Existing'!AF$12:AF$461)</f>
        <v>0</v>
      </c>
      <c r="AG156" s="37">
        <f>SUMIF('R-Existing'!$B$12:$B$461,$B156,'R-Existing'!AG$12:AG$461)</f>
        <v>0</v>
      </c>
      <c r="AH156" s="37">
        <f>SUMIF('R-Existing'!$B$12:$B$461,$B156,'R-Existing'!AH$12:AH$461)</f>
        <v>0</v>
      </c>
      <c r="AI156" s="37">
        <f>SUMIF('R-Existing'!$B$12:$B$461,$B156,'R-Existing'!AI$12:AI$461)</f>
        <v>0</v>
      </c>
      <c r="AJ156" s="37">
        <f>SUMIF('R-Existing'!$B$12:$B$461,$B156,'R-Existing'!AJ$12:AJ$461)</f>
        <v>0</v>
      </c>
      <c r="AK156" s="37">
        <f>SUMIF('R-Existing'!$B$12:$B$461,$B156,'R-Existing'!AK$12:AK$461)</f>
        <v>0</v>
      </c>
      <c r="AL156" s="37">
        <f>SUMIF('R-Existing'!$B$12:$B$461,$B156,'R-Existing'!AL$12:AL$461)</f>
        <v>0</v>
      </c>
      <c r="AM156" s="37">
        <f>SUMIF('R-Existing'!$B$12:$B$461,$B156,'R-Existing'!AM$12:AM$461)</f>
        <v>0</v>
      </c>
      <c r="AN156" s="37">
        <f>SUMIF('R-Existing'!$B$12:$B$461,$B156,'R-Existing'!AN$12:AN$461)</f>
        <v>0</v>
      </c>
      <c r="AO156" s="37"/>
      <c r="AP156" s="37"/>
    </row>
    <row r="157" spans="1:42" x14ac:dyDescent="0.2">
      <c r="A157" s="1">
        <f t="shared" si="8"/>
        <v>5</v>
      </c>
      <c r="B157" s="101">
        <f t="shared" si="9"/>
        <v>49095</v>
      </c>
      <c r="C157" s="37">
        <f>SUMIF('R-Existing'!$B$12:$B$461,$B157,'R-Existing'!C$12:C$461)</f>
        <v>0</v>
      </c>
      <c r="D157" s="37">
        <f>SUMIF('R-Existing'!$B$12:$B$461,$B157,'R-Existing'!D$12:D$461)</f>
        <v>0</v>
      </c>
      <c r="E157" s="37">
        <f>SUMIF('R-Existing'!$B$12:$B$461,$B157,'R-Existing'!E$12:E$461)</f>
        <v>0</v>
      </c>
      <c r="F157" s="37">
        <f>SUMIF('R-Existing'!$B$12:$B$461,$B157,'R-Existing'!F$12:F$461)</f>
        <v>0</v>
      </c>
      <c r="G157" s="37">
        <f>SUMIF('R-Existing'!$B$12:$B$461,$B157,'R-Existing'!G$12:G$461)</f>
        <v>0</v>
      </c>
      <c r="H157" s="37">
        <f>SUMIF('R-Existing'!$B$12:$B$461,$B157,'R-Existing'!H$12:H$461)</f>
        <v>0</v>
      </c>
      <c r="I157" s="37">
        <f>SUMIF('R-Existing'!$B$12:$B$461,$B157,'R-Existing'!I$12:I$461)</f>
        <v>0</v>
      </c>
      <c r="J157" s="37">
        <f>SUMIF('R-Existing'!$B$12:$B$461,$B157,'R-Existing'!J$12:J$461)</f>
        <v>0</v>
      </c>
      <c r="K157" s="37">
        <f>SUMIF('R-Existing'!$B$12:$B$461,$B157,'R-Existing'!K$12:K$461)</f>
        <v>0</v>
      </c>
      <c r="L157" s="37">
        <f>SUMIF('R-Existing'!$B$12:$B$461,$B157,'R-Existing'!L$12:L$461)</f>
        <v>0</v>
      </c>
      <c r="M157" s="37">
        <f>SUMIF('R-Existing'!$B$12:$B$461,$B157,'R-Existing'!M$12:M$461)</f>
        <v>0</v>
      </c>
      <c r="N157" s="37">
        <f>SUMIF('R-Existing'!$B$12:$B$461,$B157,'R-Existing'!N$12:N$461)</f>
        <v>0</v>
      </c>
      <c r="O157" s="37">
        <f>SUMIF('R-Existing'!$B$12:$B$461,$B157,'R-Existing'!O$12:O$461)</f>
        <v>0</v>
      </c>
      <c r="P157" s="37">
        <f>SUMIF('R-Existing'!$B$12:$B$461,$B157,'R-Existing'!P$12:P$461)</f>
        <v>0</v>
      </c>
      <c r="Q157" s="37">
        <f>SUMIF('R-Existing'!$B$12:$B$461,$B157,'R-Existing'!Q$12:Q$461)</f>
        <v>0</v>
      </c>
      <c r="R157" s="37">
        <f>SUMIF('R-Existing'!$B$12:$B$461,$B157,'R-Existing'!R$12:R$461)</f>
        <v>0</v>
      </c>
      <c r="S157" s="37">
        <f>SUMIF('R-Existing'!$B$12:$B$461,$B157,'R-Existing'!S$12:S$461)</f>
        <v>0</v>
      </c>
      <c r="T157" s="37">
        <f>SUMIF('R-Existing'!$B$12:$B$461,$B157,'R-Existing'!T$12:T$461)</f>
        <v>0</v>
      </c>
      <c r="U157" s="37">
        <f>SUMIF('R-Existing'!$B$12:$B$461,$B157,'R-Existing'!U$12:U$461)</f>
        <v>1</v>
      </c>
      <c r="V157" s="37">
        <f>SUMIF('R-Existing'!$B$12:$B$461,$B157,'R-Existing'!V$12:V$461)</f>
        <v>0</v>
      </c>
      <c r="W157" s="37">
        <f>SUMIF('R-Existing'!$B$12:$B$461,$B157,'R-Existing'!W$12:W$461)</f>
        <v>0</v>
      </c>
      <c r="X157" s="37" t="e">
        <f>SUMIF('R-Existing'!$B$12:$B$461,$B157,'R-Existing'!X$12:X$461)</f>
        <v>#N/A</v>
      </c>
      <c r="Y157" s="37">
        <f>SUMIF('R-Existing'!$B$12:$B$461,$B157,'R-Existing'!Y$12:Y$461)</f>
        <v>0</v>
      </c>
      <c r="Z157" s="37">
        <f>SUMIF('R-Existing'!$B$12:$B$461,$B157,'R-Existing'!Z$12:Z$461)</f>
        <v>0</v>
      </c>
      <c r="AA157" s="37">
        <f>SUMIF('R-Existing'!$B$12:$B$461,$B157,'R-Existing'!AA$12:AA$461)</f>
        <v>0</v>
      </c>
      <c r="AB157" s="37">
        <f>SUMIF('R-Existing'!$B$12:$B$461,$B157,'R-Existing'!AB$12:AB$461)</f>
        <v>0</v>
      </c>
      <c r="AC157" s="37">
        <f>SUMIF('R-Existing'!$B$12:$B$461,$B157,'R-Existing'!AC$12:AC$461)</f>
        <v>0</v>
      </c>
      <c r="AD157" s="37">
        <f>SUMIF('R-Existing'!$B$12:$B$461,$B157,'R-Existing'!AD$12:AD$461)</f>
        <v>0</v>
      </c>
      <c r="AE157" s="56">
        <f>SUMIF('R-Existing'!$B$12:$B$461,$B157,'R-Existing'!AE$12:AE$461)</f>
        <v>9.6699999999999994E-2</v>
      </c>
      <c r="AF157" s="37">
        <f>SUMIF('R-Existing'!$B$12:$B$461,$B157,'R-Existing'!AF$12:AF$461)</f>
        <v>0</v>
      </c>
      <c r="AG157" s="37">
        <f>SUMIF('R-Existing'!$B$12:$B$461,$B157,'R-Existing'!AG$12:AG$461)</f>
        <v>0</v>
      </c>
      <c r="AH157" s="37">
        <f>SUMIF('R-Existing'!$B$12:$B$461,$B157,'R-Existing'!AH$12:AH$461)</f>
        <v>0</v>
      </c>
      <c r="AI157" s="37">
        <f>SUMIF('R-Existing'!$B$12:$B$461,$B157,'R-Existing'!AI$12:AI$461)</f>
        <v>0</v>
      </c>
      <c r="AJ157" s="37">
        <f>SUMIF('R-Existing'!$B$12:$B$461,$B157,'R-Existing'!AJ$12:AJ$461)</f>
        <v>0</v>
      </c>
      <c r="AK157" s="37">
        <f>SUMIF('R-Existing'!$B$12:$B$461,$B157,'R-Existing'!AK$12:AK$461)</f>
        <v>0</v>
      </c>
      <c r="AL157" s="37">
        <f>SUMIF('R-Existing'!$B$12:$B$461,$B157,'R-Existing'!AL$12:AL$461)</f>
        <v>0</v>
      </c>
      <c r="AM157" s="37">
        <f>SUMIF('R-Existing'!$B$12:$B$461,$B157,'R-Existing'!AM$12:AM$461)</f>
        <v>0</v>
      </c>
      <c r="AN157" s="37">
        <f>SUMIF('R-Existing'!$B$12:$B$461,$B157,'R-Existing'!AN$12:AN$461)</f>
        <v>0</v>
      </c>
      <c r="AO157" s="37"/>
      <c r="AP157" s="37"/>
    </row>
    <row r="158" spans="1:42" x14ac:dyDescent="0.2">
      <c r="A158" s="1">
        <f t="shared" si="8"/>
        <v>6</v>
      </c>
      <c r="B158" s="101">
        <f t="shared" si="9"/>
        <v>49125</v>
      </c>
      <c r="C158" s="37">
        <f>SUMIF('R-Existing'!$B$12:$B$461,$B158,'R-Existing'!C$12:C$461)</f>
        <v>0</v>
      </c>
      <c r="D158" s="37">
        <f>SUMIF('R-Existing'!$B$12:$B$461,$B158,'R-Existing'!D$12:D$461)</f>
        <v>0</v>
      </c>
      <c r="E158" s="37">
        <f>SUMIF('R-Existing'!$B$12:$B$461,$B158,'R-Existing'!E$12:E$461)</f>
        <v>0</v>
      </c>
      <c r="F158" s="37">
        <f>SUMIF('R-Existing'!$B$12:$B$461,$B158,'R-Existing'!F$12:F$461)</f>
        <v>0</v>
      </c>
      <c r="G158" s="37">
        <f>SUMIF('R-Existing'!$B$12:$B$461,$B158,'R-Existing'!G$12:G$461)</f>
        <v>0</v>
      </c>
      <c r="H158" s="37">
        <f>SUMIF('R-Existing'!$B$12:$B$461,$B158,'R-Existing'!H$12:H$461)</f>
        <v>0</v>
      </c>
      <c r="I158" s="37">
        <f>SUMIF('R-Existing'!$B$12:$B$461,$B158,'R-Existing'!I$12:I$461)</f>
        <v>0</v>
      </c>
      <c r="J158" s="37">
        <f>SUMIF('R-Existing'!$B$12:$B$461,$B158,'R-Existing'!J$12:J$461)</f>
        <v>0</v>
      </c>
      <c r="K158" s="37">
        <f>SUMIF('R-Existing'!$B$12:$B$461,$B158,'R-Existing'!K$12:K$461)</f>
        <v>0</v>
      </c>
      <c r="L158" s="37">
        <f>SUMIF('R-Existing'!$B$12:$B$461,$B158,'R-Existing'!L$12:L$461)</f>
        <v>0</v>
      </c>
      <c r="M158" s="37">
        <f>SUMIF('R-Existing'!$B$12:$B$461,$B158,'R-Existing'!M$12:M$461)</f>
        <v>0</v>
      </c>
      <c r="N158" s="37">
        <f>SUMIF('R-Existing'!$B$12:$B$461,$B158,'R-Existing'!N$12:N$461)</f>
        <v>0</v>
      </c>
      <c r="O158" s="37">
        <f>SUMIF('R-Existing'!$B$12:$B$461,$B158,'R-Existing'!O$12:O$461)</f>
        <v>0</v>
      </c>
      <c r="P158" s="37">
        <f>SUMIF('R-Existing'!$B$12:$B$461,$B158,'R-Existing'!P$12:P$461)</f>
        <v>0</v>
      </c>
      <c r="Q158" s="37">
        <f>SUMIF('R-Existing'!$B$12:$B$461,$B158,'R-Existing'!Q$12:Q$461)</f>
        <v>0</v>
      </c>
      <c r="R158" s="37">
        <f>SUMIF('R-Existing'!$B$12:$B$461,$B158,'R-Existing'!R$12:R$461)</f>
        <v>0</v>
      </c>
      <c r="S158" s="37">
        <f>SUMIF('R-Existing'!$B$12:$B$461,$B158,'R-Existing'!S$12:S$461)</f>
        <v>0</v>
      </c>
      <c r="T158" s="37">
        <f>SUMIF('R-Existing'!$B$12:$B$461,$B158,'R-Existing'!T$12:T$461)</f>
        <v>0</v>
      </c>
      <c r="U158" s="37">
        <f>SUMIF('R-Existing'!$B$12:$B$461,$B158,'R-Existing'!U$12:U$461)</f>
        <v>1</v>
      </c>
      <c r="V158" s="37">
        <f>SUMIF('R-Existing'!$B$12:$B$461,$B158,'R-Existing'!V$12:V$461)</f>
        <v>0</v>
      </c>
      <c r="W158" s="37">
        <f>SUMIF('R-Existing'!$B$12:$B$461,$B158,'R-Existing'!W$12:W$461)</f>
        <v>0</v>
      </c>
      <c r="X158" s="37" t="e">
        <f>SUMIF('R-Existing'!$B$12:$B$461,$B158,'R-Existing'!X$12:X$461)</f>
        <v>#N/A</v>
      </c>
      <c r="Y158" s="37">
        <f>SUMIF('R-Existing'!$B$12:$B$461,$B158,'R-Existing'!Y$12:Y$461)</f>
        <v>0</v>
      </c>
      <c r="Z158" s="37">
        <f>SUMIF('R-Existing'!$B$12:$B$461,$B158,'R-Existing'!Z$12:Z$461)</f>
        <v>0</v>
      </c>
      <c r="AA158" s="37">
        <f>SUMIF('R-Existing'!$B$12:$B$461,$B158,'R-Existing'!AA$12:AA$461)</f>
        <v>0</v>
      </c>
      <c r="AB158" s="37">
        <f>SUMIF('R-Existing'!$B$12:$B$461,$B158,'R-Existing'!AB$12:AB$461)</f>
        <v>0</v>
      </c>
      <c r="AC158" s="37">
        <f>SUMIF('R-Existing'!$B$12:$B$461,$B158,'R-Existing'!AC$12:AC$461)</f>
        <v>0</v>
      </c>
      <c r="AD158" s="37">
        <f>SUMIF('R-Existing'!$B$12:$B$461,$B158,'R-Existing'!AD$12:AD$461)</f>
        <v>0</v>
      </c>
      <c r="AE158" s="56">
        <f>SUMIF('R-Existing'!$B$12:$B$461,$B158,'R-Existing'!AE$12:AE$461)</f>
        <v>9.6699999999999994E-2</v>
      </c>
      <c r="AF158" s="37">
        <f>SUMIF('R-Existing'!$B$12:$B$461,$B158,'R-Existing'!AF$12:AF$461)</f>
        <v>0</v>
      </c>
      <c r="AG158" s="37">
        <f>SUMIF('R-Existing'!$B$12:$B$461,$B158,'R-Existing'!AG$12:AG$461)</f>
        <v>0</v>
      </c>
      <c r="AH158" s="37">
        <f>SUMIF('R-Existing'!$B$12:$B$461,$B158,'R-Existing'!AH$12:AH$461)</f>
        <v>0</v>
      </c>
      <c r="AI158" s="37">
        <f>SUMIF('R-Existing'!$B$12:$B$461,$B158,'R-Existing'!AI$12:AI$461)</f>
        <v>0</v>
      </c>
      <c r="AJ158" s="37">
        <f>SUMIF('R-Existing'!$B$12:$B$461,$B158,'R-Existing'!AJ$12:AJ$461)</f>
        <v>0</v>
      </c>
      <c r="AK158" s="37">
        <f>SUMIF('R-Existing'!$B$12:$B$461,$B158,'R-Existing'!AK$12:AK$461)</f>
        <v>0</v>
      </c>
      <c r="AL158" s="37">
        <f>SUMIF('R-Existing'!$B$12:$B$461,$B158,'R-Existing'!AL$12:AL$461)</f>
        <v>0</v>
      </c>
      <c r="AM158" s="37">
        <f>SUMIF('R-Existing'!$B$12:$B$461,$B158,'R-Existing'!AM$12:AM$461)</f>
        <v>0</v>
      </c>
      <c r="AN158" s="37">
        <f>SUMIF('R-Existing'!$B$12:$B$461,$B158,'R-Existing'!AN$12:AN$461)</f>
        <v>0</v>
      </c>
      <c r="AO158" s="37"/>
      <c r="AP158" s="37"/>
    </row>
    <row r="159" spans="1:42" x14ac:dyDescent="0.2">
      <c r="A159" s="1">
        <f t="shared" si="8"/>
        <v>7</v>
      </c>
      <c r="B159" s="101">
        <f t="shared" si="9"/>
        <v>49156</v>
      </c>
      <c r="C159" s="37">
        <f>SUMIF('R-Existing'!$B$12:$B$461,$B159,'R-Existing'!C$12:C$461)</f>
        <v>0</v>
      </c>
      <c r="D159" s="37">
        <f>SUMIF('R-Existing'!$B$12:$B$461,$B159,'R-Existing'!D$12:D$461)</f>
        <v>0</v>
      </c>
      <c r="E159" s="37">
        <f>SUMIF('R-Existing'!$B$12:$B$461,$B159,'R-Existing'!E$12:E$461)</f>
        <v>0</v>
      </c>
      <c r="F159" s="37">
        <f>SUMIF('R-Existing'!$B$12:$B$461,$B159,'R-Existing'!F$12:F$461)</f>
        <v>0</v>
      </c>
      <c r="G159" s="37">
        <f>SUMIF('R-Existing'!$B$12:$B$461,$B159,'R-Existing'!G$12:G$461)</f>
        <v>0</v>
      </c>
      <c r="H159" s="37">
        <f>SUMIF('R-Existing'!$B$12:$B$461,$B159,'R-Existing'!H$12:H$461)</f>
        <v>0</v>
      </c>
      <c r="I159" s="37">
        <f>SUMIF('R-Existing'!$B$12:$B$461,$B159,'R-Existing'!I$12:I$461)</f>
        <v>0</v>
      </c>
      <c r="J159" s="37">
        <f>SUMIF('R-Existing'!$B$12:$B$461,$B159,'R-Existing'!J$12:J$461)</f>
        <v>0</v>
      </c>
      <c r="K159" s="37">
        <f>SUMIF('R-Existing'!$B$12:$B$461,$B159,'R-Existing'!K$12:K$461)</f>
        <v>0</v>
      </c>
      <c r="L159" s="37">
        <f>SUMIF('R-Existing'!$B$12:$B$461,$B159,'R-Existing'!L$12:L$461)</f>
        <v>0</v>
      </c>
      <c r="M159" s="37">
        <f>SUMIF('R-Existing'!$B$12:$B$461,$B159,'R-Existing'!M$12:M$461)</f>
        <v>0</v>
      </c>
      <c r="N159" s="37">
        <f>SUMIF('R-Existing'!$B$12:$B$461,$B159,'R-Existing'!N$12:N$461)</f>
        <v>0</v>
      </c>
      <c r="O159" s="37">
        <f>SUMIF('R-Existing'!$B$12:$B$461,$B159,'R-Existing'!O$12:O$461)</f>
        <v>0</v>
      </c>
      <c r="P159" s="37">
        <f>SUMIF('R-Existing'!$B$12:$B$461,$B159,'R-Existing'!P$12:P$461)</f>
        <v>0</v>
      </c>
      <c r="Q159" s="37">
        <f>SUMIF('R-Existing'!$B$12:$B$461,$B159,'R-Existing'!Q$12:Q$461)</f>
        <v>0</v>
      </c>
      <c r="R159" s="37">
        <f>SUMIF('R-Existing'!$B$12:$B$461,$B159,'R-Existing'!R$12:R$461)</f>
        <v>0</v>
      </c>
      <c r="S159" s="37">
        <f>SUMIF('R-Existing'!$B$12:$B$461,$B159,'R-Existing'!S$12:S$461)</f>
        <v>0</v>
      </c>
      <c r="T159" s="37">
        <f>SUMIF('R-Existing'!$B$12:$B$461,$B159,'R-Existing'!T$12:T$461)</f>
        <v>0</v>
      </c>
      <c r="U159" s="37">
        <f>SUMIF('R-Existing'!$B$12:$B$461,$B159,'R-Existing'!U$12:U$461)</f>
        <v>1</v>
      </c>
      <c r="V159" s="37">
        <f>SUMIF('R-Existing'!$B$12:$B$461,$B159,'R-Existing'!V$12:V$461)</f>
        <v>0</v>
      </c>
      <c r="W159" s="37">
        <f>SUMIF('R-Existing'!$B$12:$B$461,$B159,'R-Existing'!W$12:W$461)</f>
        <v>0</v>
      </c>
      <c r="X159" s="37" t="e">
        <f>SUMIF('R-Existing'!$B$12:$B$461,$B159,'R-Existing'!X$12:X$461)</f>
        <v>#N/A</v>
      </c>
      <c r="Y159" s="37">
        <f>SUMIF('R-Existing'!$B$12:$B$461,$B159,'R-Existing'!Y$12:Y$461)</f>
        <v>0</v>
      </c>
      <c r="Z159" s="37">
        <f>SUMIF('R-Existing'!$B$12:$B$461,$B159,'R-Existing'!Z$12:Z$461)</f>
        <v>0</v>
      </c>
      <c r="AA159" s="37">
        <f>SUMIF('R-Existing'!$B$12:$B$461,$B159,'R-Existing'!AA$12:AA$461)</f>
        <v>0</v>
      </c>
      <c r="AB159" s="37">
        <f>SUMIF('R-Existing'!$B$12:$B$461,$B159,'R-Existing'!AB$12:AB$461)</f>
        <v>0</v>
      </c>
      <c r="AC159" s="37">
        <f>SUMIF('R-Existing'!$B$12:$B$461,$B159,'R-Existing'!AC$12:AC$461)</f>
        <v>0</v>
      </c>
      <c r="AD159" s="37">
        <f>SUMIF('R-Existing'!$B$12:$B$461,$B159,'R-Existing'!AD$12:AD$461)</f>
        <v>0</v>
      </c>
      <c r="AE159" s="56">
        <f>SUMIF('R-Existing'!$B$12:$B$461,$B159,'R-Existing'!AE$12:AE$461)</f>
        <v>9.6699999999999994E-2</v>
      </c>
      <c r="AF159" s="37">
        <f>SUMIF('R-Existing'!$B$12:$B$461,$B159,'R-Existing'!AF$12:AF$461)</f>
        <v>0</v>
      </c>
      <c r="AG159" s="37">
        <f>SUMIF('R-Existing'!$B$12:$B$461,$B159,'R-Existing'!AG$12:AG$461)</f>
        <v>0</v>
      </c>
      <c r="AH159" s="37">
        <f>SUMIF('R-Existing'!$B$12:$B$461,$B159,'R-Existing'!AH$12:AH$461)</f>
        <v>0</v>
      </c>
      <c r="AI159" s="37">
        <f>SUMIF('R-Existing'!$B$12:$B$461,$B159,'R-Existing'!AI$12:AI$461)</f>
        <v>0</v>
      </c>
      <c r="AJ159" s="37">
        <f>SUMIF('R-Existing'!$B$12:$B$461,$B159,'R-Existing'!AJ$12:AJ$461)</f>
        <v>0</v>
      </c>
      <c r="AK159" s="37">
        <f>SUMIF('R-Existing'!$B$12:$B$461,$B159,'R-Existing'!AK$12:AK$461)</f>
        <v>0</v>
      </c>
      <c r="AL159" s="37">
        <f>SUMIF('R-Existing'!$B$12:$B$461,$B159,'R-Existing'!AL$12:AL$461)</f>
        <v>0</v>
      </c>
      <c r="AM159" s="37">
        <f>SUMIF('R-Existing'!$B$12:$B$461,$B159,'R-Existing'!AM$12:AM$461)</f>
        <v>0</v>
      </c>
      <c r="AN159" s="37">
        <f>SUMIF('R-Existing'!$B$12:$B$461,$B159,'R-Existing'!AN$12:AN$461)</f>
        <v>0</v>
      </c>
      <c r="AO159" s="37"/>
      <c r="AP159" s="37"/>
    </row>
    <row r="160" spans="1:42" x14ac:dyDescent="0.2">
      <c r="A160" s="1">
        <f t="shared" si="8"/>
        <v>8</v>
      </c>
      <c r="B160" s="101">
        <f t="shared" si="9"/>
        <v>49187</v>
      </c>
      <c r="C160" s="37">
        <f>SUMIF('R-Existing'!$B$12:$B$461,$B160,'R-Existing'!C$12:C$461)</f>
        <v>0</v>
      </c>
      <c r="D160" s="37">
        <f>SUMIF('R-Existing'!$B$12:$B$461,$B160,'R-Existing'!D$12:D$461)</f>
        <v>0</v>
      </c>
      <c r="E160" s="37">
        <f>SUMIF('R-Existing'!$B$12:$B$461,$B160,'R-Existing'!E$12:E$461)</f>
        <v>0</v>
      </c>
      <c r="F160" s="37">
        <f>SUMIF('R-Existing'!$B$12:$B$461,$B160,'R-Existing'!F$12:F$461)</f>
        <v>0</v>
      </c>
      <c r="G160" s="37">
        <f>SUMIF('R-Existing'!$B$12:$B$461,$B160,'R-Existing'!G$12:G$461)</f>
        <v>0</v>
      </c>
      <c r="H160" s="37">
        <f>SUMIF('R-Existing'!$B$12:$B$461,$B160,'R-Existing'!H$12:H$461)</f>
        <v>0</v>
      </c>
      <c r="I160" s="37">
        <f>SUMIF('R-Existing'!$B$12:$B$461,$B160,'R-Existing'!I$12:I$461)</f>
        <v>0</v>
      </c>
      <c r="J160" s="37">
        <f>SUMIF('R-Existing'!$B$12:$B$461,$B160,'R-Existing'!J$12:J$461)</f>
        <v>0</v>
      </c>
      <c r="K160" s="37">
        <f>SUMIF('R-Existing'!$B$12:$B$461,$B160,'R-Existing'!K$12:K$461)</f>
        <v>0</v>
      </c>
      <c r="L160" s="37">
        <f>SUMIF('R-Existing'!$B$12:$B$461,$B160,'R-Existing'!L$12:L$461)</f>
        <v>0</v>
      </c>
      <c r="M160" s="37">
        <f>SUMIF('R-Existing'!$B$12:$B$461,$B160,'R-Existing'!M$12:M$461)</f>
        <v>0</v>
      </c>
      <c r="N160" s="37">
        <f>SUMIF('R-Existing'!$B$12:$B$461,$B160,'R-Existing'!N$12:N$461)</f>
        <v>0</v>
      </c>
      <c r="O160" s="37">
        <f>SUMIF('R-Existing'!$B$12:$B$461,$B160,'R-Existing'!O$12:O$461)</f>
        <v>0</v>
      </c>
      <c r="P160" s="37">
        <f>SUMIF('R-Existing'!$B$12:$B$461,$B160,'R-Existing'!P$12:P$461)</f>
        <v>0</v>
      </c>
      <c r="Q160" s="37">
        <f>SUMIF('R-Existing'!$B$12:$B$461,$B160,'R-Existing'!Q$12:Q$461)</f>
        <v>0</v>
      </c>
      <c r="R160" s="37">
        <f>SUMIF('R-Existing'!$B$12:$B$461,$B160,'R-Existing'!R$12:R$461)</f>
        <v>0</v>
      </c>
      <c r="S160" s="37">
        <f>SUMIF('R-Existing'!$B$12:$B$461,$B160,'R-Existing'!S$12:S$461)</f>
        <v>0</v>
      </c>
      <c r="T160" s="37">
        <f>SUMIF('R-Existing'!$B$12:$B$461,$B160,'R-Existing'!T$12:T$461)</f>
        <v>0</v>
      </c>
      <c r="U160" s="37">
        <f>SUMIF('R-Existing'!$B$12:$B$461,$B160,'R-Existing'!U$12:U$461)</f>
        <v>1</v>
      </c>
      <c r="V160" s="37">
        <f>SUMIF('R-Existing'!$B$12:$B$461,$B160,'R-Existing'!V$12:V$461)</f>
        <v>0</v>
      </c>
      <c r="W160" s="37">
        <f>SUMIF('R-Existing'!$B$12:$B$461,$B160,'R-Existing'!W$12:W$461)</f>
        <v>0</v>
      </c>
      <c r="X160" s="37" t="e">
        <f>SUMIF('R-Existing'!$B$12:$B$461,$B160,'R-Existing'!X$12:X$461)</f>
        <v>#N/A</v>
      </c>
      <c r="Y160" s="37">
        <f>SUMIF('R-Existing'!$B$12:$B$461,$B160,'R-Existing'!Y$12:Y$461)</f>
        <v>0</v>
      </c>
      <c r="Z160" s="37">
        <f>SUMIF('R-Existing'!$B$12:$B$461,$B160,'R-Existing'!Z$12:Z$461)</f>
        <v>0</v>
      </c>
      <c r="AA160" s="37">
        <f>SUMIF('R-Existing'!$B$12:$B$461,$B160,'R-Existing'!AA$12:AA$461)</f>
        <v>0</v>
      </c>
      <c r="AB160" s="37">
        <f>SUMIF('R-Existing'!$B$12:$B$461,$B160,'R-Existing'!AB$12:AB$461)</f>
        <v>0</v>
      </c>
      <c r="AC160" s="37">
        <f>SUMIF('R-Existing'!$B$12:$B$461,$B160,'R-Existing'!AC$12:AC$461)</f>
        <v>0</v>
      </c>
      <c r="AD160" s="37">
        <f>SUMIF('R-Existing'!$B$12:$B$461,$B160,'R-Existing'!AD$12:AD$461)</f>
        <v>0</v>
      </c>
      <c r="AE160" s="56">
        <f>SUMIF('R-Existing'!$B$12:$B$461,$B160,'R-Existing'!AE$12:AE$461)</f>
        <v>9.6699999999999994E-2</v>
      </c>
      <c r="AF160" s="37">
        <f>SUMIF('R-Existing'!$B$12:$B$461,$B160,'R-Existing'!AF$12:AF$461)</f>
        <v>0</v>
      </c>
      <c r="AG160" s="37">
        <f>SUMIF('R-Existing'!$B$12:$B$461,$B160,'R-Existing'!AG$12:AG$461)</f>
        <v>0</v>
      </c>
      <c r="AH160" s="37">
        <f>SUMIF('R-Existing'!$B$12:$B$461,$B160,'R-Existing'!AH$12:AH$461)</f>
        <v>0</v>
      </c>
      <c r="AI160" s="37">
        <f>SUMIF('R-Existing'!$B$12:$B$461,$B160,'R-Existing'!AI$12:AI$461)</f>
        <v>0</v>
      </c>
      <c r="AJ160" s="37">
        <f>SUMIF('R-Existing'!$B$12:$B$461,$B160,'R-Existing'!AJ$12:AJ$461)</f>
        <v>0</v>
      </c>
      <c r="AK160" s="37">
        <f>SUMIF('R-Existing'!$B$12:$B$461,$B160,'R-Existing'!AK$12:AK$461)</f>
        <v>0</v>
      </c>
      <c r="AL160" s="37">
        <f>SUMIF('R-Existing'!$B$12:$B$461,$B160,'R-Existing'!AL$12:AL$461)</f>
        <v>0</v>
      </c>
      <c r="AM160" s="37">
        <f>SUMIF('R-Existing'!$B$12:$B$461,$B160,'R-Existing'!AM$12:AM$461)</f>
        <v>0</v>
      </c>
      <c r="AN160" s="37">
        <f>SUMIF('R-Existing'!$B$12:$B$461,$B160,'R-Existing'!AN$12:AN$461)</f>
        <v>0</v>
      </c>
      <c r="AO160" s="37"/>
      <c r="AP160" s="37"/>
    </row>
    <row r="161" spans="1:42" x14ac:dyDescent="0.2">
      <c r="A161" s="1">
        <f t="shared" si="8"/>
        <v>9</v>
      </c>
      <c r="B161" s="101">
        <f t="shared" si="9"/>
        <v>49217</v>
      </c>
      <c r="C161" s="37">
        <f>SUMIF('R-Existing'!$B$12:$B$461,$B161,'R-Existing'!C$12:C$461)</f>
        <v>0</v>
      </c>
      <c r="D161" s="37">
        <f>SUMIF('R-Existing'!$B$12:$B$461,$B161,'R-Existing'!D$12:D$461)</f>
        <v>0</v>
      </c>
      <c r="E161" s="37">
        <f>SUMIF('R-Existing'!$B$12:$B$461,$B161,'R-Existing'!E$12:E$461)</f>
        <v>0</v>
      </c>
      <c r="F161" s="37">
        <f>SUMIF('R-Existing'!$B$12:$B$461,$B161,'R-Existing'!F$12:F$461)</f>
        <v>0</v>
      </c>
      <c r="G161" s="37">
        <f>SUMIF('R-Existing'!$B$12:$B$461,$B161,'R-Existing'!G$12:G$461)</f>
        <v>0</v>
      </c>
      <c r="H161" s="37">
        <f>SUMIF('R-Existing'!$B$12:$B$461,$B161,'R-Existing'!H$12:H$461)</f>
        <v>0</v>
      </c>
      <c r="I161" s="37">
        <f>SUMIF('R-Existing'!$B$12:$B$461,$B161,'R-Existing'!I$12:I$461)</f>
        <v>0</v>
      </c>
      <c r="J161" s="37">
        <f>SUMIF('R-Existing'!$B$12:$B$461,$B161,'R-Existing'!J$12:J$461)</f>
        <v>0</v>
      </c>
      <c r="K161" s="37">
        <f>SUMIF('R-Existing'!$B$12:$B$461,$B161,'R-Existing'!K$12:K$461)</f>
        <v>0</v>
      </c>
      <c r="L161" s="37">
        <f>SUMIF('R-Existing'!$B$12:$B$461,$B161,'R-Existing'!L$12:L$461)</f>
        <v>0</v>
      </c>
      <c r="M161" s="37">
        <f>SUMIF('R-Existing'!$B$12:$B$461,$B161,'R-Existing'!M$12:M$461)</f>
        <v>0</v>
      </c>
      <c r="N161" s="37">
        <f>SUMIF('R-Existing'!$B$12:$B$461,$B161,'R-Existing'!N$12:N$461)</f>
        <v>0</v>
      </c>
      <c r="O161" s="37">
        <f>SUMIF('R-Existing'!$B$12:$B$461,$B161,'R-Existing'!O$12:O$461)</f>
        <v>0</v>
      </c>
      <c r="P161" s="37">
        <f>SUMIF('R-Existing'!$B$12:$B$461,$B161,'R-Existing'!P$12:P$461)</f>
        <v>0</v>
      </c>
      <c r="Q161" s="37">
        <f>SUMIF('R-Existing'!$B$12:$B$461,$B161,'R-Existing'!Q$12:Q$461)</f>
        <v>0</v>
      </c>
      <c r="R161" s="37">
        <f>SUMIF('R-Existing'!$B$12:$B$461,$B161,'R-Existing'!R$12:R$461)</f>
        <v>0</v>
      </c>
      <c r="S161" s="37">
        <f>SUMIF('R-Existing'!$B$12:$B$461,$B161,'R-Existing'!S$12:S$461)</f>
        <v>0</v>
      </c>
      <c r="T161" s="37">
        <f>SUMIF('R-Existing'!$B$12:$B$461,$B161,'R-Existing'!T$12:T$461)</f>
        <v>0</v>
      </c>
      <c r="U161" s="37">
        <f>SUMIF('R-Existing'!$B$12:$B$461,$B161,'R-Existing'!U$12:U$461)</f>
        <v>1</v>
      </c>
      <c r="V161" s="37">
        <f>SUMIF('R-Existing'!$B$12:$B$461,$B161,'R-Existing'!V$12:V$461)</f>
        <v>0</v>
      </c>
      <c r="W161" s="37">
        <f>SUMIF('R-Existing'!$B$12:$B$461,$B161,'R-Existing'!W$12:W$461)</f>
        <v>0</v>
      </c>
      <c r="X161" s="37" t="e">
        <f>SUMIF('R-Existing'!$B$12:$B$461,$B161,'R-Existing'!X$12:X$461)</f>
        <v>#N/A</v>
      </c>
      <c r="Y161" s="37">
        <f>SUMIF('R-Existing'!$B$12:$B$461,$B161,'R-Existing'!Y$12:Y$461)</f>
        <v>0</v>
      </c>
      <c r="Z161" s="37">
        <f>SUMIF('R-Existing'!$B$12:$B$461,$B161,'R-Existing'!Z$12:Z$461)</f>
        <v>0</v>
      </c>
      <c r="AA161" s="37">
        <f>SUMIF('R-Existing'!$B$12:$B$461,$B161,'R-Existing'!AA$12:AA$461)</f>
        <v>0</v>
      </c>
      <c r="AB161" s="37">
        <f>SUMIF('R-Existing'!$B$12:$B$461,$B161,'R-Existing'!AB$12:AB$461)</f>
        <v>0</v>
      </c>
      <c r="AC161" s="37">
        <f>SUMIF('R-Existing'!$B$12:$B$461,$B161,'R-Existing'!AC$12:AC$461)</f>
        <v>0</v>
      </c>
      <c r="AD161" s="37">
        <f>SUMIF('R-Existing'!$B$12:$B$461,$B161,'R-Existing'!AD$12:AD$461)</f>
        <v>0</v>
      </c>
      <c r="AE161" s="56">
        <f>SUMIF('R-Existing'!$B$12:$B$461,$B161,'R-Existing'!AE$12:AE$461)</f>
        <v>9.6699999999999994E-2</v>
      </c>
      <c r="AF161" s="37">
        <f>SUMIF('R-Existing'!$B$12:$B$461,$B161,'R-Existing'!AF$12:AF$461)</f>
        <v>0</v>
      </c>
      <c r="AG161" s="37">
        <f>SUMIF('R-Existing'!$B$12:$B$461,$B161,'R-Existing'!AG$12:AG$461)</f>
        <v>0</v>
      </c>
      <c r="AH161" s="37">
        <f>SUMIF('R-Existing'!$B$12:$B$461,$B161,'R-Existing'!AH$12:AH$461)</f>
        <v>0</v>
      </c>
      <c r="AI161" s="37">
        <f>SUMIF('R-Existing'!$B$12:$B$461,$B161,'R-Existing'!AI$12:AI$461)</f>
        <v>0</v>
      </c>
      <c r="AJ161" s="37">
        <f>SUMIF('R-Existing'!$B$12:$B$461,$B161,'R-Existing'!AJ$12:AJ$461)</f>
        <v>0</v>
      </c>
      <c r="AK161" s="37">
        <f>SUMIF('R-Existing'!$B$12:$B$461,$B161,'R-Existing'!AK$12:AK$461)</f>
        <v>0</v>
      </c>
      <c r="AL161" s="37">
        <f>SUMIF('R-Existing'!$B$12:$B$461,$B161,'R-Existing'!AL$12:AL$461)</f>
        <v>0</v>
      </c>
      <c r="AM161" s="37">
        <f>SUMIF('R-Existing'!$B$12:$B$461,$B161,'R-Existing'!AM$12:AM$461)</f>
        <v>0</v>
      </c>
      <c r="AN161" s="37">
        <f>SUMIF('R-Existing'!$B$12:$B$461,$B161,'R-Existing'!AN$12:AN$461)</f>
        <v>0</v>
      </c>
      <c r="AO161" s="37"/>
      <c r="AP161" s="37"/>
    </row>
    <row r="162" spans="1:42" x14ac:dyDescent="0.2">
      <c r="A162" s="1">
        <f t="shared" si="8"/>
        <v>10</v>
      </c>
      <c r="B162" s="101">
        <f t="shared" si="9"/>
        <v>49248</v>
      </c>
      <c r="C162" s="37">
        <f>SUMIF('R-Existing'!$B$12:$B$461,$B162,'R-Existing'!C$12:C$461)</f>
        <v>0</v>
      </c>
      <c r="D162" s="37">
        <f>SUMIF('R-Existing'!$B$12:$B$461,$B162,'R-Existing'!D$12:D$461)</f>
        <v>0</v>
      </c>
      <c r="E162" s="37">
        <f>SUMIF('R-Existing'!$B$12:$B$461,$B162,'R-Existing'!E$12:E$461)</f>
        <v>0</v>
      </c>
      <c r="F162" s="37">
        <f>SUMIF('R-Existing'!$B$12:$B$461,$B162,'R-Existing'!F$12:F$461)</f>
        <v>0</v>
      </c>
      <c r="G162" s="37">
        <f>SUMIF('R-Existing'!$B$12:$B$461,$B162,'R-Existing'!G$12:G$461)</f>
        <v>0</v>
      </c>
      <c r="H162" s="37">
        <f>SUMIF('R-Existing'!$B$12:$B$461,$B162,'R-Existing'!H$12:H$461)</f>
        <v>0</v>
      </c>
      <c r="I162" s="37">
        <f>SUMIF('R-Existing'!$B$12:$B$461,$B162,'R-Existing'!I$12:I$461)</f>
        <v>0</v>
      </c>
      <c r="J162" s="37">
        <f>SUMIF('R-Existing'!$B$12:$B$461,$B162,'R-Existing'!J$12:J$461)</f>
        <v>0</v>
      </c>
      <c r="K162" s="37">
        <f>SUMIF('R-Existing'!$B$12:$B$461,$B162,'R-Existing'!K$12:K$461)</f>
        <v>0</v>
      </c>
      <c r="L162" s="37">
        <f>SUMIF('R-Existing'!$B$12:$B$461,$B162,'R-Existing'!L$12:L$461)</f>
        <v>0</v>
      </c>
      <c r="M162" s="37">
        <f>SUMIF('R-Existing'!$B$12:$B$461,$B162,'R-Existing'!M$12:M$461)</f>
        <v>0</v>
      </c>
      <c r="N162" s="37">
        <f>SUMIF('R-Existing'!$B$12:$B$461,$B162,'R-Existing'!N$12:N$461)</f>
        <v>0</v>
      </c>
      <c r="O162" s="37">
        <f>SUMIF('R-Existing'!$B$12:$B$461,$B162,'R-Existing'!O$12:O$461)</f>
        <v>0</v>
      </c>
      <c r="P162" s="37">
        <f>SUMIF('R-Existing'!$B$12:$B$461,$B162,'R-Existing'!P$12:P$461)</f>
        <v>0</v>
      </c>
      <c r="Q162" s="37">
        <f>SUMIF('R-Existing'!$B$12:$B$461,$B162,'R-Existing'!Q$12:Q$461)</f>
        <v>0</v>
      </c>
      <c r="R162" s="37">
        <f>SUMIF('R-Existing'!$B$12:$B$461,$B162,'R-Existing'!R$12:R$461)</f>
        <v>0</v>
      </c>
      <c r="S162" s="37">
        <f>SUMIF('R-Existing'!$B$12:$B$461,$B162,'R-Existing'!S$12:S$461)</f>
        <v>0</v>
      </c>
      <c r="T162" s="37">
        <f>SUMIF('R-Existing'!$B$12:$B$461,$B162,'R-Existing'!T$12:T$461)</f>
        <v>0</v>
      </c>
      <c r="U162" s="37">
        <f>SUMIF('R-Existing'!$B$12:$B$461,$B162,'R-Existing'!U$12:U$461)</f>
        <v>1</v>
      </c>
      <c r="V162" s="37">
        <f>SUMIF('R-Existing'!$B$12:$B$461,$B162,'R-Existing'!V$12:V$461)</f>
        <v>0</v>
      </c>
      <c r="W162" s="37">
        <f>SUMIF('R-Existing'!$B$12:$B$461,$B162,'R-Existing'!W$12:W$461)</f>
        <v>0</v>
      </c>
      <c r="X162" s="37" t="e">
        <f>SUMIF('R-Existing'!$B$12:$B$461,$B162,'R-Existing'!X$12:X$461)</f>
        <v>#N/A</v>
      </c>
      <c r="Y162" s="37">
        <f>SUMIF('R-Existing'!$B$12:$B$461,$B162,'R-Existing'!Y$12:Y$461)</f>
        <v>0</v>
      </c>
      <c r="Z162" s="37">
        <f>SUMIF('R-Existing'!$B$12:$B$461,$B162,'R-Existing'!Z$12:Z$461)</f>
        <v>0</v>
      </c>
      <c r="AA162" s="37">
        <f>SUMIF('R-Existing'!$B$12:$B$461,$B162,'R-Existing'!AA$12:AA$461)</f>
        <v>0</v>
      </c>
      <c r="AB162" s="37">
        <f>SUMIF('R-Existing'!$B$12:$B$461,$B162,'R-Existing'!AB$12:AB$461)</f>
        <v>0</v>
      </c>
      <c r="AC162" s="37">
        <f>SUMIF('R-Existing'!$B$12:$B$461,$B162,'R-Existing'!AC$12:AC$461)</f>
        <v>0</v>
      </c>
      <c r="AD162" s="37">
        <f>SUMIF('R-Existing'!$B$12:$B$461,$B162,'R-Existing'!AD$12:AD$461)</f>
        <v>0</v>
      </c>
      <c r="AE162" s="56">
        <f>SUMIF('R-Existing'!$B$12:$B$461,$B162,'R-Existing'!AE$12:AE$461)</f>
        <v>9.6699999999999994E-2</v>
      </c>
      <c r="AF162" s="37">
        <f>SUMIF('R-Existing'!$B$12:$B$461,$B162,'R-Existing'!AF$12:AF$461)</f>
        <v>0</v>
      </c>
      <c r="AG162" s="37">
        <f>SUMIF('R-Existing'!$B$12:$B$461,$B162,'R-Existing'!AG$12:AG$461)</f>
        <v>0</v>
      </c>
      <c r="AH162" s="37">
        <f>SUMIF('R-Existing'!$B$12:$B$461,$B162,'R-Existing'!AH$12:AH$461)</f>
        <v>0</v>
      </c>
      <c r="AI162" s="37">
        <f>SUMIF('R-Existing'!$B$12:$B$461,$B162,'R-Existing'!AI$12:AI$461)</f>
        <v>0</v>
      </c>
      <c r="AJ162" s="37">
        <f>SUMIF('R-Existing'!$B$12:$B$461,$B162,'R-Existing'!AJ$12:AJ$461)</f>
        <v>0</v>
      </c>
      <c r="AK162" s="37">
        <f>SUMIF('R-Existing'!$B$12:$B$461,$B162,'R-Existing'!AK$12:AK$461)</f>
        <v>0</v>
      </c>
      <c r="AL162" s="37">
        <f>SUMIF('R-Existing'!$B$12:$B$461,$B162,'R-Existing'!AL$12:AL$461)</f>
        <v>0</v>
      </c>
      <c r="AM162" s="37">
        <f>SUMIF('R-Existing'!$B$12:$B$461,$B162,'R-Existing'!AM$12:AM$461)</f>
        <v>0</v>
      </c>
      <c r="AN162" s="37">
        <f>SUMIF('R-Existing'!$B$12:$B$461,$B162,'R-Existing'!AN$12:AN$461)</f>
        <v>0</v>
      </c>
      <c r="AO162" s="37"/>
      <c r="AP162" s="37"/>
    </row>
    <row r="163" spans="1:42" x14ac:dyDescent="0.2">
      <c r="A163" s="1">
        <f t="shared" si="8"/>
        <v>11</v>
      </c>
      <c r="B163" s="101">
        <f t="shared" si="9"/>
        <v>49278</v>
      </c>
      <c r="C163" s="37">
        <f>SUMIF('R-Existing'!$B$12:$B$461,$B163,'R-Existing'!C$12:C$461)</f>
        <v>0</v>
      </c>
      <c r="D163" s="37">
        <f>SUMIF('R-Existing'!$B$12:$B$461,$B163,'R-Existing'!D$12:D$461)</f>
        <v>0</v>
      </c>
      <c r="E163" s="37">
        <f>SUMIF('R-Existing'!$B$12:$B$461,$B163,'R-Existing'!E$12:E$461)</f>
        <v>0</v>
      </c>
      <c r="F163" s="37">
        <f>SUMIF('R-Existing'!$B$12:$B$461,$B163,'R-Existing'!F$12:F$461)</f>
        <v>0</v>
      </c>
      <c r="G163" s="37">
        <f>SUMIF('R-Existing'!$B$12:$B$461,$B163,'R-Existing'!G$12:G$461)</f>
        <v>0</v>
      </c>
      <c r="H163" s="37">
        <f>SUMIF('R-Existing'!$B$12:$B$461,$B163,'R-Existing'!H$12:H$461)</f>
        <v>0</v>
      </c>
      <c r="I163" s="37">
        <f>SUMIF('R-Existing'!$B$12:$B$461,$B163,'R-Existing'!I$12:I$461)</f>
        <v>0</v>
      </c>
      <c r="J163" s="37">
        <f>SUMIF('R-Existing'!$B$12:$B$461,$B163,'R-Existing'!J$12:J$461)</f>
        <v>0</v>
      </c>
      <c r="K163" s="37">
        <f>SUMIF('R-Existing'!$B$12:$B$461,$B163,'R-Existing'!K$12:K$461)</f>
        <v>0</v>
      </c>
      <c r="L163" s="37">
        <f>SUMIF('R-Existing'!$B$12:$B$461,$B163,'R-Existing'!L$12:L$461)</f>
        <v>0</v>
      </c>
      <c r="M163" s="37">
        <f>SUMIF('R-Existing'!$B$12:$B$461,$B163,'R-Existing'!M$12:M$461)</f>
        <v>0</v>
      </c>
      <c r="N163" s="37">
        <f>SUMIF('R-Existing'!$B$12:$B$461,$B163,'R-Existing'!N$12:N$461)</f>
        <v>0</v>
      </c>
      <c r="O163" s="37">
        <f>SUMIF('R-Existing'!$B$12:$B$461,$B163,'R-Existing'!O$12:O$461)</f>
        <v>0</v>
      </c>
      <c r="P163" s="37">
        <f>SUMIF('R-Existing'!$B$12:$B$461,$B163,'R-Existing'!P$12:P$461)</f>
        <v>0</v>
      </c>
      <c r="Q163" s="37">
        <f>SUMIF('R-Existing'!$B$12:$B$461,$B163,'R-Existing'!Q$12:Q$461)</f>
        <v>0</v>
      </c>
      <c r="R163" s="37">
        <f>SUMIF('R-Existing'!$B$12:$B$461,$B163,'R-Existing'!R$12:R$461)</f>
        <v>0</v>
      </c>
      <c r="S163" s="37">
        <f>SUMIF('R-Existing'!$B$12:$B$461,$B163,'R-Existing'!S$12:S$461)</f>
        <v>0</v>
      </c>
      <c r="T163" s="37">
        <f>SUMIF('R-Existing'!$B$12:$B$461,$B163,'R-Existing'!T$12:T$461)</f>
        <v>0</v>
      </c>
      <c r="U163" s="37">
        <f>SUMIF('R-Existing'!$B$12:$B$461,$B163,'R-Existing'!U$12:U$461)</f>
        <v>1</v>
      </c>
      <c r="V163" s="37">
        <f>SUMIF('R-Existing'!$B$12:$B$461,$B163,'R-Existing'!V$12:V$461)</f>
        <v>0</v>
      </c>
      <c r="W163" s="37">
        <f>SUMIF('R-Existing'!$B$12:$B$461,$B163,'R-Existing'!W$12:W$461)</f>
        <v>0</v>
      </c>
      <c r="X163" s="37" t="e">
        <f>SUMIF('R-Existing'!$B$12:$B$461,$B163,'R-Existing'!X$12:X$461)</f>
        <v>#N/A</v>
      </c>
      <c r="Y163" s="37">
        <f>SUMIF('R-Existing'!$B$12:$B$461,$B163,'R-Existing'!Y$12:Y$461)</f>
        <v>0</v>
      </c>
      <c r="Z163" s="37">
        <f>SUMIF('R-Existing'!$B$12:$B$461,$B163,'R-Existing'!Z$12:Z$461)</f>
        <v>0</v>
      </c>
      <c r="AA163" s="37">
        <f>SUMIF('R-Existing'!$B$12:$B$461,$B163,'R-Existing'!AA$12:AA$461)</f>
        <v>0</v>
      </c>
      <c r="AB163" s="37">
        <f>SUMIF('R-Existing'!$B$12:$B$461,$B163,'R-Existing'!AB$12:AB$461)</f>
        <v>0</v>
      </c>
      <c r="AC163" s="37">
        <f>SUMIF('R-Existing'!$B$12:$B$461,$B163,'R-Existing'!AC$12:AC$461)</f>
        <v>0</v>
      </c>
      <c r="AD163" s="37">
        <f>SUMIF('R-Existing'!$B$12:$B$461,$B163,'R-Existing'!AD$12:AD$461)</f>
        <v>0</v>
      </c>
      <c r="AE163" s="56">
        <f>SUMIF('R-Existing'!$B$12:$B$461,$B163,'R-Existing'!AE$12:AE$461)</f>
        <v>9.6699999999999994E-2</v>
      </c>
      <c r="AF163" s="37">
        <f>SUMIF('R-Existing'!$B$12:$B$461,$B163,'R-Existing'!AF$12:AF$461)</f>
        <v>0</v>
      </c>
      <c r="AG163" s="37">
        <f>SUMIF('R-Existing'!$B$12:$B$461,$B163,'R-Existing'!AG$12:AG$461)</f>
        <v>0</v>
      </c>
      <c r="AH163" s="37">
        <f>SUMIF('R-Existing'!$B$12:$B$461,$B163,'R-Existing'!AH$12:AH$461)</f>
        <v>0</v>
      </c>
      <c r="AI163" s="37">
        <f>SUMIF('R-Existing'!$B$12:$B$461,$B163,'R-Existing'!AI$12:AI$461)</f>
        <v>0</v>
      </c>
      <c r="AJ163" s="37">
        <f>SUMIF('R-Existing'!$B$12:$B$461,$B163,'R-Existing'!AJ$12:AJ$461)</f>
        <v>0</v>
      </c>
      <c r="AK163" s="37">
        <f>SUMIF('R-Existing'!$B$12:$B$461,$B163,'R-Existing'!AK$12:AK$461)</f>
        <v>0</v>
      </c>
      <c r="AL163" s="37">
        <f>SUMIF('R-Existing'!$B$12:$B$461,$B163,'R-Existing'!AL$12:AL$461)</f>
        <v>0</v>
      </c>
      <c r="AM163" s="37">
        <f>SUMIF('R-Existing'!$B$12:$B$461,$B163,'R-Existing'!AM$12:AM$461)</f>
        <v>0</v>
      </c>
      <c r="AN163" s="37">
        <f>SUMIF('R-Existing'!$B$12:$B$461,$B163,'R-Existing'!AN$12:AN$461)</f>
        <v>0</v>
      </c>
      <c r="AO163" s="37"/>
      <c r="AP163" s="37"/>
    </row>
    <row r="164" spans="1:42" x14ac:dyDescent="0.2">
      <c r="A164" s="1">
        <f t="shared" si="8"/>
        <v>12</v>
      </c>
      <c r="B164" s="101">
        <f t="shared" si="9"/>
        <v>49309</v>
      </c>
      <c r="C164" s="37">
        <f>SUMIF('R-Existing'!$B$12:$B$461,$B164,'R-Existing'!C$12:C$461)</f>
        <v>0</v>
      </c>
      <c r="D164" s="37">
        <f>SUMIF('R-Existing'!$B$12:$B$461,$B164,'R-Existing'!D$12:D$461)</f>
        <v>0</v>
      </c>
      <c r="E164" s="37">
        <f>SUMIF('R-Existing'!$B$12:$B$461,$B164,'R-Existing'!E$12:E$461)</f>
        <v>0</v>
      </c>
      <c r="F164" s="37">
        <f>SUMIF('R-Existing'!$B$12:$B$461,$B164,'R-Existing'!F$12:F$461)</f>
        <v>0</v>
      </c>
      <c r="G164" s="37">
        <f>SUMIF('R-Existing'!$B$12:$B$461,$B164,'R-Existing'!G$12:G$461)</f>
        <v>0</v>
      </c>
      <c r="H164" s="37">
        <f>SUMIF('R-Existing'!$B$12:$B$461,$B164,'R-Existing'!H$12:H$461)</f>
        <v>0</v>
      </c>
      <c r="I164" s="37">
        <f>SUMIF('R-Existing'!$B$12:$B$461,$B164,'R-Existing'!I$12:I$461)</f>
        <v>0</v>
      </c>
      <c r="J164" s="37">
        <f>SUMIF('R-Existing'!$B$12:$B$461,$B164,'R-Existing'!J$12:J$461)</f>
        <v>0</v>
      </c>
      <c r="K164" s="37">
        <f>SUMIF('R-Existing'!$B$12:$B$461,$B164,'R-Existing'!K$12:K$461)</f>
        <v>0</v>
      </c>
      <c r="L164" s="37">
        <f>SUMIF('R-Existing'!$B$12:$B$461,$B164,'R-Existing'!L$12:L$461)</f>
        <v>0</v>
      </c>
      <c r="M164" s="37">
        <f>SUMIF('R-Existing'!$B$12:$B$461,$B164,'R-Existing'!M$12:M$461)</f>
        <v>0</v>
      </c>
      <c r="N164" s="37">
        <f>SUMIF('R-Existing'!$B$12:$B$461,$B164,'R-Existing'!N$12:N$461)</f>
        <v>0</v>
      </c>
      <c r="O164" s="37">
        <f>SUMIF('R-Existing'!$B$12:$B$461,$B164,'R-Existing'!O$12:O$461)</f>
        <v>0</v>
      </c>
      <c r="P164" s="37">
        <f>SUMIF('R-Existing'!$B$12:$B$461,$B164,'R-Existing'!P$12:P$461)</f>
        <v>0</v>
      </c>
      <c r="Q164" s="37">
        <f>SUMIF('R-Existing'!$B$12:$B$461,$B164,'R-Existing'!Q$12:Q$461)</f>
        <v>0</v>
      </c>
      <c r="R164" s="37">
        <f>SUMIF('R-Existing'!$B$12:$B$461,$B164,'R-Existing'!R$12:R$461)</f>
        <v>0</v>
      </c>
      <c r="S164" s="37">
        <f>SUMIF('R-Existing'!$B$12:$B$461,$B164,'R-Existing'!S$12:S$461)</f>
        <v>0</v>
      </c>
      <c r="T164" s="37">
        <f>SUMIF('R-Existing'!$B$12:$B$461,$B164,'R-Existing'!T$12:T$461)</f>
        <v>0</v>
      </c>
      <c r="U164" s="37">
        <f>SUMIF('R-Existing'!$B$12:$B$461,$B164,'R-Existing'!U$12:U$461)</f>
        <v>1</v>
      </c>
      <c r="V164" s="37">
        <f>SUMIF('R-Existing'!$B$12:$B$461,$B164,'R-Existing'!V$12:V$461)</f>
        <v>0</v>
      </c>
      <c r="W164" s="37">
        <f>SUMIF('R-Existing'!$B$12:$B$461,$B164,'R-Existing'!W$12:W$461)</f>
        <v>0</v>
      </c>
      <c r="X164" s="37" t="e">
        <f>SUMIF('R-Existing'!$B$12:$B$461,$B164,'R-Existing'!X$12:X$461)</f>
        <v>#N/A</v>
      </c>
      <c r="Y164" s="37">
        <f>SUMIF('R-Existing'!$B$12:$B$461,$B164,'R-Existing'!Y$12:Y$461)</f>
        <v>0</v>
      </c>
      <c r="Z164" s="37">
        <f>SUMIF('R-Existing'!$B$12:$B$461,$B164,'R-Existing'!Z$12:Z$461)</f>
        <v>0</v>
      </c>
      <c r="AA164" s="37">
        <f>SUMIF('R-Existing'!$B$12:$B$461,$B164,'R-Existing'!AA$12:AA$461)</f>
        <v>0</v>
      </c>
      <c r="AB164" s="37">
        <f>SUMIF('R-Existing'!$B$12:$B$461,$B164,'R-Existing'!AB$12:AB$461)</f>
        <v>0</v>
      </c>
      <c r="AC164" s="37">
        <f>SUMIF('R-Existing'!$B$12:$B$461,$B164,'R-Existing'!AC$12:AC$461)</f>
        <v>0</v>
      </c>
      <c r="AD164" s="37">
        <f>SUMIF('R-Existing'!$B$12:$B$461,$B164,'R-Existing'!AD$12:AD$461)</f>
        <v>0</v>
      </c>
      <c r="AE164" s="56">
        <f>SUMIF('R-Existing'!$B$12:$B$461,$B164,'R-Existing'!AE$12:AE$461)</f>
        <v>9.6699999999999994E-2</v>
      </c>
      <c r="AF164" s="37">
        <f>SUMIF('R-Existing'!$B$12:$B$461,$B164,'R-Existing'!AF$12:AF$461)</f>
        <v>0</v>
      </c>
      <c r="AG164" s="37">
        <f>SUMIF('R-Existing'!$B$12:$B$461,$B164,'R-Existing'!AG$12:AG$461)</f>
        <v>0</v>
      </c>
      <c r="AH164" s="37">
        <f>SUMIF('R-Existing'!$B$12:$B$461,$B164,'R-Existing'!AH$12:AH$461)</f>
        <v>0</v>
      </c>
      <c r="AI164" s="37">
        <f>SUMIF('R-Existing'!$B$12:$B$461,$B164,'R-Existing'!AI$12:AI$461)</f>
        <v>0</v>
      </c>
      <c r="AJ164" s="37">
        <f>SUMIF('R-Existing'!$B$12:$B$461,$B164,'R-Existing'!AJ$12:AJ$461)</f>
        <v>0</v>
      </c>
      <c r="AK164" s="37">
        <f>SUMIF('R-Existing'!$B$12:$B$461,$B164,'R-Existing'!AK$12:AK$461)</f>
        <v>0</v>
      </c>
      <c r="AL164" s="37">
        <f>SUMIF('R-Existing'!$B$12:$B$461,$B164,'R-Existing'!AL$12:AL$461)</f>
        <v>0</v>
      </c>
      <c r="AM164" s="37">
        <f>SUMIF('R-Existing'!$B$12:$B$461,$B164,'R-Existing'!AM$12:AM$461)</f>
        <v>0</v>
      </c>
      <c r="AN164" s="37">
        <f>SUMIF('R-Existing'!$B$12:$B$461,$B164,'R-Existing'!AN$12:AN$461)</f>
        <v>0</v>
      </c>
      <c r="AO164" s="37"/>
      <c r="AP164" s="37"/>
    </row>
    <row r="165" spans="1:42" x14ac:dyDescent="0.2">
      <c r="A165" s="1">
        <f t="shared" si="8"/>
        <v>1</v>
      </c>
      <c r="B165" s="101">
        <f t="shared" si="9"/>
        <v>49340</v>
      </c>
      <c r="C165" s="37">
        <f>SUMIF('R-Existing'!$B$12:$B$461,$B165,'R-Existing'!C$12:C$461)</f>
        <v>0</v>
      </c>
      <c r="D165" s="37">
        <f>SUMIF('R-Existing'!$B$12:$B$461,$B165,'R-Existing'!D$12:D$461)</f>
        <v>0</v>
      </c>
      <c r="E165" s="37">
        <f>SUMIF('R-Existing'!$B$12:$B$461,$B165,'R-Existing'!E$12:E$461)</f>
        <v>0</v>
      </c>
      <c r="F165" s="37">
        <f>SUMIF('R-Existing'!$B$12:$B$461,$B165,'R-Existing'!F$12:F$461)</f>
        <v>0</v>
      </c>
      <c r="G165" s="37">
        <f>SUMIF('R-Existing'!$B$12:$B$461,$B165,'R-Existing'!G$12:G$461)</f>
        <v>0</v>
      </c>
      <c r="H165" s="37">
        <f>SUMIF('R-Existing'!$B$12:$B$461,$B165,'R-Existing'!H$12:H$461)</f>
        <v>0</v>
      </c>
      <c r="I165" s="37">
        <f>SUMIF('R-Existing'!$B$12:$B$461,$B165,'R-Existing'!I$12:I$461)</f>
        <v>0</v>
      </c>
      <c r="J165" s="37">
        <f>SUMIF('R-Existing'!$B$12:$B$461,$B165,'R-Existing'!J$12:J$461)</f>
        <v>0</v>
      </c>
      <c r="K165" s="37">
        <f>SUMIF('R-Existing'!$B$12:$B$461,$B165,'R-Existing'!K$12:K$461)</f>
        <v>0</v>
      </c>
      <c r="L165" s="37">
        <f>SUMIF('R-Existing'!$B$12:$B$461,$B165,'R-Existing'!L$12:L$461)</f>
        <v>0</v>
      </c>
      <c r="M165" s="37">
        <f>SUMIF('R-Existing'!$B$12:$B$461,$B165,'R-Existing'!M$12:M$461)</f>
        <v>0</v>
      </c>
      <c r="N165" s="37">
        <f>SUMIF('R-Existing'!$B$12:$B$461,$B165,'R-Existing'!N$12:N$461)</f>
        <v>0</v>
      </c>
      <c r="O165" s="37">
        <f>SUMIF('R-Existing'!$B$12:$B$461,$B165,'R-Existing'!O$12:O$461)</f>
        <v>0</v>
      </c>
      <c r="P165" s="37">
        <f>SUMIF('R-Existing'!$B$12:$B$461,$B165,'R-Existing'!P$12:P$461)</f>
        <v>0</v>
      </c>
      <c r="Q165" s="37">
        <f>SUMIF('R-Existing'!$B$12:$B$461,$B165,'R-Existing'!Q$12:Q$461)</f>
        <v>0</v>
      </c>
      <c r="R165" s="37">
        <f>SUMIF('R-Existing'!$B$12:$B$461,$B165,'R-Existing'!R$12:R$461)</f>
        <v>0</v>
      </c>
      <c r="S165" s="37">
        <f>SUMIF('R-Existing'!$B$12:$B$461,$B165,'R-Existing'!S$12:S$461)</f>
        <v>0</v>
      </c>
      <c r="T165" s="37">
        <f>SUMIF('R-Existing'!$B$12:$B$461,$B165,'R-Existing'!T$12:T$461)</f>
        <v>0</v>
      </c>
      <c r="U165" s="37">
        <f>SUMIF('R-Existing'!$B$12:$B$461,$B165,'R-Existing'!U$12:U$461)</f>
        <v>1</v>
      </c>
      <c r="V165" s="37">
        <f>SUMIF('R-Existing'!$B$12:$B$461,$B165,'R-Existing'!V$12:V$461)</f>
        <v>0</v>
      </c>
      <c r="W165" s="37">
        <f>SUMIF('R-Existing'!$B$12:$B$461,$B165,'R-Existing'!W$12:W$461)</f>
        <v>0</v>
      </c>
      <c r="X165" s="37" t="e">
        <f>SUMIF('R-Existing'!$B$12:$B$461,$B165,'R-Existing'!X$12:X$461)</f>
        <v>#N/A</v>
      </c>
      <c r="Y165" s="37">
        <f>SUMIF('R-Existing'!$B$12:$B$461,$B165,'R-Existing'!Y$12:Y$461)</f>
        <v>0</v>
      </c>
      <c r="Z165" s="37">
        <f>SUMIF('R-Existing'!$B$12:$B$461,$B165,'R-Existing'!Z$12:Z$461)</f>
        <v>0</v>
      </c>
      <c r="AA165" s="37">
        <f>SUMIF('R-Existing'!$B$12:$B$461,$B165,'R-Existing'!AA$12:AA$461)</f>
        <v>0</v>
      </c>
      <c r="AB165" s="37">
        <f>SUMIF('R-Existing'!$B$12:$B$461,$B165,'R-Existing'!AB$12:AB$461)</f>
        <v>0</v>
      </c>
      <c r="AC165" s="37">
        <f>SUMIF('R-Existing'!$B$12:$B$461,$B165,'R-Existing'!AC$12:AC$461)</f>
        <v>0</v>
      </c>
      <c r="AD165" s="37">
        <f>SUMIF('R-Existing'!$B$12:$B$461,$B165,'R-Existing'!AD$12:AD$461)</f>
        <v>0</v>
      </c>
      <c r="AE165" s="56">
        <f>SUMIF('R-Existing'!$B$12:$B$461,$B165,'R-Existing'!AE$12:AE$461)</f>
        <v>9.6699999999999994E-2</v>
      </c>
      <c r="AF165" s="37">
        <f>SUMIF('R-Existing'!$B$12:$B$461,$B165,'R-Existing'!AF$12:AF$461)</f>
        <v>0</v>
      </c>
      <c r="AG165" s="37">
        <f>SUMIF('R-Existing'!$B$12:$B$461,$B165,'R-Existing'!AG$12:AG$461)</f>
        <v>0</v>
      </c>
      <c r="AH165" s="37">
        <f>SUMIF('R-Existing'!$B$12:$B$461,$B165,'R-Existing'!AH$12:AH$461)</f>
        <v>0</v>
      </c>
      <c r="AI165" s="37">
        <f>SUMIF('R-Existing'!$B$12:$B$461,$B165,'R-Existing'!AI$12:AI$461)</f>
        <v>0</v>
      </c>
      <c r="AJ165" s="37">
        <f>SUMIF('R-Existing'!$B$12:$B$461,$B165,'R-Existing'!AJ$12:AJ$461)</f>
        <v>0</v>
      </c>
      <c r="AK165" s="37">
        <f>SUMIF('R-Existing'!$B$12:$B$461,$B165,'R-Existing'!AK$12:AK$461)</f>
        <v>0</v>
      </c>
      <c r="AL165" s="37">
        <f>SUMIF('R-Existing'!$B$12:$B$461,$B165,'R-Existing'!AL$12:AL$461)</f>
        <v>0</v>
      </c>
      <c r="AM165" s="37">
        <f>SUMIF('R-Existing'!$B$12:$B$461,$B165,'R-Existing'!AM$12:AM$461)</f>
        <v>0</v>
      </c>
      <c r="AN165" s="37">
        <f>SUMIF('R-Existing'!$B$12:$B$461,$B165,'R-Existing'!AN$12:AN$461)</f>
        <v>0</v>
      </c>
      <c r="AO165" s="37"/>
      <c r="AP165" s="37"/>
    </row>
    <row r="166" spans="1:42" x14ac:dyDescent="0.2">
      <c r="A166" s="1">
        <f t="shared" si="8"/>
        <v>2</v>
      </c>
      <c r="B166" s="101">
        <f t="shared" si="9"/>
        <v>49368</v>
      </c>
      <c r="C166" s="37">
        <f>SUMIF('R-Existing'!$B$12:$B$461,$B166,'R-Existing'!C$12:C$461)</f>
        <v>0</v>
      </c>
      <c r="D166" s="37">
        <f>SUMIF('R-Existing'!$B$12:$B$461,$B166,'R-Existing'!D$12:D$461)</f>
        <v>0</v>
      </c>
      <c r="E166" s="37">
        <f>SUMIF('R-Existing'!$B$12:$B$461,$B166,'R-Existing'!E$12:E$461)</f>
        <v>0</v>
      </c>
      <c r="F166" s="37">
        <f>SUMIF('R-Existing'!$B$12:$B$461,$B166,'R-Existing'!F$12:F$461)</f>
        <v>0</v>
      </c>
      <c r="G166" s="37">
        <f>SUMIF('R-Existing'!$B$12:$B$461,$B166,'R-Existing'!G$12:G$461)</f>
        <v>0</v>
      </c>
      <c r="H166" s="37">
        <f>SUMIF('R-Existing'!$B$12:$B$461,$B166,'R-Existing'!H$12:H$461)</f>
        <v>0</v>
      </c>
      <c r="I166" s="37">
        <f>SUMIF('R-Existing'!$B$12:$B$461,$B166,'R-Existing'!I$12:I$461)</f>
        <v>0</v>
      </c>
      <c r="J166" s="37">
        <f>SUMIF('R-Existing'!$B$12:$B$461,$B166,'R-Existing'!J$12:J$461)</f>
        <v>0</v>
      </c>
      <c r="K166" s="37">
        <f>SUMIF('R-Existing'!$B$12:$B$461,$B166,'R-Existing'!K$12:K$461)</f>
        <v>0</v>
      </c>
      <c r="L166" s="37">
        <f>SUMIF('R-Existing'!$B$12:$B$461,$B166,'R-Existing'!L$12:L$461)</f>
        <v>0</v>
      </c>
      <c r="M166" s="37">
        <f>SUMIF('R-Existing'!$B$12:$B$461,$B166,'R-Existing'!M$12:M$461)</f>
        <v>0</v>
      </c>
      <c r="N166" s="37">
        <f>SUMIF('R-Existing'!$B$12:$B$461,$B166,'R-Existing'!N$12:N$461)</f>
        <v>0</v>
      </c>
      <c r="O166" s="37">
        <f>SUMIF('R-Existing'!$B$12:$B$461,$B166,'R-Existing'!O$12:O$461)</f>
        <v>0</v>
      </c>
      <c r="P166" s="37">
        <f>SUMIF('R-Existing'!$B$12:$B$461,$B166,'R-Existing'!P$12:P$461)</f>
        <v>0</v>
      </c>
      <c r="Q166" s="37">
        <f>SUMIF('R-Existing'!$B$12:$B$461,$B166,'R-Existing'!Q$12:Q$461)</f>
        <v>0</v>
      </c>
      <c r="R166" s="37">
        <f>SUMIF('R-Existing'!$B$12:$B$461,$B166,'R-Existing'!R$12:R$461)</f>
        <v>0</v>
      </c>
      <c r="S166" s="37">
        <f>SUMIF('R-Existing'!$B$12:$B$461,$B166,'R-Existing'!S$12:S$461)</f>
        <v>0</v>
      </c>
      <c r="T166" s="37">
        <f>SUMIF('R-Existing'!$B$12:$B$461,$B166,'R-Existing'!T$12:T$461)</f>
        <v>0</v>
      </c>
      <c r="U166" s="37">
        <f>SUMIF('R-Existing'!$B$12:$B$461,$B166,'R-Existing'!U$12:U$461)</f>
        <v>1</v>
      </c>
      <c r="V166" s="37">
        <f>SUMIF('R-Existing'!$B$12:$B$461,$B166,'R-Existing'!V$12:V$461)</f>
        <v>0</v>
      </c>
      <c r="W166" s="37">
        <f>SUMIF('R-Existing'!$B$12:$B$461,$B166,'R-Existing'!W$12:W$461)</f>
        <v>0</v>
      </c>
      <c r="X166" s="37" t="e">
        <f>SUMIF('R-Existing'!$B$12:$B$461,$B166,'R-Existing'!X$12:X$461)</f>
        <v>#N/A</v>
      </c>
      <c r="Y166" s="37">
        <f>SUMIF('R-Existing'!$B$12:$B$461,$B166,'R-Existing'!Y$12:Y$461)</f>
        <v>0</v>
      </c>
      <c r="Z166" s="37">
        <f>SUMIF('R-Existing'!$B$12:$B$461,$B166,'R-Existing'!Z$12:Z$461)</f>
        <v>0</v>
      </c>
      <c r="AA166" s="37">
        <f>SUMIF('R-Existing'!$B$12:$B$461,$B166,'R-Existing'!AA$12:AA$461)</f>
        <v>0</v>
      </c>
      <c r="AB166" s="37">
        <f>SUMIF('R-Existing'!$B$12:$B$461,$B166,'R-Existing'!AB$12:AB$461)</f>
        <v>0</v>
      </c>
      <c r="AC166" s="37">
        <f>SUMIF('R-Existing'!$B$12:$B$461,$B166,'R-Existing'!AC$12:AC$461)</f>
        <v>0</v>
      </c>
      <c r="AD166" s="37">
        <f>SUMIF('R-Existing'!$B$12:$B$461,$B166,'R-Existing'!AD$12:AD$461)</f>
        <v>0</v>
      </c>
      <c r="AE166" s="56">
        <f>SUMIF('R-Existing'!$B$12:$B$461,$B166,'R-Existing'!AE$12:AE$461)</f>
        <v>9.6699999999999994E-2</v>
      </c>
      <c r="AF166" s="37">
        <f>SUMIF('R-Existing'!$B$12:$B$461,$B166,'R-Existing'!AF$12:AF$461)</f>
        <v>0</v>
      </c>
      <c r="AG166" s="37">
        <f>SUMIF('R-Existing'!$B$12:$B$461,$B166,'R-Existing'!AG$12:AG$461)</f>
        <v>0</v>
      </c>
      <c r="AH166" s="37">
        <f>SUMIF('R-Existing'!$B$12:$B$461,$B166,'R-Existing'!AH$12:AH$461)</f>
        <v>0</v>
      </c>
      <c r="AI166" s="37">
        <f>SUMIF('R-Existing'!$B$12:$B$461,$B166,'R-Existing'!AI$12:AI$461)</f>
        <v>0</v>
      </c>
      <c r="AJ166" s="37">
        <f>SUMIF('R-Existing'!$B$12:$B$461,$B166,'R-Existing'!AJ$12:AJ$461)</f>
        <v>0</v>
      </c>
      <c r="AK166" s="37">
        <f>SUMIF('R-Existing'!$B$12:$B$461,$B166,'R-Existing'!AK$12:AK$461)</f>
        <v>0</v>
      </c>
      <c r="AL166" s="37">
        <f>SUMIF('R-Existing'!$B$12:$B$461,$B166,'R-Existing'!AL$12:AL$461)</f>
        <v>0</v>
      </c>
      <c r="AM166" s="37">
        <f>SUMIF('R-Existing'!$B$12:$B$461,$B166,'R-Existing'!AM$12:AM$461)</f>
        <v>0</v>
      </c>
      <c r="AN166" s="37">
        <f>SUMIF('R-Existing'!$B$12:$B$461,$B166,'R-Existing'!AN$12:AN$461)</f>
        <v>0</v>
      </c>
      <c r="AO166" s="37"/>
      <c r="AP166" s="37"/>
    </row>
    <row r="167" spans="1:42" x14ac:dyDescent="0.2">
      <c r="A167" s="1">
        <f t="shared" si="8"/>
        <v>3</v>
      </c>
      <c r="B167" s="101">
        <f t="shared" si="9"/>
        <v>49399</v>
      </c>
      <c r="C167" s="37">
        <f>SUMIF('R-Existing'!$B$12:$B$461,$B167,'R-Existing'!C$12:C$461)</f>
        <v>0</v>
      </c>
      <c r="D167" s="37">
        <f>SUMIF('R-Existing'!$B$12:$B$461,$B167,'R-Existing'!D$12:D$461)</f>
        <v>0</v>
      </c>
      <c r="E167" s="37">
        <f>SUMIF('R-Existing'!$B$12:$B$461,$B167,'R-Existing'!E$12:E$461)</f>
        <v>0</v>
      </c>
      <c r="F167" s="37">
        <f>SUMIF('R-Existing'!$B$12:$B$461,$B167,'R-Existing'!F$12:F$461)</f>
        <v>0</v>
      </c>
      <c r="G167" s="37">
        <f>SUMIF('R-Existing'!$B$12:$B$461,$B167,'R-Existing'!G$12:G$461)</f>
        <v>0</v>
      </c>
      <c r="H167" s="37">
        <f>SUMIF('R-Existing'!$B$12:$B$461,$B167,'R-Existing'!H$12:H$461)</f>
        <v>0</v>
      </c>
      <c r="I167" s="37">
        <f>SUMIF('R-Existing'!$B$12:$B$461,$B167,'R-Existing'!I$12:I$461)</f>
        <v>0</v>
      </c>
      <c r="J167" s="37">
        <f>SUMIF('R-Existing'!$B$12:$B$461,$B167,'R-Existing'!J$12:J$461)</f>
        <v>0</v>
      </c>
      <c r="K167" s="37">
        <f>SUMIF('R-Existing'!$B$12:$B$461,$B167,'R-Existing'!K$12:K$461)</f>
        <v>0</v>
      </c>
      <c r="L167" s="37">
        <f>SUMIF('R-Existing'!$B$12:$B$461,$B167,'R-Existing'!L$12:L$461)</f>
        <v>0</v>
      </c>
      <c r="M167" s="37">
        <f>SUMIF('R-Existing'!$B$12:$B$461,$B167,'R-Existing'!M$12:M$461)</f>
        <v>0</v>
      </c>
      <c r="N167" s="37">
        <f>SUMIF('R-Existing'!$B$12:$B$461,$B167,'R-Existing'!N$12:N$461)</f>
        <v>0</v>
      </c>
      <c r="O167" s="37">
        <f>SUMIF('R-Existing'!$B$12:$B$461,$B167,'R-Existing'!O$12:O$461)</f>
        <v>0</v>
      </c>
      <c r="P167" s="37">
        <f>SUMIF('R-Existing'!$B$12:$B$461,$B167,'R-Existing'!P$12:P$461)</f>
        <v>0</v>
      </c>
      <c r="Q167" s="37">
        <f>SUMIF('R-Existing'!$B$12:$B$461,$B167,'R-Existing'!Q$12:Q$461)</f>
        <v>0</v>
      </c>
      <c r="R167" s="37">
        <f>SUMIF('R-Existing'!$B$12:$B$461,$B167,'R-Existing'!R$12:R$461)</f>
        <v>0</v>
      </c>
      <c r="S167" s="37">
        <f>SUMIF('R-Existing'!$B$12:$B$461,$B167,'R-Existing'!S$12:S$461)</f>
        <v>0</v>
      </c>
      <c r="T167" s="37">
        <f>SUMIF('R-Existing'!$B$12:$B$461,$B167,'R-Existing'!T$12:T$461)</f>
        <v>0</v>
      </c>
      <c r="U167" s="37">
        <f>SUMIF('R-Existing'!$B$12:$B$461,$B167,'R-Existing'!U$12:U$461)</f>
        <v>1</v>
      </c>
      <c r="V167" s="37">
        <f>SUMIF('R-Existing'!$B$12:$B$461,$B167,'R-Existing'!V$12:V$461)</f>
        <v>0</v>
      </c>
      <c r="W167" s="37">
        <f>SUMIF('R-Existing'!$B$12:$B$461,$B167,'R-Existing'!W$12:W$461)</f>
        <v>0</v>
      </c>
      <c r="X167" s="37" t="e">
        <f>SUMIF('R-Existing'!$B$12:$B$461,$B167,'R-Existing'!X$12:X$461)</f>
        <v>#N/A</v>
      </c>
      <c r="Y167" s="37">
        <f>SUMIF('R-Existing'!$B$12:$B$461,$B167,'R-Existing'!Y$12:Y$461)</f>
        <v>0</v>
      </c>
      <c r="Z167" s="37">
        <f>SUMIF('R-Existing'!$B$12:$B$461,$B167,'R-Existing'!Z$12:Z$461)</f>
        <v>0</v>
      </c>
      <c r="AA167" s="37">
        <f>SUMIF('R-Existing'!$B$12:$B$461,$B167,'R-Existing'!AA$12:AA$461)</f>
        <v>0</v>
      </c>
      <c r="AB167" s="37">
        <f>SUMIF('R-Existing'!$B$12:$B$461,$B167,'R-Existing'!AB$12:AB$461)</f>
        <v>0</v>
      </c>
      <c r="AC167" s="37">
        <f>SUMIF('R-Existing'!$B$12:$B$461,$B167,'R-Existing'!AC$12:AC$461)</f>
        <v>0</v>
      </c>
      <c r="AD167" s="37">
        <f>SUMIF('R-Existing'!$B$12:$B$461,$B167,'R-Existing'!AD$12:AD$461)</f>
        <v>0</v>
      </c>
      <c r="AE167" s="56">
        <f>SUMIF('R-Existing'!$B$12:$B$461,$B167,'R-Existing'!AE$12:AE$461)</f>
        <v>9.6699999999999994E-2</v>
      </c>
      <c r="AF167" s="37">
        <f>SUMIF('R-Existing'!$B$12:$B$461,$B167,'R-Existing'!AF$12:AF$461)</f>
        <v>0</v>
      </c>
      <c r="AG167" s="37">
        <f>SUMIF('R-Existing'!$B$12:$B$461,$B167,'R-Existing'!AG$12:AG$461)</f>
        <v>0</v>
      </c>
      <c r="AH167" s="37">
        <f>SUMIF('R-Existing'!$B$12:$B$461,$B167,'R-Existing'!AH$12:AH$461)</f>
        <v>0</v>
      </c>
      <c r="AI167" s="37">
        <f>SUMIF('R-Existing'!$B$12:$B$461,$B167,'R-Existing'!AI$12:AI$461)</f>
        <v>0</v>
      </c>
      <c r="AJ167" s="37">
        <f>SUMIF('R-Existing'!$B$12:$B$461,$B167,'R-Existing'!AJ$12:AJ$461)</f>
        <v>0</v>
      </c>
      <c r="AK167" s="37">
        <f>SUMIF('R-Existing'!$B$12:$B$461,$B167,'R-Existing'!AK$12:AK$461)</f>
        <v>0</v>
      </c>
      <c r="AL167" s="37">
        <f>SUMIF('R-Existing'!$B$12:$B$461,$B167,'R-Existing'!AL$12:AL$461)</f>
        <v>0</v>
      </c>
      <c r="AM167" s="37">
        <f>SUMIF('R-Existing'!$B$12:$B$461,$B167,'R-Existing'!AM$12:AM$461)</f>
        <v>0</v>
      </c>
      <c r="AN167" s="37">
        <f>SUMIF('R-Existing'!$B$12:$B$461,$B167,'R-Existing'!AN$12:AN$461)</f>
        <v>0</v>
      </c>
      <c r="AO167" s="37"/>
      <c r="AP167" s="37"/>
    </row>
    <row r="168" spans="1:42" x14ac:dyDescent="0.2">
      <c r="A168" s="1">
        <f t="shared" si="8"/>
        <v>4</v>
      </c>
      <c r="B168" s="101">
        <f t="shared" si="9"/>
        <v>49429</v>
      </c>
      <c r="C168" s="37">
        <f>SUMIF('R-Existing'!$B$12:$B$461,$B168,'R-Existing'!C$12:C$461)</f>
        <v>0</v>
      </c>
      <c r="D168" s="37">
        <f>SUMIF('R-Existing'!$B$12:$B$461,$B168,'R-Existing'!D$12:D$461)</f>
        <v>0</v>
      </c>
      <c r="E168" s="37">
        <f>SUMIF('R-Existing'!$B$12:$B$461,$B168,'R-Existing'!E$12:E$461)</f>
        <v>0</v>
      </c>
      <c r="F168" s="37">
        <f>SUMIF('R-Existing'!$B$12:$B$461,$B168,'R-Existing'!F$12:F$461)</f>
        <v>0</v>
      </c>
      <c r="G168" s="37">
        <f>SUMIF('R-Existing'!$B$12:$B$461,$B168,'R-Existing'!G$12:G$461)</f>
        <v>0</v>
      </c>
      <c r="H168" s="37">
        <f>SUMIF('R-Existing'!$B$12:$B$461,$B168,'R-Existing'!H$12:H$461)</f>
        <v>0</v>
      </c>
      <c r="I168" s="37">
        <f>SUMIF('R-Existing'!$B$12:$B$461,$B168,'R-Existing'!I$12:I$461)</f>
        <v>0</v>
      </c>
      <c r="J168" s="37">
        <f>SUMIF('R-Existing'!$B$12:$B$461,$B168,'R-Existing'!J$12:J$461)</f>
        <v>0</v>
      </c>
      <c r="K168" s="37">
        <f>SUMIF('R-Existing'!$B$12:$B$461,$B168,'R-Existing'!K$12:K$461)</f>
        <v>0</v>
      </c>
      <c r="L168" s="37">
        <f>SUMIF('R-Existing'!$B$12:$B$461,$B168,'R-Existing'!L$12:L$461)</f>
        <v>0</v>
      </c>
      <c r="M168" s="37">
        <f>SUMIF('R-Existing'!$B$12:$B$461,$B168,'R-Existing'!M$12:M$461)</f>
        <v>0</v>
      </c>
      <c r="N168" s="37">
        <f>SUMIF('R-Existing'!$B$12:$B$461,$B168,'R-Existing'!N$12:N$461)</f>
        <v>0</v>
      </c>
      <c r="O168" s="37">
        <f>SUMIF('R-Existing'!$B$12:$B$461,$B168,'R-Existing'!O$12:O$461)</f>
        <v>0</v>
      </c>
      <c r="P168" s="37">
        <f>SUMIF('R-Existing'!$B$12:$B$461,$B168,'R-Existing'!P$12:P$461)</f>
        <v>0</v>
      </c>
      <c r="Q168" s="37">
        <f>SUMIF('R-Existing'!$B$12:$B$461,$B168,'R-Existing'!Q$12:Q$461)</f>
        <v>0</v>
      </c>
      <c r="R168" s="37">
        <f>SUMIF('R-Existing'!$B$12:$B$461,$B168,'R-Existing'!R$12:R$461)</f>
        <v>0</v>
      </c>
      <c r="S168" s="37">
        <f>SUMIF('R-Existing'!$B$12:$B$461,$B168,'R-Existing'!S$12:S$461)</f>
        <v>0</v>
      </c>
      <c r="T168" s="37">
        <f>SUMIF('R-Existing'!$B$12:$B$461,$B168,'R-Existing'!T$12:T$461)</f>
        <v>0</v>
      </c>
      <c r="U168" s="37">
        <f>SUMIF('R-Existing'!$B$12:$B$461,$B168,'R-Existing'!U$12:U$461)</f>
        <v>1</v>
      </c>
      <c r="V168" s="37">
        <f>SUMIF('R-Existing'!$B$12:$B$461,$B168,'R-Existing'!V$12:V$461)</f>
        <v>0</v>
      </c>
      <c r="W168" s="37">
        <f>SUMIF('R-Existing'!$B$12:$B$461,$B168,'R-Existing'!W$12:W$461)</f>
        <v>0</v>
      </c>
      <c r="X168" s="37" t="e">
        <f>SUMIF('R-Existing'!$B$12:$B$461,$B168,'R-Existing'!X$12:X$461)</f>
        <v>#N/A</v>
      </c>
      <c r="Y168" s="37">
        <f>SUMIF('R-Existing'!$B$12:$B$461,$B168,'R-Existing'!Y$12:Y$461)</f>
        <v>0</v>
      </c>
      <c r="Z168" s="37">
        <f>SUMIF('R-Existing'!$B$12:$B$461,$B168,'R-Existing'!Z$12:Z$461)</f>
        <v>0</v>
      </c>
      <c r="AA168" s="37">
        <f>SUMIF('R-Existing'!$B$12:$B$461,$B168,'R-Existing'!AA$12:AA$461)</f>
        <v>0</v>
      </c>
      <c r="AB168" s="37">
        <f>SUMIF('R-Existing'!$B$12:$B$461,$B168,'R-Existing'!AB$12:AB$461)</f>
        <v>0</v>
      </c>
      <c r="AC168" s="37">
        <f>SUMIF('R-Existing'!$B$12:$B$461,$B168,'R-Existing'!AC$12:AC$461)</f>
        <v>0</v>
      </c>
      <c r="AD168" s="37">
        <f>SUMIF('R-Existing'!$B$12:$B$461,$B168,'R-Existing'!AD$12:AD$461)</f>
        <v>0</v>
      </c>
      <c r="AE168" s="56">
        <f>SUMIF('R-Existing'!$B$12:$B$461,$B168,'R-Existing'!AE$12:AE$461)</f>
        <v>9.6699999999999994E-2</v>
      </c>
      <c r="AF168" s="37">
        <f>SUMIF('R-Existing'!$B$12:$B$461,$B168,'R-Existing'!AF$12:AF$461)</f>
        <v>0</v>
      </c>
      <c r="AG168" s="37">
        <f>SUMIF('R-Existing'!$B$12:$B$461,$B168,'R-Existing'!AG$12:AG$461)</f>
        <v>0</v>
      </c>
      <c r="AH168" s="37">
        <f>SUMIF('R-Existing'!$B$12:$B$461,$B168,'R-Existing'!AH$12:AH$461)</f>
        <v>0</v>
      </c>
      <c r="AI168" s="37">
        <f>SUMIF('R-Existing'!$B$12:$B$461,$B168,'R-Existing'!AI$12:AI$461)</f>
        <v>0</v>
      </c>
      <c r="AJ168" s="37">
        <f>SUMIF('R-Existing'!$B$12:$B$461,$B168,'R-Existing'!AJ$12:AJ$461)</f>
        <v>0</v>
      </c>
      <c r="AK168" s="37">
        <f>SUMIF('R-Existing'!$B$12:$B$461,$B168,'R-Existing'!AK$12:AK$461)</f>
        <v>0</v>
      </c>
      <c r="AL168" s="37">
        <f>SUMIF('R-Existing'!$B$12:$B$461,$B168,'R-Existing'!AL$12:AL$461)</f>
        <v>0</v>
      </c>
      <c r="AM168" s="37">
        <f>SUMIF('R-Existing'!$B$12:$B$461,$B168,'R-Existing'!AM$12:AM$461)</f>
        <v>0</v>
      </c>
      <c r="AN168" s="37">
        <f>SUMIF('R-Existing'!$B$12:$B$461,$B168,'R-Existing'!AN$12:AN$461)</f>
        <v>0</v>
      </c>
      <c r="AO168" s="37"/>
      <c r="AP168" s="37"/>
    </row>
    <row r="169" spans="1:42" x14ac:dyDescent="0.2">
      <c r="A169" s="1">
        <f t="shared" si="8"/>
        <v>5</v>
      </c>
      <c r="B169" s="101">
        <f t="shared" si="9"/>
        <v>49460</v>
      </c>
      <c r="C169" s="37">
        <f>SUMIF('R-Existing'!$B$12:$B$461,$B169,'R-Existing'!C$12:C$461)</f>
        <v>0</v>
      </c>
      <c r="D169" s="37">
        <f>SUMIF('R-Existing'!$B$12:$B$461,$B169,'R-Existing'!D$12:D$461)</f>
        <v>0</v>
      </c>
      <c r="E169" s="37">
        <f>SUMIF('R-Existing'!$B$12:$B$461,$B169,'R-Existing'!E$12:E$461)</f>
        <v>0</v>
      </c>
      <c r="F169" s="37">
        <f>SUMIF('R-Existing'!$B$12:$B$461,$B169,'R-Existing'!F$12:F$461)</f>
        <v>0</v>
      </c>
      <c r="G169" s="37">
        <f>SUMIF('R-Existing'!$B$12:$B$461,$B169,'R-Existing'!G$12:G$461)</f>
        <v>0</v>
      </c>
      <c r="H169" s="37">
        <f>SUMIF('R-Existing'!$B$12:$B$461,$B169,'R-Existing'!H$12:H$461)</f>
        <v>0</v>
      </c>
      <c r="I169" s="37">
        <f>SUMIF('R-Existing'!$B$12:$B$461,$B169,'R-Existing'!I$12:I$461)</f>
        <v>0</v>
      </c>
      <c r="J169" s="37">
        <f>SUMIF('R-Existing'!$B$12:$B$461,$B169,'R-Existing'!J$12:J$461)</f>
        <v>0</v>
      </c>
      <c r="K169" s="37">
        <f>SUMIF('R-Existing'!$B$12:$B$461,$B169,'R-Existing'!K$12:K$461)</f>
        <v>0</v>
      </c>
      <c r="L169" s="37">
        <f>SUMIF('R-Existing'!$B$12:$B$461,$B169,'R-Existing'!L$12:L$461)</f>
        <v>0</v>
      </c>
      <c r="M169" s="37">
        <f>SUMIF('R-Existing'!$B$12:$B$461,$B169,'R-Existing'!M$12:M$461)</f>
        <v>0</v>
      </c>
      <c r="N169" s="37">
        <f>SUMIF('R-Existing'!$B$12:$B$461,$B169,'R-Existing'!N$12:N$461)</f>
        <v>0</v>
      </c>
      <c r="O169" s="37">
        <f>SUMIF('R-Existing'!$B$12:$B$461,$B169,'R-Existing'!O$12:O$461)</f>
        <v>0</v>
      </c>
      <c r="P169" s="37">
        <f>SUMIF('R-Existing'!$B$12:$B$461,$B169,'R-Existing'!P$12:P$461)</f>
        <v>0</v>
      </c>
      <c r="Q169" s="37">
        <f>SUMIF('R-Existing'!$B$12:$B$461,$B169,'R-Existing'!Q$12:Q$461)</f>
        <v>0</v>
      </c>
      <c r="R169" s="37">
        <f>SUMIF('R-Existing'!$B$12:$B$461,$B169,'R-Existing'!R$12:R$461)</f>
        <v>0</v>
      </c>
      <c r="S169" s="37">
        <f>SUMIF('R-Existing'!$B$12:$B$461,$B169,'R-Existing'!S$12:S$461)</f>
        <v>0</v>
      </c>
      <c r="T169" s="37">
        <f>SUMIF('R-Existing'!$B$12:$B$461,$B169,'R-Existing'!T$12:T$461)</f>
        <v>0</v>
      </c>
      <c r="U169" s="37">
        <f>SUMIF('R-Existing'!$B$12:$B$461,$B169,'R-Existing'!U$12:U$461)</f>
        <v>1</v>
      </c>
      <c r="V169" s="37">
        <f>SUMIF('R-Existing'!$B$12:$B$461,$B169,'R-Existing'!V$12:V$461)</f>
        <v>0</v>
      </c>
      <c r="W169" s="37">
        <f>SUMIF('R-Existing'!$B$12:$B$461,$B169,'R-Existing'!W$12:W$461)</f>
        <v>0</v>
      </c>
      <c r="X169" s="37" t="e">
        <f>SUMIF('R-Existing'!$B$12:$B$461,$B169,'R-Existing'!X$12:X$461)</f>
        <v>#N/A</v>
      </c>
      <c r="Y169" s="37">
        <f>SUMIF('R-Existing'!$B$12:$B$461,$B169,'R-Existing'!Y$12:Y$461)</f>
        <v>0</v>
      </c>
      <c r="Z169" s="37">
        <f>SUMIF('R-Existing'!$B$12:$B$461,$B169,'R-Existing'!Z$12:Z$461)</f>
        <v>0</v>
      </c>
      <c r="AA169" s="37">
        <f>SUMIF('R-Existing'!$B$12:$B$461,$B169,'R-Existing'!AA$12:AA$461)</f>
        <v>0</v>
      </c>
      <c r="AB169" s="37">
        <f>SUMIF('R-Existing'!$B$12:$B$461,$B169,'R-Existing'!AB$12:AB$461)</f>
        <v>0</v>
      </c>
      <c r="AC169" s="37">
        <f>SUMIF('R-Existing'!$B$12:$B$461,$B169,'R-Existing'!AC$12:AC$461)</f>
        <v>0</v>
      </c>
      <c r="AD169" s="37">
        <f>SUMIF('R-Existing'!$B$12:$B$461,$B169,'R-Existing'!AD$12:AD$461)</f>
        <v>0</v>
      </c>
      <c r="AE169" s="56">
        <f>SUMIF('R-Existing'!$B$12:$B$461,$B169,'R-Existing'!AE$12:AE$461)</f>
        <v>9.6699999999999994E-2</v>
      </c>
      <c r="AF169" s="37">
        <f>SUMIF('R-Existing'!$B$12:$B$461,$B169,'R-Existing'!AF$12:AF$461)</f>
        <v>0</v>
      </c>
      <c r="AG169" s="37">
        <f>SUMIF('R-Existing'!$B$12:$B$461,$B169,'R-Existing'!AG$12:AG$461)</f>
        <v>0</v>
      </c>
      <c r="AH169" s="37">
        <f>SUMIF('R-Existing'!$B$12:$B$461,$B169,'R-Existing'!AH$12:AH$461)</f>
        <v>0</v>
      </c>
      <c r="AI169" s="37">
        <f>SUMIF('R-Existing'!$B$12:$B$461,$B169,'R-Existing'!AI$12:AI$461)</f>
        <v>0</v>
      </c>
      <c r="AJ169" s="37">
        <f>SUMIF('R-Existing'!$B$12:$B$461,$B169,'R-Existing'!AJ$12:AJ$461)</f>
        <v>0</v>
      </c>
      <c r="AK169" s="37">
        <f>SUMIF('R-Existing'!$B$12:$B$461,$B169,'R-Existing'!AK$12:AK$461)</f>
        <v>0</v>
      </c>
      <c r="AL169" s="37">
        <f>SUMIF('R-Existing'!$B$12:$B$461,$B169,'R-Existing'!AL$12:AL$461)</f>
        <v>0</v>
      </c>
      <c r="AM169" s="37">
        <f>SUMIF('R-Existing'!$B$12:$B$461,$B169,'R-Existing'!AM$12:AM$461)</f>
        <v>0</v>
      </c>
      <c r="AN169" s="37">
        <f>SUMIF('R-Existing'!$B$12:$B$461,$B169,'R-Existing'!AN$12:AN$461)</f>
        <v>0</v>
      </c>
      <c r="AO169" s="37"/>
      <c r="AP169" s="37"/>
    </row>
    <row r="170" spans="1:42" x14ac:dyDescent="0.2">
      <c r="A170" s="1">
        <f t="shared" si="8"/>
        <v>6</v>
      </c>
      <c r="B170" s="101">
        <f t="shared" si="9"/>
        <v>49490</v>
      </c>
      <c r="C170" s="37">
        <f>SUMIF('R-Existing'!$B$12:$B$461,$B170,'R-Existing'!C$12:C$461)</f>
        <v>0</v>
      </c>
      <c r="D170" s="37">
        <f>SUMIF('R-Existing'!$B$12:$B$461,$B170,'R-Existing'!D$12:D$461)</f>
        <v>0</v>
      </c>
      <c r="E170" s="37">
        <f>SUMIF('R-Existing'!$B$12:$B$461,$B170,'R-Existing'!E$12:E$461)</f>
        <v>0</v>
      </c>
      <c r="F170" s="37">
        <f>SUMIF('R-Existing'!$B$12:$B$461,$B170,'R-Existing'!F$12:F$461)</f>
        <v>0</v>
      </c>
      <c r="G170" s="37">
        <f>SUMIF('R-Existing'!$B$12:$B$461,$B170,'R-Existing'!G$12:G$461)</f>
        <v>0</v>
      </c>
      <c r="H170" s="37">
        <f>SUMIF('R-Existing'!$B$12:$B$461,$B170,'R-Existing'!H$12:H$461)</f>
        <v>0</v>
      </c>
      <c r="I170" s="37">
        <f>SUMIF('R-Existing'!$B$12:$B$461,$B170,'R-Existing'!I$12:I$461)</f>
        <v>0</v>
      </c>
      <c r="J170" s="37">
        <f>SUMIF('R-Existing'!$B$12:$B$461,$B170,'R-Existing'!J$12:J$461)</f>
        <v>0</v>
      </c>
      <c r="K170" s="37">
        <f>SUMIF('R-Existing'!$B$12:$B$461,$B170,'R-Existing'!K$12:K$461)</f>
        <v>0</v>
      </c>
      <c r="L170" s="37">
        <f>SUMIF('R-Existing'!$B$12:$B$461,$B170,'R-Existing'!L$12:L$461)</f>
        <v>0</v>
      </c>
      <c r="M170" s="37">
        <f>SUMIF('R-Existing'!$B$12:$B$461,$B170,'R-Existing'!M$12:M$461)</f>
        <v>0</v>
      </c>
      <c r="N170" s="37">
        <f>SUMIF('R-Existing'!$B$12:$B$461,$B170,'R-Existing'!N$12:N$461)</f>
        <v>0</v>
      </c>
      <c r="O170" s="37">
        <f>SUMIF('R-Existing'!$B$12:$B$461,$B170,'R-Existing'!O$12:O$461)</f>
        <v>0</v>
      </c>
      <c r="P170" s="37">
        <f>SUMIF('R-Existing'!$B$12:$B$461,$B170,'R-Existing'!P$12:P$461)</f>
        <v>0</v>
      </c>
      <c r="Q170" s="37">
        <f>SUMIF('R-Existing'!$B$12:$B$461,$B170,'R-Existing'!Q$12:Q$461)</f>
        <v>0</v>
      </c>
      <c r="R170" s="37">
        <f>SUMIF('R-Existing'!$B$12:$B$461,$B170,'R-Existing'!R$12:R$461)</f>
        <v>0</v>
      </c>
      <c r="S170" s="37">
        <f>SUMIF('R-Existing'!$B$12:$B$461,$B170,'R-Existing'!S$12:S$461)</f>
        <v>0</v>
      </c>
      <c r="T170" s="37">
        <f>SUMIF('R-Existing'!$B$12:$B$461,$B170,'R-Existing'!T$12:T$461)</f>
        <v>0</v>
      </c>
      <c r="U170" s="37">
        <f>SUMIF('R-Existing'!$B$12:$B$461,$B170,'R-Existing'!U$12:U$461)</f>
        <v>1</v>
      </c>
      <c r="V170" s="37">
        <f>SUMIF('R-Existing'!$B$12:$B$461,$B170,'R-Existing'!V$12:V$461)</f>
        <v>0</v>
      </c>
      <c r="W170" s="37">
        <f>SUMIF('R-Existing'!$B$12:$B$461,$B170,'R-Existing'!W$12:W$461)</f>
        <v>0</v>
      </c>
      <c r="X170" s="37" t="e">
        <f>SUMIF('R-Existing'!$B$12:$B$461,$B170,'R-Existing'!X$12:X$461)</f>
        <v>#N/A</v>
      </c>
      <c r="Y170" s="37">
        <f>SUMIF('R-Existing'!$B$12:$B$461,$B170,'R-Existing'!Y$12:Y$461)</f>
        <v>0</v>
      </c>
      <c r="Z170" s="37">
        <f>SUMIF('R-Existing'!$B$12:$B$461,$B170,'R-Existing'!Z$12:Z$461)</f>
        <v>0</v>
      </c>
      <c r="AA170" s="37">
        <f>SUMIF('R-Existing'!$B$12:$B$461,$B170,'R-Existing'!AA$12:AA$461)</f>
        <v>0</v>
      </c>
      <c r="AB170" s="37">
        <f>SUMIF('R-Existing'!$B$12:$B$461,$B170,'R-Existing'!AB$12:AB$461)</f>
        <v>0</v>
      </c>
      <c r="AC170" s="37">
        <f>SUMIF('R-Existing'!$B$12:$B$461,$B170,'R-Existing'!AC$12:AC$461)</f>
        <v>0</v>
      </c>
      <c r="AD170" s="37">
        <f>SUMIF('R-Existing'!$B$12:$B$461,$B170,'R-Existing'!AD$12:AD$461)</f>
        <v>0</v>
      </c>
      <c r="AE170" s="56">
        <f>SUMIF('R-Existing'!$B$12:$B$461,$B170,'R-Existing'!AE$12:AE$461)</f>
        <v>9.6699999999999994E-2</v>
      </c>
      <c r="AF170" s="37">
        <f>SUMIF('R-Existing'!$B$12:$B$461,$B170,'R-Existing'!AF$12:AF$461)</f>
        <v>0</v>
      </c>
      <c r="AG170" s="37">
        <f>SUMIF('R-Existing'!$B$12:$B$461,$B170,'R-Existing'!AG$12:AG$461)</f>
        <v>0</v>
      </c>
      <c r="AH170" s="37">
        <f>SUMIF('R-Existing'!$B$12:$B$461,$B170,'R-Existing'!AH$12:AH$461)</f>
        <v>0</v>
      </c>
      <c r="AI170" s="37">
        <f>SUMIF('R-Existing'!$B$12:$B$461,$B170,'R-Existing'!AI$12:AI$461)</f>
        <v>0</v>
      </c>
      <c r="AJ170" s="37">
        <f>SUMIF('R-Existing'!$B$12:$B$461,$B170,'R-Existing'!AJ$12:AJ$461)</f>
        <v>0</v>
      </c>
      <c r="AK170" s="37">
        <f>SUMIF('R-Existing'!$B$12:$B$461,$B170,'R-Existing'!AK$12:AK$461)</f>
        <v>0</v>
      </c>
      <c r="AL170" s="37">
        <f>SUMIF('R-Existing'!$B$12:$B$461,$B170,'R-Existing'!AL$12:AL$461)</f>
        <v>0</v>
      </c>
      <c r="AM170" s="37">
        <f>SUMIF('R-Existing'!$B$12:$B$461,$B170,'R-Existing'!AM$12:AM$461)</f>
        <v>0</v>
      </c>
      <c r="AN170" s="37">
        <f>SUMIF('R-Existing'!$B$12:$B$461,$B170,'R-Existing'!AN$12:AN$461)</f>
        <v>0</v>
      </c>
      <c r="AO170" s="37"/>
      <c r="AP170" s="37"/>
    </row>
    <row r="171" spans="1:42" x14ac:dyDescent="0.2">
      <c r="A171" s="1">
        <f t="shared" si="8"/>
        <v>7</v>
      </c>
      <c r="B171" s="101">
        <f t="shared" si="9"/>
        <v>49521</v>
      </c>
      <c r="C171" s="37">
        <f>SUMIF('R-Existing'!$B$12:$B$461,$B171,'R-Existing'!C$12:C$461)</f>
        <v>0</v>
      </c>
      <c r="D171" s="37">
        <f>SUMIF('R-Existing'!$B$12:$B$461,$B171,'R-Existing'!D$12:D$461)</f>
        <v>0</v>
      </c>
      <c r="E171" s="37">
        <f>SUMIF('R-Existing'!$B$12:$B$461,$B171,'R-Existing'!E$12:E$461)</f>
        <v>0</v>
      </c>
      <c r="F171" s="37">
        <f>SUMIF('R-Existing'!$B$12:$B$461,$B171,'R-Existing'!F$12:F$461)</f>
        <v>0</v>
      </c>
      <c r="G171" s="37">
        <f>SUMIF('R-Existing'!$B$12:$B$461,$B171,'R-Existing'!G$12:G$461)</f>
        <v>0</v>
      </c>
      <c r="H171" s="37">
        <f>SUMIF('R-Existing'!$B$12:$B$461,$B171,'R-Existing'!H$12:H$461)</f>
        <v>0</v>
      </c>
      <c r="I171" s="37">
        <f>SUMIF('R-Existing'!$B$12:$B$461,$B171,'R-Existing'!I$12:I$461)</f>
        <v>0</v>
      </c>
      <c r="J171" s="37">
        <f>SUMIF('R-Existing'!$B$12:$B$461,$B171,'R-Existing'!J$12:J$461)</f>
        <v>0</v>
      </c>
      <c r="K171" s="37">
        <f>SUMIF('R-Existing'!$B$12:$B$461,$B171,'R-Existing'!K$12:K$461)</f>
        <v>0</v>
      </c>
      <c r="L171" s="37">
        <f>SUMIF('R-Existing'!$B$12:$B$461,$B171,'R-Existing'!L$12:L$461)</f>
        <v>0</v>
      </c>
      <c r="M171" s="37">
        <f>SUMIF('R-Existing'!$B$12:$B$461,$B171,'R-Existing'!M$12:M$461)</f>
        <v>0</v>
      </c>
      <c r="N171" s="37">
        <f>SUMIF('R-Existing'!$B$12:$B$461,$B171,'R-Existing'!N$12:N$461)</f>
        <v>0</v>
      </c>
      <c r="O171" s="37">
        <f>SUMIF('R-Existing'!$B$12:$B$461,$B171,'R-Existing'!O$12:O$461)</f>
        <v>0</v>
      </c>
      <c r="P171" s="37">
        <f>SUMIF('R-Existing'!$B$12:$B$461,$B171,'R-Existing'!P$12:P$461)</f>
        <v>0</v>
      </c>
      <c r="Q171" s="37">
        <f>SUMIF('R-Existing'!$B$12:$B$461,$B171,'R-Existing'!Q$12:Q$461)</f>
        <v>0</v>
      </c>
      <c r="R171" s="37">
        <f>SUMIF('R-Existing'!$B$12:$B$461,$B171,'R-Existing'!R$12:R$461)</f>
        <v>0</v>
      </c>
      <c r="S171" s="37">
        <f>SUMIF('R-Existing'!$B$12:$B$461,$B171,'R-Existing'!S$12:S$461)</f>
        <v>0</v>
      </c>
      <c r="T171" s="37">
        <f>SUMIF('R-Existing'!$B$12:$B$461,$B171,'R-Existing'!T$12:T$461)</f>
        <v>0</v>
      </c>
      <c r="U171" s="37">
        <f>SUMIF('R-Existing'!$B$12:$B$461,$B171,'R-Existing'!U$12:U$461)</f>
        <v>1</v>
      </c>
      <c r="V171" s="37">
        <f>SUMIF('R-Existing'!$B$12:$B$461,$B171,'R-Existing'!V$12:V$461)</f>
        <v>0</v>
      </c>
      <c r="W171" s="37">
        <f>SUMIF('R-Existing'!$B$12:$B$461,$B171,'R-Existing'!W$12:W$461)</f>
        <v>0</v>
      </c>
      <c r="X171" s="37" t="e">
        <f>SUMIF('R-Existing'!$B$12:$B$461,$B171,'R-Existing'!X$12:X$461)</f>
        <v>#N/A</v>
      </c>
      <c r="Y171" s="37">
        <f>SUMIF('R-Existing'!$B$12:$B$461,$B171,'R-Existing'!Y$12:Y$461)</f>
        <v>0</v>
      </c>
      <c r="Z171" s="37">
        <f>SUMIF('R-Existing'!$B$12:$B$461,$B171,'R-Existing'!Z$12:Z$461)</f>
        <v>0</v>
      </c>
      <c r="AA171" s="37">
        <f>SUMIF('R-Existing'!$B$12:$B$461,$B171,'R-Existing'!AA$12:AA$461)</f>
        <v>0</v>
      </c>
      <c r="AB171" s="37">
        <f>SUMIF('R-Existing'!$B$12:$B$461,$B171,'R-Existing'!AB$12:AB$461)</f>
        <v>0</v>
      </c>
      <c r="AC171" s="37">
        <f>SUMIF('R-Existing'!$B$12:$B$461,$B171,'R-Existing'!AC$12:AC$461)</f>
        <v>0</v>
      </c>
      <c r="AD171" s="37">
        <f>SUMIF('R-Existing'!$B$12:$B$461,$B171,'R-Existing'!AD$12:AD$461)</f>
        <v>0</v>
      </c>
      <c r="AE171" s="56">
        <f>SUMIF('R-Existing'!$B$12:$B$461,$B171,'R-Existing'!AE$12:AE$461)</f>
        <v>9.6699999999999994E-2</v>
      </c>
      <c r="AF171" s="37">
        <f>SUMIF('R-Existing'!$B$12:$B$461,$B171,'R-Existing'!AF$12:AF$461)</f>
        <v>0</v>
      </c>
      <c r="AG171" s="37">
        <f>SUMIF('R-Existing'!$B$12:$B$461,$B171,'R-Existing'!AG$12:AG$461)</f>
        <v>0</v>
      </c>
      <c r="AH171" s="37">
        <f>SUMIF('R-Existing'!$B$12:$B$461,$B171,'R-Existing'!AH$12:AH$461)</f>
        <v>0</v>
      </c>
      <c r="AI171" s="37">
        <f>SUMIF('R-Existing'!$B$12:$B$461,$B171,'R-Existing'!AI$12:AI$461)</f>
        <v>0</v>
      </c>
      <c r="AJ171" s="37">
        <f>SUMIF('R-Existing'!$B$12:$B$461,$B171,'R-Existing'!AJ$12:AJ$461)</f>
        <v>0</v>
      </c>
      <c r="AK171" s="37">
        <f>SUMIF('R-Existing'!$B$12:$B$461,$B171,'R-Existing'!AK$12:AK$461)</f>
        <v>0</v>
      </c>
      <c r="AL171" s="37">
        <f>SUMIF('R-Existing'!$B$12:$B$461,$B171,'R-Existing'!AL$12:AL$461)</f>
        <v>0</v>
      </c>
      <c r="AM171" s="37">
        <f>SUMIF('R-Existing'!$B$12:$B$461,$B171,'R-Existing'!AM$12:AM$461)</f>
        <v>0</v>
      </c>
      <c r="AN171" s="37">
        <f>SUMIF('R-Existing'!$B$12:$B$461,$B171,'R-Existing'!AN$12:AN$461)</f>
        <v>0</v>
      </c>
      <c r="AO171" s="37"/>
      <c r="AP171" s="37"/>
    </row>
    <row r="172" spans="1:42" x14ac:dyDescent="0.2">
      <c r="A172" s="1">
        <f t="shared" si="8"/>
        <v>8</v>
      </c>
      <c r="B172" s="101">
        <f t="shared" si="9"/>
        <v>49552</v>
      </c>
      <c r="C172" s="37">
        <f>SUMIF('R-Existing'!$B$12:$B$461,$B172,'R-Existing'!C$12:C$461)</f>
        <v>0</v>
      </c>
      <c r="D172" s="37">
        <f>SUMIF('R-Existing'!$B$12:$B$461,$B172,'R-Existing'!D$12:D$461)</f>
        <v>0</v>
      </c>
      <c r="E172" s="37">
        <f>SUMIF('R-Existing'!$B$12:$B$461,$B172,'R-Existing'!E$12:E$461)</f>
        <v>0</v>
      </c>
      <c r="F172" s="37">
        <f>SUMIF('R-Existing'!$B$12:$B$461,$B172,'R-Existing'!F$12:F$461)</f>
        <v>0</v>
      </c>
      <c r="G172" s="37">
        <f>SUMIF('R-Existing'!$B$12:$B$461,$B172,'R-Existing'!G$12:G$461)</f>
        <v>0</v>
      </c>
      <c r="H172" s="37">
        <f>SUMIF('R-Existing'!$B$12:$B$461,$B172,'R-Existing'!H$12:H$461)</f>
        <v>0</v>
      </c>
      <c r="I172" s="37">
        <f>SUMIF('R-Existing'!$B$12:$B$461,$B172,'R-Existing'!I$12:I$461)</f>
        <v>0</v>
      </c>
      <c r="J172" s="37">
        <f>SUMIF('R-Existing'!$B$12:$B$461,$B172,'R-Existing'!J$12:J$461)</f>
        <v>0</v>
      </c>
      <c r="K172" s="37">
        <f>SUMIF('R-Existing'!$B$12:$B$461,$B172,'R-Existing'!K$12:K$461)</f>
        <v>0</v>
      </c>
      <c r="L172" s="37">
        <f>SUMIF('R-Existing'!$B$12:$B$461,$B172,'R-Existing'!L$12:L$461)</f>
        <v>0</v>
      </c>
      <c r="M172" s="37">
        <f>SUMIF('R-Existing'!$B$12:$B$461,$B172,'R-Existing'!M$12:M$461)</f>
        <v>0</v>
      </c>
      <c r="N172" s="37">
        <f>SUMIF('R-Existing'!$B$12:$B$461,$B172,'R-Existing'!N$12:N$461)</f>
        <v>0</v>
      </c>
      <c r="O172" s="37">
        <f>SUMIF('R-Existing'!$B$12:$B$461,$B172,'R-Existing'!O$12:O$461)</f>
        <v>0</v>
      </c>
      <c r="P172" s="37">
        <f>SUMIF('R-Existing'!$B$12:$B$461,$B172,'R-Existing'!P$12:P$461)</f>
        <v>0</v>
      </c>
      <c r="Q172" s="37">
        <f>SUMIF('R-Existing'!$B$12:$B$461,$B172,'R-Existing'!Q$12:Q$461)</f>
        <v>0</v>
      </c>
      <c r="R172" s="37">
        <f>SUMIF('R-Existing'!$B$12:$B$461,$B172,'R-Existing'!R$12:R$461)</f>
        <v>0</v>
      </c>
      <c r="S172" s="37">
        <f>SUMIF('R-Existing'!$B$12:$B$461,$B172,'R-Existing'!S$12:S$461)</f>
        <v>0</v>
      </c>
      <c r="T172" s="37">
        <f>SUMIF('R-Existing'!$B$12:$B$461,$B172,'R-Existing'!T$12:T$461)</f>
        <v>0</v>
      </c>
      <c r="U172" s="37">
        <f>SUMIF('R-Existing'!$B$12:$B$461,$B172,'R-Existing'!U$12:U$461)</f>
        <v>1</v>
      </c>
      <c r="V172" s="37">
        <f>SUMIF('R-Existing'!$B$12:$B$461,$B172,'R-Existing'!V$12:V$461)</f>
        <v>0</v>
      </c>
      <c r="W172" s="37">
        <f>SUMIF('R-Existing'!$B$12:$B$461,$B172,'R-Existing'!W$12:W$461)</f>
        <v>0</v>
      </c>
      <c r="X172" s="37" t="e">
        <f>SUMIF('R-Existing'!$B$12:$B$461,$B172,'R-Existing'!X$12:X$461)</f>
        <v>#N/A</v>
      </c>
      <c r="Y172" s="37">
        <f>SUMIF('R-Existing'!$B$12:$B$461,$B172,'R-Existing'!Y$12:Y$461)</f>
        <v>0</v>
      </c>
      <c r="Z172" s="37">
        <f>SUMIF('R-Existing'!$B$12:$B$461,$B172,'R-Existing'!Z$12:Z$461)</f>
        <v>0</v>
      </c>
      <c r="AA172" s="37">
        <f>SUMIF('R-Existing'!$B$12:$B$461,$B172,'R-Existing'!AA$12:AA$461)</f>
        <v>0</v>
      </c>
      <c r="AB172" s="37">
        <f>SUMIF('R-Existing'!$B$12:$B$461,$B172,'R-Existing'!AB$12:AB$461)</f>
        <v>0</v>
      </c>
      <c r="AC172" s="37">
        <f>SUMIF('R-Existing'!$B$12:$B$461,$B172,'R-Existing'!AC$12:AC$461)</f>
        <v>0</v>
      </c>
      <c r="AD172" s="37">
        <f>SUMIF('R-Existing'!$B$12:$B$461,$B172,'R-Existing'!AD$12:AD$461)</f>
        <v>0</v>
      </c>
      <c r="AE172" s="56">
        <f>SUMIF('R-Existing'!$B$12:$B$461,$B172,'R-Existing'!AE$12:AE$461)</f>
        <v>9.6699999999999994E-2</v>
      </c>
      <c r="AF172" s="37">
        <f>SUMIF('R-Existing'!$B$12:$B$461,$B172,'R-Existing'!AF$12:AF$461)</f>
        <v>0</v>
      </c>
      <c r="AG172" s="37">
        <f>SUMIF('R-Existing'!$B$12:$B$461,$B172,'R-Existing'!AG$12:AG$461)</f>
        <v>0</v>
      </c>
      <c r="AH172" s="37">
        <f>SUMIF('R-Existing'!$B$12:$B$461,$B172,'R-Existing'!AH$12:AH$461)</f>
        <v>0</v>
      </c>
      <c r="AI172" s="37">
        <f>SUMIF('R-Existing'!$B$12:$B$461,$B172,'R-Existing'!AI$12:AI$461)</f>
        <v>0</v>
      </c>
      <c r="AJ172" s="37">
        <f>SUMIF('R-Existing'!$B$12:$B$461,$B172,'R-Existing'!AJ$12:AJ$461)</f>
        <v>0</v>
      </c>
      <c r="AK172" s="37">
        <f>SUMIF('R-Existing'!$B$12:$B$461,$B172,'R-Existing'!AK$12:AK$461)</f>
        <v>0</v>
      </c>
      <c r="AL172" s="37">
        <f>SUMIF('R-Existing'!$B$12:$B$461,$B172,'R-Existing'!AL$12:AL$461)</f>
        <v>0</v>
      </c>
      <c r="AM172" s="37">
        <f>SUMIF('R-Existing'!$B$12:$B$461,$B172,'R-Existing'!AM$12:AM$461)</f>
        <v>0</v>
      </c>
      <c r="AN172" s="37">
        <f>SUMIF('R-Existing'!$B$12:$B$461,$B172,'R-Existing'!AN$12:AN$461)</f>
        <v>0</v>
      </c>
      <c r="AO172" s="37"/>
      <c r="AP172" s="37"/>
    </row>
    <row r="173" spans="1:42" x14ac:dyDescent="0.2">
      <c r="A173" s="1">
        <f t="shared" si="8"/>
        <v>9</v>
      </c>
      <c r="B173" s="101">
        <f t="shared" ref="B173:B187" si="10">EOMONTH(B172,1)</f>
        <v>49582</v>
      </c>
      <c r="C173" s="37">
        <f>SUMIF('R-Existing'!$B$12:$B$461,$B173,'R-Existing'!C$12:C$461)</f>
        <v>0</v>
      </c>
      <c r="D173" s="37">
        <f>SUMIF('R-Existing'!$B$12:$B$461,$B173,'R-Existing'!D$12:D$461)</f>
        <v>0</v>
      </c>
      <c r="E173" s="37">
        <f>SUMIF('R-Existing'!$B$12:$B$461,$B173,'R-Existing'!E$12:E$461)</f>
        <v>0</v>
      </c>
      <c r="F173" s="37">
        <f>SUMIF('R-Existing'!$B$12:$B$461,$B173,'R-Existing'!F$12:F$461)</f>
        <v>0</v>
      </c>
      <c r="G173" s="37">
        <f>SUMIF('R-Existing'!$B$12:$B$461,$B173,'R-Existing'!G$12:G$461)</f>
        <v>0</v>
      </c>
      <c r="H173" s="37">
        <f>SUMIF('R-Existing'!$B$12:$B$461,$B173,'R-Existing'!H$12:H$461)</f>
        <v>0</v>
      </c>
      <c r="I173" s="37">
        <f>SUMIF('R-Existing'!$B$12:$B$461,$B173,'R-Existing'!I$12:I$461)</f>
        <v>0</v>
      </c>
      <c r="J173" s="37">
        <f>SUMIF('R-Existing'!$B$12:$B$461,$B173,'R-Existing'!J$12:J$461)</f>
        <v>0</v>
      </c>
      <c r="K173" s="37">
        <f>SUMIF('R-Existing'!$B$12:$B$461,$B173,'R-Existing'!K$12:K$461)</f>
        <v>0</v>
      </c>
      <c r="L173" s="37">
        <f>SUMIF('R-Existing'!$B$12:$B$461,$B173,'R-Existing'!L$12:L$461)</f>
        <v>0</v>
      </c>
      <c r="M173" s="37">
        <f>SUMIF('R-Existing'!$B$12:$B$461,$B173,'R-Existing'!M$12:M$461)</f>
        <v>0</v>
      </c>
      <c r="N173" s="37">
        <f>SUMIF('R-Existing'!$B$12:$B$461,$B173,'R-Existing'!N$12:N$461)</f>
        <v>0</v>
      </c>
      <c r="O173" s="37">
        <f>SUMIF('R-Existing'!$B$12:$B$461,$B173,'R-Existing'!O$12:O$461)</f>
        <v>0</v>
      </c>
      <c r="P173" s="37">
        <f>SUMIF('R-Existing'!$B$12:$B$461,$B173,'R-Existing'!P$12:P$461)</f>
        <v>0</v>
      </c>
      <c r="Q173" s="37">
        <f>SUMIF('R-Existing'!$B$12:$B$461,$B173,'R-Existing'!Q$12:Q$461)</f>
        <v>0</v>
      </c>
      <c r="R173" s="37">
        <f>SUMIF('R-Existing'!$B$12:$B$461,$B173,'R-Existing'!R$12:R$461)</f>
        <v>0</v>
      </c>
      <c r="S173" s="37">
        <f>SUMIF('R-Existing'!$B$12:$B$461,$B173,'R-Existing'!S$12:S$461)</f>
        <v>0</v>
      </c>
      <c r="T173" s="37">
        <f>SUMIF('R-Existing'!$B$12:$B$461,$B173,'R-Existing'!T$12:T$461)</f>
        <v>0</v>
      </c>
      <c r="U173" s="37">
        <f>SUMIF('R-Existing'!$B$12:$B$461,$B173,'R-Existing'!U$12:U$461)</f>
        <v>1</v>
      </c>
      <c r="V173" s="37">
        <f>SUMIF('R-Existing'!$B$12:$B$461,$B173,'R-Existing'!V$12:V$461)</f>
        <v>0</v>
      </c>
      <c r="W173" s="37">
        <f>SUMIF('R-Existing'!$B$12:$B$461,$B173,'R-Existing'!W$12:W$461)</f>
        <v>0</v>
      </c>
      <c r="X173" s="37" t="e">
        <f>SUMIF('R-Existing'!$B$12:$B$461,$B173,'R-Existing'!X$12:X$461)</f>
        <v>#N/A</v>
      </c>
      <c r="Y173" s="37">
        <f>SUMIF('R-Existing'!$B$12:$B$461,$B173,'R-Existing'!Y$12:Y$461)</f>
        <v>0</v>
      </c>
      <c r="Z173" s="37">
        <f>SUMIF('R-Existing'!$B$12:$B$461,$B173,'R-Existing'!Z$12:Z$461)</f>
        <v>0</v>
      </c>
      <c r="AA173" s="37">
        <f>SUMIF('R-Existing'!$B$12:$B$461,$B173,'R-Existing'!AA$12:AA$461)</f>
        <v>0</v>
      </c>
      <c r="AB173" s="37">
        <f>SUMIF('R-Existing'!$B$12:$B$461,$B173,'R-Existing'!AB$12:AB$461)</f>
        <v>0</v>
      </c>
      <c r="AC173" s="37">
        <f>SUMIF('R-Existing'!$B$12:$B$461,$B173,'R-Existing'!AC$12:AC$461)</f>
        <v>0</v>
      </c>
      <c r="AD173" s="37">
        <f>SUMIF('R-Existing'!$B$12:$B$461,$B173,'R-Existing'!AD$12:AD$461)</f>
        <v>0</v>
      </c>
      <c r="AE173" s="56">
        <f>SUMIF('R-Existing'!$B$12:$B$461,$B173,'R-Existing'!AE$12:AE$461)</f>
        <v>9.6699999999999994E-2</v>
      </c>
      <c r="AF173" s="37">
        <f>SUMIF('R-Existing'!$B$12:$B$461,$B173,'R-Existing'!AF$12:AF$461)</f>
        <v>0</v>
      </c>
      <c r="AG173" s="37">
        <f>SUMIF('R-Existing'!$B$12:$B$461,$B173,'R-Existing'!AG$12:AG$461)</f>
        <v>0</v>
      </c>
      <c r="AH173" s="37">
        <f>SUMIF('R-Existing'!$B$12:$B$461,$B173,'R-Existing'!AH$12:AH$461)</f>
        <v>0</v>
      </c>
      <c r="AI173" s="37">
        <f>SUMIF('R-Existing'!$B$12:$B$461,$B173,'R-Existing'!AI$12:AI$461)</f>
        <v>0</v>
      </c>
      <c r="AJ173" s="37">
        <f>SUMIF('R-Existing'!$B$12:$B$461,$B173,'R-Existing'!AJ$12:AJ$461)</f>
        <v>0</v>
      </c>
      <c r="AK173" s="37">
        <f>SUMIF('R-Existing'!$B$12:$B$461,$B173,'R-Existing'!AK$12:AK$461)</f>
        <v>0</v>
      </c>
      <c r="AL173" s="37">
        <f>SUMIF('R-Existing'!$B$12:$B$461,$B173,'R-Existing'!AL$12:AL$461)</f>
        <v>0</v>
      </c>
      <c r="AM173" s="37">
        <f>SUMIF('R-Existing'!$B$12:$B$461,$B173,'R-Existing'!AM$12:AM$461)</f>
        <v>0</v>
      </c>
      <c r="AN173" s="37">
        <f>SUMIF('R-Existing'!$B$12:$B$461,$B173,'R-Existing'!AN$12:AN$461)</f>
        <v>0</v>
      </c>
      <c r="AO173" s="37"/>
      <c r="AP173" s="37"/>
    </row>
    <row r="174" spans="1:42" x14ac:dyDescent="0.2">
      <c r="A174" s="1">
        <f t="shared" si="8"/>
        <v>10</v>
      </c>
      <c r="B174" s="101">
        <f t="shared" si="10"/>
        <v>49613</v>
      </c>
      <c r="C174" s="37">
        <f>SUMIF('R-Existing'!$B$12:$B$461,$B174,'R-Existing'!C$12:C$461)</f>
        <v>0</v>
      </c>
      <c r="D174" s="37">
        <f>SUMIF('R-Existing'!$B$12:$B$461,$B174,'R-Existing'!D$12:D$461)</f>
        <v>0</v>
      </c>
      <c r="E174" s="37">
        <f>SUMIF('R-Existing'!$B$12:$B$461,$B174,'R-Existing'!E$12:E$461)</f>
        <v>0</v>
      </c>
      <c r="F174" s="37">
        <f>SUMIF('R-Existing'!$B$12:$B$461,$B174,'R-Existing'!F$12:F$461)</f>
        <v>0</v>
      </c>
      <c r="G174" s="37">
        <f>SUMIF('R-Existing'!$B$12:$B$461,$B174,'R-Existing'!G$12:G$461)</f>
        <v>0</v>
      </c>
      <c r="H174" s="37">
        <f>SUMIF('R-Existing'!$B$12:$B$461,$B174,'R-Existing'!H$12:H$461)</f>
        <v>0</v>
      </c>
      <c r="I174" s="37">
        <f>SUMIF('R-Existing'!$B$12:$B$461,$B174,'R-Existing'!I$12:I$461)</f>
        <v>0</v>
      </c>
      <c r="J174" s="37">
        <f>SUMIF('R-Existing'!$B$12:$B$461,$B174,'R-Existing'!J$12:J$461)</f>
        <v>0</v>
      </c>
      <c r="K174" s="37">
        <f>SUMIF('R-Existing'!$B$12:$B$461,$B174,'R-Existing'!K$12:K$461)</f>
        <v>0</v>
      </c>
      <c r="L174" s="37">
        <f>SUMIF('R-Existing'!$B$12:$B$461,$B174,'R-Existing'!L$12:L$461)</f>
        <v>0</v>
      </c>
      <c r="M174" s="37">
        <f>SUMIF('R-Existing'!$B$12:$B$461,$B174,'R-Existing'!M$12:M$461)</f>
        <v>0</v>
      </c>
      <c r="N174" s="37">
        <f>SUMIF('R-Existing'!$B$12:$B$461,$B174,'R-Existing'!N$12:N$461)</f>
        <v>0</v>
      </c>
      <c r="O174" s="37">
        <f>SUMIF('R-Existing'!$B$12:$B$461,$B174,'R-Existing'!O$12:O$461)</f>
        <v>0</v>
      </c>
      <c r="P174" s="37">
        <f>SUMIF('R-Existing'!$B$12:$B$461,$B174,'R-Existing'!P$12:P$461)</f>
        <v>0</v>
      </c>
      <c r="Q174" s="37">
        <f>SUMIF('R-Existing'!$B$12:$B$461,$B174,'R-Existing'!Q$12:Q$461)</f>
        <v>0</v>
      </c>
      <c r="R174" s="37">
        <f>SUMIF('R-Existing'!$B$12:$B$461,$B174,'R-Existing'!R$12:R$461)</f>
        <v>0</v>
      </c>
      <c r="S174" s="37">
        <f>SUMIF('R-Existing'!$B$12:$B$461,$B174,'R-Existing'!S$12:S$461)</f>
        <v>0</v>
      </c>
      <c r="T174" s="37">
        <f>SUMIF('R-Existing'!$B$12:$B$461,$B174,'R-Existing'!T$12:T$461)</f>
        <v>0</v>
      </c>
      <c r="U174" s="37">
        <f>SUMIF('R-Existing'!$B$12:$B$461,$B174,'R-Existing'!U$12:U$461)</f>
        <v>1</v>
      </c>
      <c r="V174" s="37">
        <f>SUMIF('R-Existing'!$B$12:$B$461,$B174,'R-Existing'!V$12:V$461)</f>
        <v>0</v>
      </c>
      <c r="W174" s="37">
        <f>SUMIF('R-Existing'!$B$12:$B$461,$B174,'R-Existing'!W$12:W$461)</f>
        <v>0</v>
      </c>
      <c r="X174" s="37" t="e">
        <f>SUMIF('R-Existing'!$B$12:$B$461,$B174,'R-Existing'!X$12:X$461)</f>
        <v>#N/A</v>
      </c>
      <c r="Y174" s="37">
        <f>SUMIF('R-Existing'!$B$12:$B$461,$B174,'R-Existing'!Y$12:Y$461)</f>
        <v>0</v>
      </c>
      <c r="Z174" s="37">
        <f>SUMIF('R-Existing'!$B$12:$B$461,$B174,'R-Existing'!Z$12:Z$461)</f>
        <v>0</v>
      </c>
      <c r="AA174" s="37">
        <f>SUMIF('R-Existing'!$B$12:$B$461,$B174,'R-Existing'!AA$12:AA$461)</f>
        <v>0</v>
      </c>
      <c r="AB174" s="37">
        <f>SUMIF('R-Existing'!$B$12:$B$461,$B174,'R-Existing'!AB$12:AB$461)</f>
        <v>0</v>
      </c>
      <c r="AC174" s="37">
        <f>SUMIF('R-Existing'!$B$12:$B$461,$B174,'R-Existing'!AC$12:AC$461)</f>
        <v>0</v>
      </c>
      <c r="AD174" s="37">
        <f>SUMIF('R-Existing'!$B$12:$B$461,$B174,'R-Existing'!AD$12:AD$461)</f>
        <v>0</v>
      </c>
      <c r="AE174" s="56">
        <f>SUMIF('R-Existing'!$B$12:$B$461,$B174,'R-Existing'!AE$12:AE$461)</f>
        <v>9.6699999999999994E-2</v>
      </c>
      <c r="AF174" s="37">
        <f>SUMIF('R-Existing'!$B$12:$B$461,$B174,'R-Existing'!AF$12:AF$461)</f>
        <v>0</v>
      </c>
      <c r="AG174" s="37">
        <f>SUMIF('R-Existing'!$B$12:$B$461,$B174,'R-Existing'!AG$12:AG$461)</f>
        <v>0</v>
      </c>
      <c r="AH174" s="37">
        <f>SUMIF('R-Existing'!$B$12:$B$461,$B174,'R-Existing'!AH$12:AH$461)</f>
        <v>0</v>
      </c>
      <c r="AI174" s="37">
        <f>SUMIF('R-Existing'!$B$12:$B$461,$B174,'R-Existing'!AI$12:AI$461)</f>
        <v>0</v>
      </c>
      <c r="AJ174" s="37">
        <f>SUMIF('R-Existing'!$B$12:$B$461,$B174,'R-Existing'!AJ$12:AJ$461)</f>
        <v>0</v>
      </c>
      <c r="AK174" s="37">
        <f>SUMIF('R-Existing'!$B$12:$B$461,$B174,'R-Existing'!AK$12:AK$461)</f>
        <v>0</v>
      </c>
      <c r="AL174" s="37">
        <f>SUMIF('R-Existing'!$B$12:$B$461,$B174,'R-Existing'!AL$12:AL$461)</f>
        <v>0</v>
      </c>
      <c r="AM174" s="37">
        <f>SUMIF('R-Existing'!$B$12:$B$461,$B174,'R-Existing'!AM$12:AM$461)</f>
        <v>0</v>
      </c>
      <c r="AN174" s="37">
        <f>SUMIF('R-Existing'!$B$12:$B$461,$B174,'R-Existing'!AN$12:AN$461)</f>
        <v>0</v>
      </c>
      <c r="AO174" s="37"/>
      <c r="AP174" s="37"/>
    </row>
    <row r="175" spans="1:42" x14ac:dyDescent="0.2">
      <c r="A175" s="1">
        <f t="shared" si="8"/>
        <v>11</v>
      </c>
      <c r="B175" s="101">
        <f t="shared" si="10"/>
        <v>49643</v>
      </c>
      <c r="C175" s="37">
        <f>SUMIF('R-Existing'!$B$12:$B$461,$B175,'R-Existing'!C$12:C$461)</f>
        <v>0</v>
      </c>
      <c r="D175" s="37">
        <f>SUMIF('R-Existing'!$B$12:$B$461,$B175,'R-Existing'!D$12:D$461)</f>
        <v>0</v>
      </c>
      <c r="E175" s="37">
        <f>SUMIF('R-Existing'!$B$12:$B$461,$B175,'R-Existing'!E$12:E$461)</f>
        <v>0</v>
      </c>
      <c r="F175" s="37">
        <f>SUMIF('R-Existing'!$B$12:$B$461,$B175,'R-Existing'!F$12:F$461)</f>
        <v>0</v>
      </c>
      <c r="G175" s="37">
        <f>SUMIF('R-Existing'!$B$12:$B$461,$B175,'R-Existing'!G$12:G$461)</f>
        <v>0</v>
      </c>
      <c r="H175" s="37">
        <f>SUMIF('R-Existing'!$B$12:$B$461,$B175,'R-Existing'!H$12:H$461)</f>
        <v>0</v>
      </c>
      <c r="I175" s="37">
        <f>SUMIF('R-Existing'!$B$12:$B$461,$B175,'R-Existing'!I$12:I$461)</f>
        <v>0</v>
      </c>
      <c r="J175" s="37">
        <f>SUMIF('R-Existing'!$B$12:$B$461,$B175,'R-Existing'!J$12:J$461)</f>
        <v>0</v>
      </c>
      <c r="K175" s="37">
        <f>SUMIF('R-Existing'!$B$12:$B$461,$B175,'R-Existing'!K$12:K$461)</f>
        <v>0</v>
      </c>
      <c r="L175" s="37">
        <f>SUMIF('R-Existing'!$B$12:$B$461,$B175,'R-Existing'!L$12:L$461)</f>
        <v>0</v>
      </c>
      <c r="M175" s="37">
        <f>SUMIF('R-Existing'!$B$12:$B$461,$B175,'R-Existing'!M$12:M$461)</f>
        <v>0</v>
      </c>
      <c r="N175" s="37">
        <f>SUMIF('R-Existing'!$B$12:$B$461,$B175,'R-Existing'!N$12:N$461)</f>
        <v>0</v>
      </c>
      <c r="O175" s="37">
        <f>SUMIF('R-Existing'!$B$12:$B$461,$B175,'R-Existing'!O$12:O$461)</f>
        <v>0</v>
      </c>
      <c r="P175" s="37">
        <f>SUMIF('R-Existing'!$B$12:$B$461,$B175,'R-Existing'!P$12:P$461)</f>
        <v>0</v>
      </c>
      <c r="Q175" s="37">
        <f>SUMIF('R-Existing'!$B$12:$B$461,$B175,'R-Existing'!Q$12:Q$461)</f>
        <v>0</v>
      </c>
      <c r="R175" s="37">
        <f>SUMIF('R-Existing'!$B$12:$B$461,$B175,'R-Existing'!R$12:R$461)</f>
        <v>0</v>
      </c>
      <c r="S175" s="37">
        <f>SUMIF('R-Existing'!$B$12:$B$461,$B175,'R-Existing'!S$12:S$461)</f>
        <v>0</v>
      </c>
      <c r="T175" s="37">
        <f>SUMIF('R-Existing'!$B$12:$B$461,$B175,'R-Existing'!T$12:T$461)</f>
        <v>0</v>
      </c>
      <c r="U175" s="37">
        <f>SUMIF('R-Existing'!$B$12:$B$461,$B175,'R-Existing'!U$12:U$461)</f>
        <v>1</v>
      </c>
      <c r="V175" s="37">
        <f>SUMIF('R-Existing'!$B$12:$B$461,$B175,'R-Existing'!V$12:V$461)</f>
        <v>0</v>
      </c>
      <c r="W175" s="37">
        <f>SUMIF('R-Existing'!$B$12:$B$461,$B175,'R-Existing'!W$12:W$461)</f>
        <v>0</v>
      </c>
      <c r="X175" s="37" t="e">
        <f>SUMIF('R-Existing'!$B$12:$B$461,$B175,'R-Existing'!X$12:X$461)</f>
        <v>#N/A</v>
      </c>
      <c r="Y175" s="37">
        <f>SUMIF('R-Existing'!$B$12:$B$461,$B175,'R-Existing'!Y$12:Y$461)</f>
        <v>0</v>
      </c>
      <c r="Z175" s="37">
        <f>SUMIF('R-Existing'!$B$12:$B$461,$B175,'R-Existing'!Z$12:Z$461)</f>
        <v>0</v>
      </c>
      <c r="AA175" s="37">
        <f>SUMIF('R-Existing'!$B$12:$B$461,$B175,'R-Existing'!AA$12:AA$461)</f>
        <v>0</v>
      </c>
      <c r="AB175" s="37">
        <f>SUMIF('R-Existing'!$B$12:$B$461,$B175,'R-Existing'!AB$12:AB$461)</f>
        <v>0</v>
      </c>
      <c r="AC175" s="37">
        <f>SUMIF('R-Existing'!$B$12:$B$461,$B175,'R-Existing'!AC$12:AC$461)</f>
        <v>0</v>
      </c>
      <c r="AD175" s="37">
        <f>SUMIF('R-Existing'!$B$12:$B$461,$B175,'R-Existing'!AD$12:AD$461)</f>
        <v>0</v>
      </c>
      <c r="AE175" s="56">
        <f>SUMIF('R-Existing'!$B$12:$B$461,$B175,'R-Existing'!AE$12:AE$461)</f>
        <v>9.6699999999999994E-2</v>
      </c>
      <c r="AF175" s="37">
        <f>SUMIF('R-Existing'!$B$12:$B$461,$B175,'R-Existing'!AF$12:AF$461)</f>
        <v>0</v>
      </c>
      <c r="AG175" s="37">
        <f>SUMIF('R-Existing'!$B$12:$B$461,$B175,'R-Existing'!AG$12:AG$461)</f>
        <v>0</v>
      </c>
      <c r="AH175" s="37">
        <f>SUMIF('R-Existing'!$B$12:$B$461,$B175,'R-Existing'!AH$12:AH$461)</f>
        <v>0</v>
      </c>
      <c r="AI175" s="37">
        <f>SUMIF('R-Existing'!$B$12:$B$461,$B175,'R-Existing'!AI$12:AI$461)</f>
        <v>0</v>
      </c>
      <c r="AJ175" s="37">
        <f>SUMIF('R-Existing'!$B$12:$B$461,$B175,'R-Existing'!AJ$12:AJ$461)</f>
        <v>0</v>
      </c>
      <c r="AK175" s="37">
        <f>SUMIF('R-Existing'!$B$12:$B$461,$B175,'R-Existing'!AK$12:AK$461)</f>
        <v>0</v>
      </c>
      <c r="AL175" s="37">
        <f>SUMIF('R-Existing'!$B$12:$B$461,$B175,'R-Existing'!AL$12:AL$461)</f>
        <v>0</v>
      </c>
      <c r="AM175" s="37">
        <f>SUMIF('R-Existing'!$B$12:$B$461,$B175,'R-Existing'!AM$12:AM$461)</f>
        <v>0</v>
      </c>
      <c r="AN175" s="37">
        <f>SUMIF('R-Existing'!$B$12:$B$461,$B175,'R-Existing'!AN$12:AN$461)</f>
        <v>0</v>
      </c>
      <c r="AO175" s="37"/>
      <c r="AP175" s="37"/>
    </row>
    <row r="176" spans="1:42" x14ac:dyDescent="0.2">
      <c r="A176" s="1">
        <f t="shared" si="8"/>
        <v>12</v>
      </c>
      <c r="B176" s="101">
        <f t="shared" si="10"/>
        <v>49674</v>
      </c>
      <c r="C176" s="37">
        <f>SUMIF('R-Existing'!$B$12:$B$461,$B176,'R-Existing'!C$12:C$461)</f>
        <v>0</v>
      </c>
      <c r="D176" s="37">
        <f>SUMIF('R-Existing'!$B$12:$B$461,$B176,'R-Existing'!D$12:D$461)</f>
        <v>0</v>
      </c>
      <c r="E176" s="37">
        <f>SUMIF('R-Existing'!$B$12:$B$461,$B176,'R-Existing'!E$12:E$461)</f>
        <v>0</v>
      </c>
      <c r="F176" s="37">
        <f>SUMIF('R-Existing'!$B$12:$B$461,$B176,'R-Existing'!F$12:F$461)</f>
        <v>0</v>
      </c>
      <c r="G176" s="37">
        <f>SUMIF('R-Existing'!$B$12:$B$461,$B176,'R-Existing'!G$12:G$461)</f>
        <v>0</v>
      </c>
      <c r="H176" s="37">
        <f>SUMIF('R-Existing'!$B$12:$B$461,$B176,'R-Existing'!H$12:H$461)</f>
        <v>0</v>
      </c>
      <c r="I176" s="37">
        <f>SUMIF('R-Existing'!$B$12:$B$461,$B176,'R-Existing'!I$12:I$461)</f>
        <v>0</v>
      </c>
      <c r="J176" s="37">
        <f>SUMIF('R-Existing'!$B$12:$B$461,$B176,'R-Existing'!J$12:J$461)</f>
        <v>0</v>
      </c>
      <c r="K176" s="37">
        <f>SUMIF('R-Existing'!$B$12:$B$461,$B176,'R-Existing'!K$12:K$461)</f>
        <v>0</v>
      </c>
      <c r="L176" s="37">
        <f>SUMIF('R-Existing'!$B$12:$B$461,$B176,'R-Existing'!L$12:L$461)</f>
        <v>0</v>
      </c>
      <c r="M176" s="37">
        <f>SUMIF('R-Existing'!$B$12:$B$461,$B176,'R-Existing'!M$12:M$461)</f>
        <v>0</v>
      </c>
      <c r="N176" s="37">
        <f>SUMIF('R-Existing'!$B$12:$B$461,$B176,'R-Existing'!N$12:N$461)</f>
        <v>0</v>
      </c>
      <c r="O176" s="37">
        <f>SUMIF('R-Existing'!$B$12:$B$461,$B176,'R-Existing'!O$12:O$461)</f>
        <v>0</v>
      </c>
      <c r="P176" s="37">
        <f>SUMIF('R-Existing'!$B$12:$B$461,$B176,'R-Existing'!P$12:P$461)</f>
        <v>0</v>
      </c>
      <c r="Q176" s="37">
        <f>SUMIF('R-Existing'!$B$12:$B$461,$B176,'R-Existing'!Q$12:Q$461)</f>
        <v>0</v>
      </c>
      <c r="R176" s="37">
        <f>SUMIF('R-Existing'!$B$12:$B$461,$B176,'R-Existing'!R$12:R$461)</f>
        <v>0</v>
      </c>
      <c r="S176" s="37">
        <f>SUMIF('R-Existing'!$B$12:$B$461,$B176,'R-Existing'!S$12:S$461)</f>
        <v>0</v>
      </c>
      <c r="T176" s="37">
        <f>SUMIF('R-Existing'!$B$12:$B$461,$B176,'R-Existing'!T$12:T$461)</f>
        <v>0</v>
      </c>
      <c r="U176" s="37">
        <f>SUMIF('R-Existing'!$B$12:$B$461,$B176,'R-Existing'!U$12:U$461)</f>
        <v>1</v>
      </c>
      <c r="V176" s="37">
        <f>SUMIF('R-Existing'!$B$12:$B$461,$B176,'R-Existing'!V$12:V$461)</f>
        <v>0</v>
      </c>
      <c r="W176" s="37">
        <f>SUMIF('R-Existing'!$B$12:$B$461,$B176,'R-Existing'!W$12:W$461)</f>
        <v>0</v>
      </c>
      <c r="X176" s="37" t="e">
        <f>SUMIF('R-Existing'!$B$12:$B$461,$B176,'R-Existing'!X$12:X$461)</f>
        <v>#N/A</v>
      </c>
      <c r="Y176" s="37">
        <f>SUMIF('R-Existing'!$B$12:$B$461,$B176,'R-Existing'!Y$12:Y$461)</f>
        <v>0</v>
      </c>
      <c r="Z176" s="37">
        <f>SUMIF('R-Existing'!$B$12:$B$461,$B176,'R-Existing'!Z$12:Z$461)</f>
        <v>0</v>
      </c>
      <c r="AA176" s="37">
        <f>SUMIF('R-Existing'!$B$12:$B$461,$B176,'R-Existing'!AA$12:AA$461)</f>
        <v>0</v>
      </c>
      <c r="AB176" s="37">
        <f>SUMIF('R-Existing'!$B$12:$B$461,$B176,'R-Existing'!AB$12:AB$461)</f>
        <v>0</v>
      </c>
      <c r="AC176" s="37">
        <f>SUMIF('R-Existing'!$B$12:$B$461,$B176,'R-Existing'!AC$12:AC$461)</f>
        <v>0</v>
      </c>
      <c r="AD176" s="37">
        <f>SUMIF('R-Existing'!$B$12:$B$461,$B176,'R-Existing'!AD$12:AD$461)</f>
        <v>0</v>
      </c>
      <c r="AE176" s="56">
        <f>SUMIF('R-Existing'!$B$12:$B$461,$B176,'R-Existing'!AE$12:AE$461)</f>
        <v>9.6699999999999994E-2</v>
      </c>
      <c r="AF176" s="37">
        <f>SUMIF('R-Existing'!$B$12:$B$461,$B176,'R-Existing'!AF$12:AF$461)</f>
        <v>0</v>
      </c>
      <c r="AG176" s="37">
        <f>SUMIF('R-Existing'!$B$12:$B$461,$B176,'R-Existing'!AG$12:AG$461)</f>
        <v>0</v>
      </c>
      <c r="AH176" s="37">
        <f>SUMIF('R-Existing'!$B$12:$B$461,$B176,'R-Existing'!AH$12:AH$461)</f>
        <v>0</v>
      </c>
      <c r="AI176" s="37">
        <f>SUMIF('R-Existing'!$B$12:$B$461,$B176,'R-Existing'!AI$12:AI$461)</f>
        <v>0</v>
      </c>
      <c r="AJ176" s="37">
        <f>SUMIF('R-Existing'!$B$12:$B$461,$B176,'R-Existing'!AJ$12:AJ$461)</f>
        <v>0</v>
      </c>
      <c r="AK176" s="37">
        <f>SUMIF('R-Existing'!$B$12:$B$461,$B176,'R-Existing'!AK$12:AK$461)</f>
        <v>0</v>
      </c>
      <c r="AL176" s="37">
        <f>SUMIF('R-Existing'!$B$12:$B$461,$B176,'R-Existing'!AL$12:AL$461)</f>
        <v>0</v>
      </c>
      <c r="AM176" s="37">
        <f>SUMIF('R-Existing'!$B$12:$B$461,$B176,'R-Existing'!AM$12:AM$461)</f>
        <v>0</v>
      </c>
      <c r="AN176" s="37">
        <f>SUMIF('R-Existing'!$B$12:$B$461,$B176,'R-Existing'!AN$12:AN$461)</f>
        <v>0</v>
      </c>
      <c r="AO176" s="37"/>
      <c r="AP176" s="37"/>
    </row>
    <row r="177" spans="1:42" x14ac:dyDescent="0.2">
      <c r="A177" s="1">
        <f t="shared" si="8"/>
        <v>1</v>
      </c>
      <c r="B177" s="101">
        <f t="shared" si="10"/>
        <v>49705</v>
      </c>
      <c r="C177" s="37">
        <f>SUMIF('R-Existing'!$B$12:$B$461,$B177,'R-Existing'!C$12:C$461)</f>
        <v>0</v>
      </c>
      <c r="D177" s="37">
        <f>SUMIF('R-Existing'!$B$12:$B$461,$B177,'R-Existing'!D$12:D$461)</f>
        <v>0</v>
      </c>
      <c r="E177" s="37">
        <f>SUMIF('R-Existing'!$B$12:$B$461,$B177,'R-Existing'!E$12:E$461)</f>
        <v>0</v>
      </c>
      <c r="F177" s="37">
        <f>SUMIF('R-Existing'!$B$12:$B$461,$B177,'R-Existing'!F$12:F$461)</f>
        <v>0</v>
      </c>
      <c r="G177" s="37">
        <f>SUMIF('R-Existing'!$B$12:$B$461,$B177,'R-Existing'!G$12:G$461)</f>
        <v>0</v>
      </c>
      <c r="H177" s="37">
        <f>SUMIF('R-Existing'!$B$12:$B$461,$B177,'R-Existing'!H$12:H$461)</f>
        <v>0</v>
      </c>
      <c r="I177" s="37">
        <f>SUMIF('R-Existing'!$B$12:$B$461,$B177,'R-Existing'!I$12:I$461)</f>
        <v>0</v>
      </c>
      <c r="J177" s="37">
        <f>SUMIF('R-Existing'!$B$12:$B$461,$B177,'R-Existing'!J$12:J$461)</f>
        <v>0</v>
      </c>
      <c r="K177" s="37">
        <f>SUMIF('R-Existing'!$B$12:$B$461,$B177,'R-Existing'!K$12:K$461)</f>
        <v>0</v>
      </c>
      <c r="L177" s="37">
        <f>SUMIF('R-Existing'!$B$12:$B$461,$B177,'R-Existing'!L$12:L$461)</f>
        <v>0</v>
      </c>
      <c r="M177" s="37">
        <f>SUMIF('R-Existing'!$B$12:$B$461,$B177,'R-Existing'!M$12:M$461)</f>
        <v>0</v>
      </c>
      <c r="N177" s="37">
        <f>SUMIF('R-Existing'!$B$12:$B$461,$B177,'R-Existing'!N$12:N$461)</f>
        <v>0</v>
      </c>
      <c r="O177" s="37">
        <f>SUMIF('R-Existing'!$B$12:$B$461,$B177,'R-Existing'!O$12:O$461)</f>
        <v>0</v>
      </c>
      <c r="P177" s="37">
        <f>SUMIF('R-Existing'!$B$12:$B$461,$B177,'R-Existing'!P$12:P$461)</f>
        <v>0</v>
      </c>
      <c r="Q177" s="37">
        <f>SUMIF('R-Existing'!$B$12:$B$461,$B177,'R-Existing'!Q$12:Q$461)</f>
        <v>0</v>
      </c>
      <c r="R177" s="37">
        <f>SUMIF('R-Existing'!$B$12:$B$461,$B177,'R-Existing'!R$12:R$461)</f>
        <v>0</v>
      </c>
      <c r="S177" s="37">
        <f>SUMIF('R-Existing'!$B$12:$B$461,$B177,'R-Existing'!S$12:S$461)</f>
        <v>0</v>
      </c>
      <c r="T177" s="37">
        <f>SUMIF('R-Existing'!$B$12:$B$461,$B177,'R-Existing'!T$12:T$461)</f>
        <v>0</v>
      </c>
      <c r="U177" s="37">
        <f>SUMIF('R-Existing'!$B$12:$B$461,$B177,'R-Existing'!U$12:U$461)</f>
        <v>1</v>
      </c>
      <c r="V177" s="37">
        <f>SUMIF('R-Existing'!$B$12:$B$461,$B177,'R-Existing'!V$12:V$461)</f>
        <v>0</v>
      </c>
      <c r="W177" s="37">
        <f>SUMIF('R-Existing'!$B$12:$B$461,$B177,'R-Existing'!W$12:W$461)</f>
        <v>0</v>
      </c>
      <c r="X177" s="37" t="e">
        <f>SUMIF('R-Existing'!$B$12:$B$461,$B177,'R-Existing'!X$12:X$461)</f>
        <v>#N/A</v>
      </c>
      <c r="Y177" s="37">
        <f>SUMIF('R-Existing'!$B$12:$B$461,$B177,'R-Existing'!Y$12:Y$461)</f>
        <v>0</v>
      </c>
      <c r="Z177" s="37">
        <f>SUMIF('R-Existing'!$B$12:$B$461,$B177,'R-Existing'!Z$12:Z$461)</f>
        <v>0</v>
      </c>
      <c r="AA177" s="37">
        <f>SUMIF('R-Existing'!$B$12:$B$461,$B177,'R-Existing'!AA$12:AA$461)</f>
        <v>0</v>
      </c>
      <c r="AB177" s="37">
        <f>SUMIF('R-Existing'!$B$12:$B$461,$B177,'R-Existing'!AB$12:AB$461)</f>
        <v>0</v>
      </c>
      <c r="AC177" s="37">
        <f>SUMIF('R-Existing'!$B$12:$B$461,$B177,'R-Existing'!AC$12:AC$461)</f>
        <v>0</v>
      </c>
      <c r="AD177" s="37">
        <f>SUMIF('R-Existing'!$B$12:$B$461,$B177,'R-Existing'!AD$12:AD$461)</f>
        <v>0</v>
      </c>
      <c r="AE177" s="56">
        <f>SUMIF('R-Existing'!$B$12:$B$461,$B177,'R-Existing'!AE$12:AE$461)</f>
        <v>9.6699999999999994E-2</v>
      </c>
      <c r="AF177" s="37">
        <f>SUMIF('R-Existing'!$B$12:$B$461,$B177,'R-Existing'!AF$12:AF$461)</f>
        <v>0</v>
      </c>
      <c r="AG177" s="37">
        <f>SUMIF('R-Existing'!$B$12:$B$461,$B177,'R-Existing'!AG$12:AG$461)</f>
        <v>0</v>
      </c>
      <c r="AH177" s="37">
        <f>SUMIF('R-Existing'!$B$12:$B$461,$B177,'R-Existing'!AH$12:AH$461)</f>
        <v>0</v>
      </c>
      <c r="AI177" s="37">
        <f>SUMIF('R-Existing'!$B$12:$B$461,$B177,'R-Existing'!AI$12:AI$461)</f>
        <v>0</v>
      </c>
      <c r="AJ177" s="37">
        <f>SUMIF('R-Existing'!$B$12:$B$461,$B177,'R-Existing'!AJ$12:AJ$461)</f>
        <v>0</v>
      </c>
      <c r="AK177" s="37">
        <f>SUMIF('R-Existing'!$B$12:$B$461,$B177,'R-Existing'!AK$12:AK$461)</f>
        <v>0</v>
      </c>
      <c r="AL177" s="37">
        <f>SUMIF('R-Existing'!$B$12:$B$461,$B177,'R-Existing'!AL$12:AL$461)</f>
        <v>0</v>
      </c>
      <c r="AM177" s="37">
        <f>SUMIF('R-Existing'!$B$12:$B$461,$B177,'R-Existing'!AM$12:AM$461)</f>
        <v>0</v>
      </c>
      <c r="AN177" s="37">
        <f>SUMIF('R-Existing'!$B$12:$B$461,$B177,'R-Existing'!AN$12:AN$461)</f>
        <v>0</v>
      </c>
      <c r="AO177" s="37"/>
      <c r="AP177" s="37"/>
    </row>
    <row r="178" spans="1:42" x14ac:dyDescent="0.2">
      <c r="A178" s="1">
        <f t="shared" si="8"/>
        <v>2</v>
      </c>
      <c r="B178" s="101">
        <f t="shared" si="10"/>
        <v>49734</v>
      </c>
      <c r="C178" s="37">
        <f>SUMIF('R-Existing'!$B$12:$B$461,$B178,'R-Existing'!C$12:C$461)</f>
        <v>0</v>
      </c>
      <c r="D178" s="37">
        <f>SUMIF('R-Existing'!$B$12:$B$461,$B178,'R-Existing'!D$12:D$461)</f>
        <v>0</v>
      </c>
      <c r="E178" s="37">
        <f>SUMIF('R-Existing'!$B$12:$B$461,$B178,'R-Existing'!E$12:E$461)</f>
        <v>0</v>
      </c>
      <c r="F178" s="37">
        <f>SUMIF('R-Existing'!$B$12:$B$461,$B178,'R-Existing'!F$12:F$461)</f>
        <v>0</v>
      </c>
      <c r="G178" s="37">
        <f>SUMIF('R-Existing'!$B$12:$B$461,$B178,'R-Existing'!G$12:G$461)</f>
        <v>0</v>
      </c>
      <c r="H178" s="37">
        <f>SUMIF('R-Existing'!$B$12:$B$461,$B178,'R-Existing'!H$12:H$461)</f>
        <v>0</v>
      </c>
      <c r="I178" s="37">
        <f>SUMIF('R-Existing'!$B$12:$B$461,$B178,'R-Existing'!I$12:I$461)</f>
        <v>0</v>
      </c>
      <c r="J178" s="37">
        <f>SUMIF('R-Existing'!$B$12:$B$461,$B178,'R-Existing'!J$12:J$461)</f>
        <v>0</v>
      </c>
      <c r="K178" s="37">
        <f>SUMIF('R-Existing'!$B$12:$B$461,$B178,'R-Existing'!K$12:K$461)</f>
        <v>0</v>
      </c>
      <c r="L178" s="37">
        <f>SUMIF('R-Existing'!$B$12:$B$461,$B178,'R-Existing'!L$12:L$461)</f>
        <v>0</v>
      </c>
      <c r="M178" s="37">
        <f>SUMIF('R-Existing'!$B$12:$B$461,$B178,'R-Existing'!M$12:M$461)</f>
        <v>0</v>
      </c>
      <c r="N178" s="37">
        <f>SUMIF('R-Existing'!$B$12:$B$461,$B178,'R-Existing'!N$12:N$461)</f>
        <v>0</v>
      </c>
      <c r="O178" s="37">
        <f>SUMIF('R-Existing'!$B$12:$B$461,$B178,'R-Existing'!O$12:O$461)</f>
        <v>0</v>
      </c>
      <c r="P178" s="37">
        <f>SUMIF('R-Existing'!$B$12:$B$461,$B178,'R-Existing'!P$12:P$461)</f>
        <v>0</v>
      </c>
      <c r="Q178" s="37">
        <f>SUMIF('R-Existing'!$B$12:$B$461,$B178,'R-Existing'!Q$12:Q$461)</f>
        <v>0</v>
      </c>
      <c r="R178" s="37">
        <f>SUMIF('R-Existing'!$B$12:$B$461,$B178,'R-Existing'!R$12:R$461)</f>
        <v>0</v>
      </c>
      <c r="S178" s="37">
        <f>SUMIF('R-Existing'!$B$12:$B$461,$B178,'R-Existing'!S$12:S$461)</f>
        <v>0</v>
      </c>
      <c r="T178" s="37">
        <f>SUMIF('R-Existing'!$B$12:$B$461,$B178,'R-Existing'!T$12:T$461)</f>
        <v>0</v>
      </c>
      <c r="U178" s="37">
        <f>SUMIF('R-Existing'!$B$12:$B$461,$B178,'R-Existing'!U$12:U$461)</f>
        <v>1</v>
      </c>
      <c r="V178" s="37">
        <f>SUMIF('R-Existing'!$B$12:$B$461,$B178,'R-Existing'!V$12:V$461)</f>
        <v>0</v>
      </c>
      <c r="W178" s="37">
        <f>SUMIF('R-Existing'!$B$12:$B$461,$B178,'R-Existing'!W$12:W$461)</f>
        <v>0</v>
      </c>
      <c r="X178" s="37" t="e">
        <f>SUMIF('R-Existing'!$B$12:$B$461,$B178,'R-Existing'!X$12:X$461)</f>
        <v>#N/A</v>
      </c>
      <c r="Y178" s="37">
        <f>SUMIF('R-Existing'!$B$12:$B$461,$B178,'R-Existing'!Y$12:Y$461)</f>
        <v>0</v>
      </c>
      <c r="Z178" s="37">
        <f>SUMIF('R-Existing'!$B$12:$B$461,$B178,'R-Existing'!Z$12:Z$461)</f>
        <v>0</v>
      </c>
      <c r="AA178" s="37">
        <f>SUMIF('R-Existing'!$B$12:$B$461,$B178,'R-Existing'!AA$12:AA$461)</f>
        <v>0</v>
      </c>
      <c r="AB178" s="37">
        <f>SUMIF('R-Existing'!$B$12:$B$461,$B178,'R-Existing'!AB$12:AB$461)</f>
        <v>0</v>
      </c>
      <c r="AC178" s="37">
        <f>SUMIF('R-Existing'!$B$12:$B$461,$B178,'R-Existing'!AC$12:AC$461)</f>
        <v>0</v>
      </c>
      <c r="AD178" s="37">
        <f>SUMIF('R-Existing'!$B$12:$B$461,$B178,'R-Existing'!AD$12:AD$461)</f>
        <v>0</v>
      </c>
      <c r="AE178" s="56">
        <f>SUMIF('R-Existing'!$B$12:$B$461,$B178,'R-Existing'!AE$12:AE$461)</f>
        <v>9.6699999999999994E-2</v>
      </c>
      <c r="AF178" s="37">
        <f>SUMIF('R-Existing'!$B$12:$B$461,$B178,'R-Existing'!AF$12:AF$461)</f>
        <v>0</v>
      </c>
      <c r="AG178" s="37">
        <f>SUMIF('R-Existing'!$B$12:$B$461,$B178,'R-Existing'!AG$12:AG$461)</f>
        <v>0</v>
      </c>
      <c r="AH178" s="37">
        <f>SUMIF('R-Existing'!$B$12:$B$461,$B178,'R-Existing'!AH$12:AH$461)</f>
        <v>0</v>
      </c>
      <c r="AI178" s="37">
        <f>SUMIF('R-Existing'!$B$12:$B$461,$B178,'R-Existing'!AI$12:AI$461)</f>
        <v>0</v>
      </c>
      <c r="AJ178" s="37">
        <f>SUMIF('R-Existing'!$B$12:$B$461,$B178,'R-Existing'!AJ$12:AJ$461)</f>
        <v>0</v>
      </c>
      <c r="AK178" s="37">
        <f>SUMIF('R-Existing'!$B$12:$B$461,$B178,'R-Existing'!AK$12:AK$461)</f>
        <v>0</v>
      </c>
      <c r="AL178" s="37">
        <f>SUMIF('R-Existing'!$B$12:$B$461,$B178,'R-Existing'!AL$12:AL$461)</f>
        <v>0</v>
      </c>
      <c r="AM178" s="37">
        <f>SUMIF('R-Existing'!$B$12:$B$461,$B178,'R-Existing'!AM$12:AM$461)</f>
        <v>0</v>
      </c>
      <c r="AN178" s="37">
        <f>SUMIF('R-Existing'!$B$12:$B$461,$B178,'R-Existing'!AN$12:AN$461)</f>
        <v>0</v>
      </c>
      <c r="AO178" s="37"/>
      <c r="AP178" s="37"/>
    </row>
    <row r="179" spans="1:42" x14ac:dyDescent="0.2">
      <c r="A179" s="1">
        <f t="shared" si="8"/>
        <v>3</v>
      </c>
      <c r="B179" s="101">
        <f t="shared" si="10"/>
        <v>49765</v>
      </c>
      <c r="C179" s="37">
        <f>SUMIF('R-Existing'!$B$12:$B$461,$B179,'R-Existing'!C$12:C$461)</f>
        <v>0</v>
      </c>
      <c r="D179" s="37">
        <f>SUMIF('R-Existing'!$B$12:$B$461,$B179,'R-Existing'!D$12:D$461)</f>
        <v>0</v>
      </c>
      <c r="E179" s="37">
        <f>SUMIF('R-Existing'!$B$12:$B$461,$B179,'R-Existing'!E$12:E$461)</f>
        <v>0</v>
      </c>
      <c r="F179" s="37">
        <f>SUMIF('R-Existing'!$B$12:$B$461,$B179,'R-Existing'!F$12:F$461)</f>
        <v>0</v>
      </c>
      <c r="G179" s="37">
        <f>SUMIF('R-Existing'!$B$12:$B$461,$B179,'R-Existing'!G$12:G$461)</f>
        <v>0</v>
      </c>
      <c r="H179" s="37">
        <f>SUMIF('R-Existing'!$B$12:$B$461,$B179,'R-Existing'!H$12:H$461)</f>
        <v>0</v>
      </c>
      <c r="I179" s="37">
        <f>SUMIF('R-Existing'!$B$12:$B$461,$B179,'R-Existing'!I$12:I$461)</f>
        <v>0</v>
      </c>
      <c r="J179" s="37">
        <f>SUMIF('R-Existing'!$B$12:$B$461,$B179,'R-Existing'!J$12:J$461)</f>
        <v>0</v>
      </c>
      <c r="K179" s="37">
        <f>SUMIF('R-Existing'!$B$12:$B$461,$B179,'R-Existing'!K$12:K$461)</f>
        <v>0</v>
      </c>
      <c r="L179" s="37">
        <f>SUMIF('R-Existing'!$B$12:$B$461,$B179,'R-Existing'!L$12:L$461)</f>
        <v>0</v>
      </c>
      <c r="M179" s="37">
        <f>SUMIF('R-Existing'!$B$12:$B$461,$B179,'R-Existing'!M$12:M$461)</f>
        <v>0</v>
      </c>
      <c r="N179" s="37">
        <f>SUMIF('R-Existing'!$B$12:$B$461,$B179,'R-Existing'!N$12:N$461)</f>
        <v>0</v>
      </c>
      <c r="O179" s="37">
        <f>SUMIF('R-Existing'!$B$12:$B$461,$B179,'R-Existing'!O$12:O$461)</f>
        <v>0</v>
      </c>
      <c r="P179" s="37">
        <f>SUMIF('R-Existing'!$B$12:$B$461,$B179,'R-Existing'!P$12:P$461)</f>
        <v>0</v>
      </c>
      <c r="Q179" s="37">
        <f>SUMIF('R-Existing'!$B$12:$B$461,$B179,'R-Existing'!Q$12:Q$461)</f>
        <v>0</v>
      </c>
      <c r="R179" s="37">
        <f>SUMIF('R-Existing'!$B$12:$B$461,$B179,'R-Existing'!R$12:R$461)</f>
        <v>0</v>
      </c>
      <c r="S179" s="37">
        <f>SUMIF('R-Existing'!$B$12:$B$461,$B179,'R-Existing'!S$12:S$461)</f>
        <v>0</v>
      </c>
      <c r="T179" s="37">
        <f>SUMIF('R-Existing'!$B$12:$B$461,$B179,'R-Existing'!T$12:T$461)</f>
        <v>0</v>
      </c>
      <c r="U179" s="37">
        <f>SUMIF('R-Existing'!$B$12:$B$461,$B179,'R-Existing'!U$12:U$461)</f>
        <v>1</v>
      </c>
      <c r="V179" s="37">
        <f>SUMIF('R-Existing'!$B$12:$B$461,$B179,'R-Existing'!V$12:V$461)</f>
        <v>0</v>
      </c>
      <c r="W179" s="37">
        <f>SUMIF('R-Existing'!$B$12:$B$461,$B179,'R-Existing'!W$12:W$461)</f>
        <v>0</v>
      </c>
      <c r="X179" s="37" t="e">
        <f>SUMIF('R-Existing'!$B$12:$B$461,$B179,'R-Existing'!X$12:X$461)</f>
        <v>#N/A</v>
      </c>
      <c r="Y179" s="37">
        <f>SUMIF('R-Existing'!$B$12:$B$461,$B179,'R-Existing'!Y$12:Y$461)</f>
        <v>0</v>
      </c>
      <c r="Z179" s="37">
        <f>SUMIF('R-Existing'!$B$12:$B$461,$B179,'R-Existing'!Z$12:Z$461)</f>
        <v>0</v>
      </c>
      <c r="AA179" s="37">
        <f>SUMIF('R-Existing'!$B$12:$B$461,$B179,'R-Existing'!AA$12:AA$461)</f>
        <v>0</v>
      </c>
      <c r="AB179" s="37">
        <f>SUMIF('R-Existing'!$B$12:$B$461,$B179,'R-Existing'!AB$12:AB$461)</f>
        <v>0</v>
      </c>
      <c r="AC179" s="37">
        <f>SUMIF('R-Existing'!$B$12:$B$461,$B179,'R-Existing'!AC$12:AC$461)</f>
        <v>0</v>
      </c>
      <c r="AD179" s="37">
        <f>SUMIF('R-Existing'!$B$12:$B$461,$B179,'R-Existing'!AD$12:AD$461)</f>
        <v>0</v>
      </c>
      <c r="AE179" s="56">
        <f>SUMIF('R-Existing'!$B$12:$B$461,$B179,'R-Existing'!AE$12:AE$461)</f>
        <v>9.6699999999999994E-2</v>
      </c>
      <c r="AF179" s="37">
        <f>SUMIF('R-Existing'!$B$12:$B$461,$B179,'R-Existing'!AF$12:AF$461)</f>
        <v>0</v>
      </c>
      <c r="AG179" s="37">
        <f>SUMIF('R-Existing'!$B$12:$B$461,$B179,'R-Existing'!AG$12:AG$461)</f>
        <v>0</v>
      </c>
      <c r="AH179" s="37">
        <f>SUMIF('R-Existing'!$B$12:$B$461,$B179,'R-Existing'!AH$12:AH$461)</f>
        <v>0</v>
      </c>
      <c r="AI179" s="37">
        <f>SUMIF('R-Existing'!$B$12:$B$461,$B179,'R-Existing'!AI$12:AI$461)</f>
        <v>0</v>
      </c>
      <c r="AJ179" s="37">
        <f>SUMIF('R-Existing'!$B$12:$B$461,$B179,'R-Existing'!AJ$12:AJ$461)</f>
        <v>0</v>
      </c>
      <c r="AK179" s="37">
        <f>SUMIF('R-Existing'!$B$12:$B$461,$B179,'R-Existing'!AK$12:AK$461)</f>
        <v>0</v>
      </c>
      <c r="AL179" s="37">
        <f>SUMIF('R-Existing'!$B$12:$B$461,$B179,'R-Existing'!AL$12:AL$461)</f>
        <v>0</v>
      </c>
      <c r="AM179" s="37">
        <f>SUMIF('R-Existing'!$B$12:$B$461,$B179,'R-Existing'!AM$12:AM$461)</f>
        <v>0</v>
      </c>
      <c r="AN179" s="37">
        <f>SUMIF('R-Existing'!$B$12:$B$461,$B179,'R-Existing'!AN$12:AN$461)</f>
        <v>0</v>
      </c>
      <c r="AO179" s="37"/>
      <c r="AP179" s="37"/>
    </row>
    <row r="180" spans="1:42" x14ac:dyDescent="0.2">
      <c r="A180" s="1">
        <f t="shared" si="8"/>
        <v>4</v>
      </c>
      <c r="B180" s="101">
        <f t="shared" si="10"/>
        <v>49795</v>
      </c>
      <c r="C180" s="37">
        <f>SUMIF('R-Existing'!$B$12:$B$461,$B180,'R-Existing'!C$12:C$461)</f>
        <v>0</v>
      </c>
      <c r="D180" s="37">
        <f>SUMIF('R-Existing'!$B$12:$B$461,$B180,'R-Existing'!D$12:D$461)</f>
        <v>0</v>
      </c>
      <c r="E180" s="37">
        <f>SUMIF('R-Existing'!$B$12:$B$461,$B180,'R-Existing'!E$12:E$461)</f>
        <v>0</v>
      </c>
      <c r="F180" s="37">
        <f>SUMIF('R-Existing'!$B$12:$B$461,$B180,'R-Existing'!F$12:F$461)</f>
        <v>0</v>
      </c>
      <c r="G180" s="37">
        <f>SUMIF('R-Existing'!$B$12:$B$461,$B180,'R-Existing'!G$12:G$461)</f>
        <v>0</v>
      </c>
      <c r="H180" s="37">
        <f>SUMIF('R-Existing'!$B$12:$B$461,$B180,'R-Existing'!H$12:H$461)</f>
        <v>0</v>
      </c>
      <c r="I180" s="37">
        <f>SUMIF('R-Existing'!$B$12:$B$461,$B180,'R-Existing'!I$12:I$461)</f>
        <v>0</v>
      </c>
      <c r="J180" s="37">
        <f>SUMIF('R-Existing'!$B$12:$B$461,$B180,'R-Existing'!J$12:J$461)</f>
        <v>0</v>
      </c>
      <c r="K180" s="37">
        <f>SUMIF('R-Existing'!$B$12:$B$461,$B180,'R-Existing'!K$12:K$461)</f>
        <v>0</v>
      </c>
      <c r="L180" s="37">
        <f>SUMIF('R-Existing'!$B$12:$B$461,$B180,'R-Existing'!L$12:L$461)</f>
        <v>0</v>
      </c>
      <c r="M180" s="37">
        <f>SUMIF('R-Existing'!$B$12:$B$461,$B180,'R-Existing'!M$12:M$461)</f>
        <v>0</v>
      </c>
      <c r="N180" s="37">
        <f>SUMIF('R-Existing'!$B$12:$B$461,$B180,'R-Existing'!N$12:N$461)</f>
        <v>0</v>
      </c>
      <c r="O180" s="37">
        <f>SUMIF('R-Existing'!$B$12:$B$461,$B180,'R-Existing'!O$12:O$461)</f>
        <v>0</v>
      </c>
      <c r="P180" s="37">
        <f>SUMIF('R-Existing'!$B$12:$B$461,$B180,'R-Existing'!P$12:P$461)</f>
        <v>0</v>
      </c>
      <c r="Q180" s="37">
        <f>SUMIF('R-Existing'!$B$12:$B$461,$B180,'R-Existing'!Q$12:Q$461)</f>
        <v>0</v>
      </c>
      <c r="R180" s="37">
        <f>SUMIF('R-Existing'!$B$12:$B$461,$B180,'R-Existing'!R$12:R$461)</f>
        <v>0</v>
      </c>
      <c r="S180" s="37">
        <f>SUMIF('R-Existing'!$B$12:$B$461,$B180,'R-Existing'!S$12:S$461)</f>
        <v>0</v>
      </c>
      <c r="T180" s="37">
        <f>SUMIF('R-Existing'!$B$12:$B$461,$B180,'R-Existing'!T$12:T$461)</f>
        <v>0</v>
      </c>
      <c r="U180" s="37">
        <f>SUMIF('R-Existing'!$B$12:$B$461,$B180,'R-Existing'!U$12:U$461)</f>
        <v>1</v>
      </c>
      <c r="V180" s="37">
        <f>SUMIF('R-Existing'!$B$12:$B$461,$B180,'R-Existing'!V$12:V$461)</f>
        <v>0</v>
      </c>
      <c r="W180" s="37">
        <f>SUMIF('R-Existing'!$B$12:$B$461,$B180,'R-Existing'!W$12:W$461)</f>
        <v>0</v>
      </c>
      <c r="X180" s="37" t="e">
        <f>SUMIF('R-Existing'!$B$12:$B$461,$B180,'R-Existing'!X$12:X$461)</f>
        <v>#N/A</v>
      </c>
      <c r="Y180" s="37">
        <f>SUMIF('R-Existing'!$B$12:$B$461,$B180,'R-Existing'!Y$12:Y$461)</f>
        <v>0</v>
      </c>
      <c r="Z180" s="37">
        <f>SUMIF('R-Existing'!$B$12:$B$461,$B180,'R-Existing'!Z$12:Z$461)</f>
        <v>0</v>
      </c>
      <c r="AA180" s="37">
        <f>SUMIF('R-Existing'!$B$12:$B$461,$B180,'R-Existing'!AA$12:AA$461)</f>
        <v>0</v>
      </c>
      <c r="AB180" s="37">
        <f>SUMIF('R-Existing'!$B$12:$B$461,$B180,'R-Existing'!AB$12:AB$461)</f>
        <v>0</v>
      </c>
      <c r="AC180" s="37">
        <f>SUMIF('R-Existing'!$B$12:$B$461,$B180,'R-Existing'!AC$12:AC$461)</f>
        <v>0</v>
      </c>
      <c r="AD180" s="37">
        <f>SUMIF('R-Existing'!$B$12:$B$461,$B180,'R-Existing'!AD$12:AD$461)</f>
        <v>0</v>
      </c>
      <c r="AE180" s="56">
        <f>SUMIF('R-Existing'!$B$12:$B$461,$B180,'R-Existing'!AE$12:AE$461)</f>
        <v>9.6699999999999994E-2</v>
      </c>
      <c r="AF180" s="37">
        <f>SUMIF('R-Existing'!$B$12:$B$461,$B180,'R-Existing'!AF$12:AF$461)</f>
        <v>0</v>
      </c>
      <c r="AG180" s="37">
        <f>SUMIF('R-Existing'!$B$12:$B$461,$B180,'R-Existing'!AG$12:AG$461)</f>
        <v>0</v>
      </c>
      <c r="AH180" s="37">
        <f>SUMIF('R-Existing'!$B$12:$B$461,$B180,'R-Existing'!AH$12:AH$461)</f>
        <v>0</v>
      </c>
      <c r="AI180" s="37">
        <f>SUMIF('R-Existing'!$B$12:$B$461,$B180,'R-Existing'!AI$12:AI$461)</f>
        <v>0</v>
      </c>
      <c r="AJ180" s="37">
        <f>SUMIF('R-Existing'!$B$12:$B$461,$B180,'R-Existing'!AJ$12:AJ$461)</f>
        <v>0</v>
      </c>
      <c r="AK180" s="37">
        <f>SUMIF('R-Existing'!$B$12:$B$461,$B180,'R-Existing'!AK$12:AK$461)</f>
        <v>0</v>
      </c>
      <c r="AL180" s="37">
        <f>SUMIF('R-Existing'!$B$12:$B$461,$B180,'R-Existing'!AL$12:AL$461)</f>
        <v>0</v>
      </c>
      <c r="AM180" s="37">
        <f>SUMIF('R-Existing'!$B$12:$B$461,$B180,'R-Existing'!AM$12:AM$461)</f>
        <v>0</v>
      </c>
      <c r="AN180" s="37">
        <f>SUMIF('R-Existing'!$B$12:$B$461,$B180,'R-Existing'!AN$12:AN$461)</f>
        <v>0</v>
      </c>
      <c r="AO180" s="37"/>
      <c r="AP180" s="37"/>
    </row>
    <row r="181" spans="1:42" x14ac:dyDescent="0.2">
      <c r="A181" s="1">
        <f t="shared" si="8"/>
        <v>5</v>
      </c>
      <c r="B181" s="101">
        <f t="shared" si="10"/>
        <v>49826</v>
      </c>
      <c r="C181" s="37">
        <f>SUMIF('R-Existing'!$B$12:$B$461,$B181,'R-Existing'!C$12:C$461)</f>
        <v>0</v>
      </c>
      <c r="D181" s="37">
        <f>SUMIF('R-Existing'!$B$12:$B$461,$B181,'R-Existing'!D$12:D$461)</f>
        <v>0</v>
      </c>
      <c r="E181" s="37">
        <f>SUMIF('R-Existing'!$B$12:$B$461,$B181,'R-Existing'!E$12:E$461)</f>
        <v>0</v>
      </c>
      <c r="F181" s="37">
        <f>SUMIF('R-Existing'!$B$12:$B$461,$B181,'R-Existing'!F$12:F$461)</f>
        <v>0</v>
      </c>
      <c r="G181" s="37">
        <f>SUMIF('R-Existing'!$B$12:$B$461,$B181,'R-Existing'!G$12:G$461)</f>
        <v>0</v>
      </c>
      <c r="H181" s="37">
        <f>SUMIF('R-Existing'!$B$12:$B$461,$B181,'R-Existing'!H$12:H$461)</f>
        <v>0</v>
      </c>
      <c r="I181" s="37">
        <f>SUMIF('R-Existing'!$B$12:$B$461,$B181,'R-Existing'!I$12:I$461)</f>
        <v>0</v>
      </c>
      <c r="J181" s="37">
        <f>SUMIF('R-Existing'!$B$12:$B$461,$B181,'R-Existing'!J$12:J$461)</f>
        <v>0</v>
      </c>
      <c r="K181" s="37">
        <f>SUMIF('R-Existing'!$B$12:$B$461,$B181,'R-Existing'!K$12:K$461)</f>
        <v>0</v>
      </c>
      <c r="L181" s="37">
        <f>SUMIF('R-Existing'!$B$12:$B$461,$B181,'R-Existing'!L$12:L$461)</f>
        <v>0</v>
      </c>
      <c r="M181" s="37">
        <f>SUMIF('R-Existing'!$B$12:$B$461,$B181,'R-Existing'!M$12:M$461)</f>
        <v>0</v>
      </c>
      <c r="N181" s="37">
        <f>SUMIF('R-Existing'!$B$12:$B$461,$B181,'R-Existing'!N$12:N$461)</f>
        <v>0</v>
      </c>
      <c r="O181" s="37">
        <f>SUMIF('R-Existing'!$B$12:$B$461,$B181,'R-Existing'!O$12:O$461)</f>
        <v>0</v>
      </c>
      <c r="P181" s="37">
        <f>SUMIF('R-Existing'!$B$12:$B$461,$B181,'R-Existing'!P$12:P$461)</f>
        <v>0</v>
      </c>
      <c r="Q181" s="37">
        <f>SUMIF('R-Existing'!$B$12:$B$461,$B181,'R-Existing'!Q$12:Q$461)</f>
        <v>0</v>
      </c>
      <c r="R181" s="37">
        <f>SUMIF('R-Existing'!$B$12:$B$461,$B181,'R-Existing'!R$12:R$461)</f>
        <v>0</v>
      </c>
      <c r="S181" s="37">
        <f>SUMIF('R-Existing'!$B$12:$B$461,$B181,'R-Existing'!S$12:S$461)</f>
        <v>0</v>
      </c>
      <c r="T181" s="37">
        <f>SUMIF('R-Existing'!$B$12:$B$461,$B181,'R-Existing'!T$12:T$461)</f>
        <v>0</v>
      </c>
      <c r="U181" s="37">
        <f>SUMIF('R-Existing'!$B$12:$B$461,$B181,'R-Existing'!U$12:U$461)</f>
        <v>1</v>
      </c>
      <c r="V181" s="37">
        <f>SUMIF('R-Existing'!$B$12:$B$461,$B181,'R-Existing'!V$12:V$461)</f>
        <v>0</v>
      </c>
      <c r="W181" s="37">
        <f>SUMIF('R-Existing'!$B$12:$B$461,$B181,'R-Existing'!W$12:W$461)</f>
        <v>0</v>
      </c>
      <c r="X181" s="37" t="e">
        <f>SUMIF('R-Existing'!$B$12:$B$461,$B181,'R-Existing'!X$12:X$461)</f>
        <v>#N/A</v>
      </c>
      <c r="Y181" s="37">
        <f>SUMIF('R-Existing'!$B$12:$B$461,$B181,'R-Existing'!Y$12:Y$461)</f>
        <v>0</v>
      </c>
      <c r="Z181" s="37">
        <f>SUMIF('R-Existing'!$B$12:$B$461,$B181,'R-Existing'!Z$12:Z$461)</f>
        <v>0</v>
      </c>
      <c r="AA181" s="37">
        <f>SUMIF('R-Existing'!$B$12:$B$461,$B181,'R-Existing'!AA$12:AA$461)</f>
        <v>0</v>
      </c>
      <c r="AB181" s="37">
        <f>SUMIF('R-Existing'!$B$12:$B$461,$B181,'R-Existing'!AB$12:AB$461)</f>
        <v>0</v>
      </c>
      <c r="AC181" s="37">
        <f>SUMIF('R-Existing'!$B$12:$B$461,$B181,'R-Existing'!AC$12:AC$461)</f>
        <v>0</v>
      </c>
      <c r="AD181" s="37">
        <f>SUMIF('R-Existing'!$B$12:$B$461,$B181,'R-Existing'!AD$12:AD$461)</f>
        <v>0</v>
      </c>
      <c r="AE181" s="56">
        <f>SUMIF('R-Existing'!$B$12:$B$461,$B181,'R-Existing'!AE$12:AE$461)</f>
        <v>9.6699999999999994E-2</v>
      </c>
      <c r="AF181" s="37">
        <f>SUMIF('R-Existing'!$B$12:$B$461,$B181,'R-Existing'!AF$12:AF$461)</f>
        <v>0</v>
      </c>
      <c r="AG181" s="37">
        <f>SUMIF('R-Existing'!$B$12:$B$461,$B181,'R-Existing'!AG$12:AG$461)</f>
        <v>0</v>
      </c>
      <c r="AH181" s="37">
        <f>SUMIF('R-Existing'!$B$12:$B$461,$B181,'R-Existing'!AH$12:AH$461)</f>
        <v>0</v>
      </c>
      <c r="AI181" s="37">
        <f>SUMIF('R-Existing'!$B$12:$B$461,$B181,'R-Existing'!AI$12:AI$461)</f>
        <v>0</v>
      </c>
      <c r="AJ181" s="37">
        <f>SUMIF('R-Existing'!$B$12:$B$461,$B181,'R-Existing'!AJ$12:AJ$461)</f>
        <v>0</v>
      </c>
      <c r="AK181" s="37">
        <f>SUMIF('R-Existing'!$B$12:$B$461,$B181,'R-Existing'!AK$12:AK$461)</f>
        <v>0</v>
      </c>
      <c r="AL181" s="37">
        <f>SUMIF('R-Existing'!$B$12:$B$461,$B181,'R-Existing'!AL$12:AL$461)</f>
        <v>0</v>
      </c>
      <c r="AM181" s="37">
        <f>SUMIF('R-Existing'!$B$12:$B$461,$B181,'R-Existing'!AM$12:AM$461)</f>
        <v>0</v>
      </c>
      <c r="AN181" s="37">
        <f>SUMIF('R-Existing'!$B$12:$B$461,$B181,'R-Existing'!AN$12:AN$461)</f>
        <v>0</v>
      </c>
      <c r="AO181" s="37"/>
      <c r="AP181" s="37"/>
    </row>
    <row r="182" spans="1:42" x14ac:dyDescent="0.2">
      <c r="A182" s="1">
        <f t="shared" si="8"/>
        <v>6</v>
      </c>
      <c r="B182" s="101">
        <f t="shared" si="10"/>
        <v>49856</v>
      </c>
      <c r="C182" s="37">
        <f>SUMIF('R-Existing'!$B$12:$B$461,$B182,'R-Existing'!C$12:C$461)</f>
        <v>0</v>
      </c>
      <c r="D182" s="37">
        <f>SUMIF('R-Existing'!$B$12:$B$461,$B182,'R-Existing'!D$12:D$461)</f>
        <v>0</v>
      </c>
      <c r="E182" s="37">
        <f>SUMIF('R-Existing'!$B$12:$B$461,$B182,'R-Existing'!E$12:E$461)</f>
        <v>0</v>
      </c>
      <c r="F182" s="37">
        <f>SUMIF('R-Existing'!$B$12:$B$461,$B182,'R-Existing'!F$12:F$461)</f>
        <v>0</v>
      </c>
      <c r="G182" s="37">
        <f>SUMIF('R-Existing'!$B$12:$B$461,$B182,'R-Existing'!G$12:G$461)</f>
        <v>0</v>
      </c>
      <c r="H182" s="37">
        <f>SUMIF('R-Existing'!$B$12:$B$461,$B182,'R-Existing'!H$12:H$461)</f>
        <v>0</v>
      </c>
      <c r="I182" s="37">
        <f>SUMIF('R-Existing'!$B$12:$B$461,$B182,'R-Existing'!I$12:I$461)</f>
        <v>0</v>
      </c>
      <c r="J182" s="37">
        <f>SUMIF('R-Existing'!$B$12:$B$461,$B182,'R-Existing'!J$12:J$461)</f>
        <v>0</v>
      </c>
      <c r="K182" s="37">
        <f>SUMIF('R-Existing'!$B$12:$B$461,$B182,'R-Existing'!K$12:K$461)</f>
        <v>0</v>
      </c>
      <c r="L182" s="37">
        <f>SUMIF('R-Existing'!$B$12:$B$461,$B182,'R-Existing'!L$12:L$461)</f>
        <v>0</v>
      </c>
      <c r="M182" s="37">
        <f>SUMIF('R-Existing'!$B$12:$B$461,$B182,'R-Existing'!M$12:M$461)</f>
        <v>0</v>
      </c>
      <c r="N182" s="37">
        <f>SUMIF('R-Existing'!$B$12:$B$461,$B182,'R-Existing'!N$12:N$461)</f>
        <v>0</v>
      </c>
      <c r="O182" s="37">
        <f>SUMIF('R-Existing'!$B$12:$B$461,$B182,'R-Existing'!O$12:O$461)</f>
        <v>0</v>
      </c>
      <c r="P182" s="37">
        <f>SUMIF('R-Existing'!$B$12:$B$461,$B182,'R-Existing'!P$12:P$461)</f>
        <v>0</v>
      </c>
      <c r="Q182" s="37">
        <f>SUMIF('R-Existing'!$B$12:$B$461,$B182,'R-Existing'!Q$12:Q$461)</f>
        <v>0</v>
      </c>
      <c r="R182" s="37">
        <f>SUMIF('R-Existing'!$B$12:$B$461,$B182,'R-Existing'!R$12:R$461)</f>
        <v>0</v>
      </c>
      <c r="S182" s="37">
        <f>SUMIF('R-Existing'!$B$12:$B$461,$B182,'R-Existing'!S$12:S$461)</f>
        <v>0</v>
      </c>
      <c r="T182" s="37">
        <f>SUMIF('R-Existing'!$B$12:$B$461,$B182,'R-Existing'!T$12:T$461)</f>
        <v>0</v>
      </c>
      <c r="U182" s="37">
        <f>SUMIF('R-Existing'!$B$12:$B$461,$B182,'R-Existing'!U$12:U$461)</f>
        <v>1</v>
      </c>
      <c r="V182" s="37">
        <f>SUMIF('R-Existing'!$B$12:$B$461,$B182,'R-Existing'!V$12:V$461)</f>
        <v>0</v>
      </c>
      <c r="W182" s="37">
        <f>SUMIF('R-Existing'!$B$12:$B$461,$B182,'R-Existing'!W$12:W$461)</f>
        <v>0</v>
      </c>
      <c r="X182" s="37" t="e">
        <f>SUMIF('R-Existing'!$B$12:$B$461,$B182,'R-Existing'!X$12:X$461)</f>
        <v>#N/A</v>
      </c>
      <c r="Y182" s="37">
        <f>SUMIF('R-Existing'!$B$12:$B$461,$B182,'R-Existing'!Y$12:Y$461)</f>
        <v>0</v>
      </c>
      <c r="Z182" s="37">
        <f>SUMIF('R-Existing'!$B$12:$B$461,$B182,'R-Existing'!Z$12:Z$461)</f>
        <v>0</v>
      </c>
      <c r="AA182" s="37">
        <f>SUMIF('R-Existing'!$B$12:$B$461,$B182,'R-Existing'!AA$12:AA$461)</f>
        <v>0</v>
      </c>
      <c r="AB182" s="37">
        <f>SUMIF('R-Existing'!$B$12:$B$461,$B182,'R-Existing'!AB$12:AB$461)</f>
        <v>0</v>
      </c>
      <c r="AC182" s="37">
        <f>SUMIF('R-Existing'!$B$12:$B$461,$B182,'R-Existing'!AC$12:AC$461)</f>
        <v>0</v>
      </c>
      <c r="AD182" s="37">
        <f>SUMIF('R-Existing'!$B$12:$B$461,$B182,'R-Existing'!AD$12:AD$461)</f>
        <v>0</v>
      </c>
      <c r="AE182" s="56">
        <f>SUMIF('R-Existing'!$B$12:$B$461,$B182,'R-Existing'!AE$12:AE$461)</f>
        <v>9.6699999999999994E-2</v>
      </c>
      <c r="AF182" s="37">
        <f>SUMIF('R-Existing'!$B$12:$B$461,$B182,'R-Existing'!AF$12:AF$461)</f>
        <v>0</v>
      </c>
      <c r="AG182" s="37">
        <f>SUMIF('R-Existing'!$B$12:$B$461,$B182,'R-Existing'!AG$12:AG$461)</f>
        <v>0</v>
      </c>
      <c r="AH182" s="37">
        <f>SUMIF('R-Existing'!$B$12:$B$461,$B182,'R-Existing'!AH$12:AH$461)</f>
        <v>0</v>
      </c>
      <c r="AI182" s="37">
        <f>SUMIF('R-Existing'!$B$12:$B$461,$B182,'R-Existing'!AI$12:AI$461)</f>
        <v>0</v>
      </c>
      <c r="AJ182" s="37">
        <f>SUMIF('R-Existing'!$B$12:$B$461,$B182,'R-Existing'!AJ$12:AJ$461)</f>
        <v>0</v>
      </c>
      <c r="AK182" s="37">
        <f>SUMIF('R-Existing'!$B$12:$B$461,$B182,'R-Existing'!AK$12:AK$461)</f>
        <v>0</v>
      </c>
      <c r="AL182" s="37">
        <f>SUMIF('R-Existing'!$B$12:$B$461,$B182,'R-Existing'!AL$12:AL$461)</f>
        <v>0</v>
      </c>
      <c r="AM182" s="37">
        <f>SUMIF('R-Existing'!$B$12:$B$461,$B182,'R-Existing'!AM$12:AM$461)</f>
        <v>0</v>
      </c>
      <c r="AN182" s="37">
        <f>SUMIF('R-Existing'!$B$12:$B$461,$B182,'R-Existing'!AN$12:AN$461)</f>
        <v>0</v>
      </c>
      <c r="AO182" s="37"/>
      <c r="AP182" s="37"/>
    </row>
    <row r="183" spans="1:42" x14ac:dyDescent="0.2">
      <c r="A183" s="1">
        <f t="shared" si="8"/>
        <v>7</v>
      </c>
      <c r="B183" s="101">
        <f t="shared" si="10"/>
        <v>49887</v>
      </c>
      <c r="C183" s="37">
        <f>SUMIF('R-Existing'!$B$12:$B$461,$B183,'R-Existing'!C$12:C$461)</f>
        <v>0</v>
      </c>
      <c r="D183" s="37">
        <f>SUMIF('R-Existing'!$B$12:$B$461,$B183,'R-Existing'!D$12:D$461)</f>
        <v>0</v>
      </c>
      <c r="E183" s="37">
        <f>SUMIF('R-Existing'!$B$12:$B$461,$B183,'R-Existing'!E$12:E$461)</f>
        <v>0</v>
      </c>
      <c r="F183" s="37">
        <f>SUMIF('R-Existing'!$B$12:$B$461,$B183,'R-Existing'!F$12:F$461)</f>
        <v>0</v>
      </c>
      <c r="G183" s="37">
        <f>SUMIF('R-Existing'!$B$12:$B$461,$B183,'R-Existing'!G$12:G$461)</f>
        <v>0</v>
      </c>
      <c r="H183" s="37">
        <f>SUMIF('R-Existing'!$B$12:$B$461,$B183,'R-Existing'!H$12:H$461)</f>
        <v>0</v>
      </c>
      <c r="I183" s="37">
        <f>SUMIF('R-Existing'!$B$12:$B$461,$B183,'R-Existing'!I$12:I$461)</f>
        <v>0</v>
      </c>
      <c r="J183" s="37">
        <f>SUMIF('R-Existing'!$B$12:$B$461,$B183,'R-Existing'!J$12:J$461)</f>
        <v>0</v>
      </c>
      <c r="K183" s="37">
        <f>SUMIF('R-Existing'!$B$12:$B$461,$B183,'R-Existing'!K$12:K$461)</f>
        <v>0</v>
      </c>
      <c r="L183" s="37">
        <f>SUMIF('R-Existing'!$B$12:$B$461,$B183,'R-Existing'!L$12:L$461)</f>
        <v>0</v>
      </c>
      <c r="M183" s="37">
        <f>SUMIF('R-Existing'!$B$12:$B$461,$B183,'R-Existing'!M$12:M$461)</f>
        <v>0</v>
      </c>
      <c r="N183" s="37">
        <f>SUMIF('R-Existing'!$B$12:$B$461,$B183,'R-Existing'!N$12:N$461)</f>
        <v>0</v>
      </c>
      <c r="O183" s="37">
        <f>SUMIF('R-Existing'!$B$12:$B$461,$B183,'R-Existing'!O$12:O$461)</f>
        <v>0</v>
      </c>
      <c r="P183" s="37">
        <f>SUMIF('R-Existing'!$B$12:$B$461,$B183,'R-Existing'!P$12:P$461)</f>
        <v>0</v>
      </c>
      <c r="Q183" s="37">
        <f>SUMIF('R-Existing'!$B$12:$B$461,$B183,'R-Existing'!Q$12:Q$461)</f>
        <v>0</v>
      </c>
      <c r="R183" s="37">
        <f>SUMIF('R-Existing'!$B$12:$B$461,$B183,'R-Existing'!R$12:R$461)</f>
        <v>0</v>
      </c>
      <c r="S183" s="37">
        <f>SUMIF('R-Existing'!$B$12:$B$461,$B183,'R-Existing'!S$12:S$461)</f>
        <v>0</v>
      </c>
      <c r="T183" s="37">
        <f>SUMIF('R-Existing'!$B$12:$B$461,$B183,'R-Existing'!T$12:T$461)</f>
        <v>0</v>
      </c>
      <c r="U183" s="37">
        <f>SUMIF('R-Existing'!$B$12:$B$461,$B183,'R-Existing'!U$12:U$461)</f>
        <v>1</v>
      </c>
      <c r="V183" s="37">
        <f>SUMIF('R-Existing'!$B$12:$B$461,$B183,'R-Existing'!V$12:V$461)</f>
        <v>0</v>
      </c>
      <c r="W183" s="37">
        <f>SUMIF('R-Existing'!$B$12:$B$461,$B183,'R-Existing'!W$12:W$461)</f>
        <v>0</v>
      </c>
      <c r="X183" s="37" t="e">
        <f>SUMIF('R-Existing'!$B$12:$B$461,$B183,'R-Existing'!X$12:X$461)</f>
        <v>#N/A</v>
      </c>
      <c r="Y183" s="37">
        <f>SUMIF('R-Existing'!$B$12:$B$461,$B183,'R-Existing'!Y$12:Y$461)</f>
        <v>0</v>
      </c>
      <c r="Z183" s="37">
        <f>SUMIF('R-Existing'!$B$12:$B$461,$B183,'R-Existing'!Z$12:Z$461)</f>
        <v>0</v>
      </c>
      <c r="AA183" s="37">
        <f>SUMIF('R-Existing'!$B$12:$B$461,$B183,'R-Existing'!AA$12:AA$461)</f>
        <v>0</v>
      </c>
      <c r="AB183" s="37">
        <f>SUMIF('R-Existing'!$B$12:$B$461,$B183,'R-Existing'!AB$12:AB$461)</f>
        <v>0</v>
      </c>
      <c r="AC183" s="37">
        <f>SUMIF('R-Existing'!$B$12:$B$461,$B183,'R-Existing'!AC$12:AC$461)</f>
        <v>0</v>
      </c>
      <c r="AD183" s="37">
        <f>SUMIF('R-Existing'!$B$12:$B$461,$B183,'R-Existing'!AD$12:AD$461)</f>
        <v>0</v>
      </c>
      <c r="AE183" s="56">
        <f>SUMIF('R-Existing'!$B$12:$B$461,$B183,'R-Existing'!AE$12:AE$461)</f>
        <v>9.6699999999999994E-2</v>
      </c>
      <c r="AF183" s="37">
        <f>SUMIF('R-Existing'!$B$12:$B$461,$B183,'R-Existing'!AF$12:AF$461)</f>
        <v>0</v>
      </c>
      <c r="AG183" s="37">
        <f>SUMIF('R-Existing'!$B$12:$B$461,$B183,'R-Existing'!AG$12:AG$461)</f>
        <v>0</v>
      </c>
      <c r="AH183" s="37">
        <f>SUMIF('R-Existing'!$B$12:$B$461,$B183,'R-Existing'!AH$12:AH$461)</f>
        <v>0</v>
      </c>
      <c r="AI183" s="37">
        <f>SUMIF('R-Existing'!$B$12:$B$461,$B183,'R-Existing'!AI$12:AI$461)</f>
        <v>0</v>
      </c>
      <c r="AJ183" s="37">
        <f>SUMIF('R-Existing'!$B$12:$B$461,$B183,'R-Existing'!AJ$12:AJ$461)</f>
        <v>0</v>
      </c>
      <c r="AK183" s="37">
        <f>SUMIF('R-Existing'!$B$12:$B$461,$B183,'R-Existing'!AK$12:AK$461)</f>
        <v>0</v>
      </c>
      <c r="AL183" s="37">
        <f>SUMIF('R-Existing'!$B$12:$B$461,$B183,'R-Existing'!AL$12:AL$461)</f>
        <v>0</v>
      </c>
      <c r="AM183" s="37">
        <f>SUMIF('R-Existing'!$B$12:$B$461,$B183,'R-Existing'!AM$12:AM$461)</f>
        <v>0</v>
      </c>
      <c r="AN183" s="37">
        <f>SUMIF('R-Existing'!$B$12:$B$461,$B183,'R-Existing'!AN$12:AN$461)</f>
        <v>0</v>
      </c>
      <c r="AO183" s="37"/>
      <c r="AP183" s="37"/>
    </row>
    <row r="184" spans="1:42" x14ac:dyDescent="0.2">
      <c r="A184" s="1">
        <f t="shared" si="8"/>
        <v>8</v>
      </c>
      <c r="B184" s="101">
        <f t="shared" si="10"/>
        <v>49918</v>
      </c>
      <c r="C184" s="37">
        <f>SUMIF('R-Existing'!$B$12:$B$461,$B184,'R-Existing'!C$12:C$461)</f>
        <v>0</v>
      </c>
      <c r="D184" s="37">
        <f>SUMIF('R-Existing'!$B$12:$B$461,$B184,'R-Existing'!D$12:D$461)</f>
        <v>0</v>
      </c>
      <c r="E184" s="37">
        <f>SUMIF('R-Existing'!$B$12:$B$461,$B184,'R-Existing'!E$12:E$461)</f>
        <v>0</v>
      </c>
      <c r="F184" s="37">
        <f>SUMIF('R-Existing'!$B$12:$B$461,$B184,'R-Existing'!F$12:F$461)</f>
        <v>0</v>
      </c>
      <c r="G184" s="37">
        <f>SUMIF('R-Existing'!$B$12:$B$461,$B184,'R-Existing'!G$12:G$461)</f>
        <v>0</v>
      </c>
      <c r="H184" s="37">
        <f>SUMIF('R-Existing'!$B$12:$B$461,$B184,'R-Existing'!H$12:H$461)</f>
        <v>0</v>
      </c>
      <c r="I184" s="37">
        <f>SUMIF('R-Existing'!$B$12:$B$461,$B184,'R-Existing'!I$12:I$461)</f>
        <v>0</v>
      </c>
      <c r="J184" s="37">
        <f>SUMIF('R-Existing'!$B$12:$B$461,$B184,'R-Existing'!J$12:J$461)</f>
        <v>0</v>
      </c>
      <c r="K184" s="37">
        <f>SUMIF('R-Existing'!$B$12:$B$461,$B184,'R-Existing'!K$12:K$461)</f>
        <v>0</v>
      </c>
      <c r="L184" s="37">
        <f>SUMIF('R-Existing'!$B$12:$B$461,$B184,'R-Existing'!L$12:L$461)</f>
        <v>0</v>
      </c>
      <c r="M184" s="37">
        <f>SUMIF('R-Existing'!$B$12:$B$461,$B184,'R-Existing'!M$12:M$461)</f>
        <v>0</v>
      </c>
      <c r="N184" s="37">
        <f>SUMIF('R-Existing'!$B$12:$B$461,$B184,'R-Existing'!N$12:N$461)</f>
        <v>0</v>
      </c>
      <c r="O184" s="37">
        <f>SUMIF('R-Existing'!$B$12:$B$461,$B184,'R-Existing'!O$12:O$461)</f>
        <v>0</v>
      </c>
      <c r="P184" s="37">
        <f>SUMIF('R-Existing'!$B$12:$B$461,$B184,'R-Existing'!P$12:P$461)</f>
        <v>0</v>
      </c>
      <c r="Q184" s="37">
        <f>SUMIF('R-Existing'!$B$12:$B$461,$B184,'R-Existing'!Q$12:Q$461)</f>
        <v>0</v>
      </c>
      <c r="R184" s="37">
        <f>SUMIF('R-Existing'!$B$12:$B$461,$B184,'R-Existing'!R$12:R$461)</f>
        <v>0</v>
      </c>
      <c r="S184" s="37">
        <f>SUMIF('R-Existing'!$B$12:$B$461,$B184,'R-Existing'!S$12:S$461)</f>
        <v>0</v>
      </c>
      <c r="T184" s="37">
        <f>SUMIF('R-Existing'!$B$12:$B$461,$B184,'R-Existing'!T$12:T$461)</f>
        <v>0</v>
      </c>
      <c r="U184" s="37">
        <f>SUMIF('R-Existing'!$B$12:$B$461,$B184,'R-Existing'!U$12:U$461)</f>
        <v>1</v>
      </c>
      <c r="V184" s="37">
        <f>SUMIF('R-Existing'!$B$12:$B$461,$B184,'R-Existing'!V$12:V$461)</f>
        <v>0</v>
      </c>
      <c r="W184" s="37">
        <f>SUMIF('R-Existing'!$B$12:$B$461,$B184,'R-Existing'!W$12:W$461)</f>
        <v>0</v>
      </c>
      <c r="X184" s="37" t="e">
        <f>SUMIF('R-Existing'!$B$12:$B$461,$B184,'R-Existing'!X$12:X$461)</f>
        <v>#N/A</v>
      </c>
      <c r="Y184" s="37">
        <f>SUMIF('R-Existing'!$B$12:$B$461,$B184,'R-Existing'!Y$12:Y$461)</f>
        <v>0</v>
      </c>
      <c r="Z184" s="37">
        <f>SUMIF('R-Existing'!$B$12:$B$461,$B184,'R-Existing'!Z$12:Z$461)</f>
        <v>0</v>
      </c>
      <c r="AA184" s="37">
        <f>SUMIF('R-Existing'!$B$12:$B$461,$B184,'R-Existing'!AA$12:AA$461)</f>
        <v>0</v>
      </c>
      <c r="AB184" s="37">
        <f>SUMIF('R-Existing'!$B$12:$B$461,$B184,'R-Existing'!AB$12:AB$461)</f>
        <v>0</v>
      </c>
      <c r="AC184" s="37">
        <f>SUMIF('R-Existing'!$B$12:$B$461,$B184,'R-Existing'!AC$12:AC$461)</f>
        <v>0</v>
      </c>
      <c r="AD184" s="37">
        <f>SUMIF('R-Existing'!$B$12:$B$461,$B184,'R-Existing'!AD$12:AD$461)</f>
        <v>0</v>
      </c>
      <c r="AE184" s="56">
        <f>SUMIF('R-Existing'!$B$12:$B$461,$B184,'R-Existing'!AE$12:AE$461)</f>
        <v>9.6699999999999994E-2</v>
      </c>
      <c r="AF184" s="37">
        <f>SUMIF('R-Existing'!$B$12:$B$461,$B184,'R-Existing'!AF$12:AF$461)</f>
        <v>0</v>
      </c>
      <c r="AG184" s="37">
        <f>SUMIF('R-Existing'!$B$12:$B$461,$B184,'R-Existing'!AG$12:AG$461)</f>
        <v>0</v>
      </c>
      <c r="AH184" s="37">
        <f>SUMIF('R-Existing'!$B$12:$B$461,$B184,'R-Existing'!AH$12:AH$461)</f>
        <v>0</v>
      </c>
      <c r="AI184" s="37">
        <f>SUMIF('R-Existing'!$B$12:$B$461,$B184,'R-Existing'!AI$12:AI$461)</f>
        <v>0</v>
      </c>
      <c r="AJ184" s="37">
        <f>SUMIF('R-Existing'!$B$12:$B$461,$B184,'R-Existing'!AJ$12:AJ$461)</f>
        <v>0</v>
      </c>
      <c r="AK184" s="37">
        <f>SUMIF('R-Existing'!$B$12:$B$461,$B184,'R-Existing'!AK$12:AK$461)</f>
        <v>0</v>
      </c>
      <c r="AL184" s="37">
        <f>SUMIF('R-Existing'!$B$12:$B$461,$B184,'R-Existing'!AL$12:AL$461)</f>
        <v>0</v>
      </c>
      <c r="AM184" s="37">
        <f>SUMIF('R-Existing'!$B$12:$B$461,$B184,'R-Existing'!AM$12:AM$461)</f>
        <v>0</v>
      </c>
      <c r="AN184" s="37">
        <f>SUMIF('R-Existing'!$B$12:$B$461,$B184,'R-Existing'!AN$12:AN$461)</f>
        <v>0</v>
      </c>
      <c r="AO184" s="37"/>
      <c r="AP184" s="37"/>
    </row>
    <row r="185" spans="1:42" x14ac:dyDescent="0.2">
      <c r="A185" s="1">
        <f t="shared" si="8"/>
        <v>9</v>
      </c>
      <c r="B185" s="101">
        <f t="shared" si="10"/>
        <v>49948</v>
      </c>
      <c r="C185" s="37">
        <f>SUMIF('R-Existing'!$B$12:$B$461,$B185,'R-Existing'!C$12:C$461)</f>
        <v>0</v>
      </c>
      <c r="D185" s="37">
        <f>SUMIF('R-Existing'!$B$12:$B$461,$B185,'R-Existing'!D$12:D$461)</f>
        <v>0</v>
      </c>
      <c r="E185" s="37">
        <f>SUMIF('R-Existing'!$B$12:$B$461,$B185,'R-Existing'!E$12:E$461)</f>
        <v>0</v>
      </c>
      <c r="F185" s="37">
        <f>SUMIF('R-Existing'!$B$12:$B$461,$B185,'R-Existing'!F$12:F$461)</f>
        <v>0</v>
      </c>
      <c r="G185" s="37">
        <f>SUMIF('R-Existing'!$B$12:$B$461,$B185,'R-Existing'!G$12:G$461)</f>
        <v>0</v>
      </c>
      <c r="H185" s="37">
        <f>SUMIF('R-Existing'!$B$12:$B$461,$B185,'R-Existing'!H$12:H$461)</f>
        <v>0</v>
      </c>
      <c r="I185" s="37">
        <f>SUMIF('R-Existing'!$B$12:$B$461,$B185,'R-Existing'!I$12:I$461)</f>
        <v>0</v>
      </c>
      <c r="J185" s="37">
        <f>SUMIF('R-Existing'!$B$12:$B$461,$B185,'R-Existing'!J$12:J$461)</f>
        <v>0</v>
      </c>
      <c r="K185" s="37">
        <f>SUMIF('R-Existing'!$B$12:$B$461,$B185,'R-Existing'!K$12:K$461)</f>
        <v>0</v>
      </c>
      <c r="L185" s="37">
        <f>SUMIF('R-Existing'!$B$12:$B$461,$B185,'R-Existing'!L$12:L$461)</f>
        <v>0</v>
      </c>
      <c r="M185" s="37">
        <f>SUMIF('R-Existing'!$B$12:$B$461,$B185,'R-Existing'!M$12:M$461)</f>
        <v>0</v>
      </c>
      <c r="N185" s="37">
        <f>SUMIF('R-Existing'!$B$12:$B$461,$B185,'R-Existing'!N$12:N$461)</f>
        <v>0</v>
      </c>
      <c r="O185" s="37">
        <f>SUMIF('R-Existing'!$B$12:$B$461,$B185,'R-Existing'!O$12:O$461)</f>
        <v>0</v>
      </c>
      <c r="P185" s="37">
        <f>SUMIF('R-Existing'!$B$12:$B$461,$B185,'R-Existing'!P$12:P$461)</f>
        <v>0</v>
      </c>
      <c r="Q185" s="37">
        <f>SUMIF('R-Existing'!$B$12:$B$461,$B185,'R-Existing'!Q$12:Q$461)</f>
        <v>0</v>
      </c>
      <c r="R185" s="37">
        <f>SUMIF('R-Existing'!$B$12:$B$461,$B185,'R-Existing'!R$12:R$461)</f>
        <v>0</v>
      </c>
      <c r="S185" s="37">
        <f>SUMIF('R-Existing'!$B$12:$B$461,$B185,'R-Existing'!S$12:S$461)</f>
        <v>0</v>
      </c>
      <c r="T185" s="37">
        <f>SUMIF('R-Existing'!$B$12:$B$461,$B185,'R-Existing'!T$12:T$461)</f>
        <v>0</v>
      </c>
      <c r="U185" s="37">
        <f>SUMIF('R-Existing'!$B$12:$B$461,$B185,'R-Existing'!U$12:U$461)</f>
        <v>1</v>
      </c>
      <c r="V185" s="37">
        <f>SUMIF('R-Existing'!$B$12:$B$461,$B185,'R-Existing'!V$12:V$461)</f>
        <v>0</v>
      </c>
      <c r="W185" s="37">
        <f>SUMIF('R-Existing'!$B$12:$B$461,$B185,'R-Existing'!W$12:W$461)</f>
        <v>0</v>
      </c>
      <c r="X185" s="37" t="e">
        <f>SUMIF('R-Existing'!$B$12:$B$461,$B185,'R-Existing'!X$12:X$461)</f>
        <v>#N/A</v>
      </c>
      <c r="Y185" s="37">
        <f>SUMIF('R-Existing'!$B$12:$B$461,$B185,'R-Existing'!Y$12:Y$461)</f>
        <v>0</v>
      </c>
      <c r="Z185" s="37">
        <f>SUMIF('R-Existing'!$B$12:$B$461,$B185,'R-Existing'!Z$12:Z$461)</f>
        <v>0</v>
      </c>
      <c r="AA185" s="37">
        <f>SUMIF('R-Existing'!$B$12:$B$461,$B185,'R-Existing'!AA$12:AA$461)</f>
        <v>0</v>
      </c>
      <c r="AB185" s="37">
        <f>SUMIF('R-Existing'!$B$12:$B$461,$B185,'R-Existing'!AB$12:AB$461)</f>
        <v>0</v>
      </c>
      <c r="AC185" s="37">
        <f>SUMIF('R-Existing'!$B$12:$B$461,$B185,'R-Existing'!AC$12:AC$461)</f>
        <v>0</v>
      </c>
      <c r="AD185" s="37">
        <f>SUMIF('R-Existing'!$B$12:$B$461,$B185,'R-Existing'!AD$12:AD$461)</f>
        <v>0</v>
      </c>
      <c r="AE185" s="56">
        <f>SUMIF('R-Existing'!$B$12:$B$461,$B185,'R-Existing'!AE$12:AE$461)</f>
        <v>9.6699999999999994E-2</v>
      </c>
      <c r="AF185" s="37">
        <f>SUMIF('R-Existing'!$B$12:$B$461,$B185,'R-Existing'!AF$12:AF$461)</f>
        <v>0</v>
      </c>
      <c r="AG185" s="37">
        <f>SUMIF('R-Existing'!$B$12:$B$461,$B185,'R-Existing'!AG$12:AG$461)</f>
        <v>0</v>
      </c>
      <c r="AH185" s="37">
        <f>SUMIF('R-Existing'!$B$12:$B$461,$B185,'R-Existing'!AH$12:AH$461)</f>
        <v>0</v>
      </c>
      <c r="AI185" s="37">
        <f>SUMIF('R-Existing'!$B$12:$B$461,$B185,'R-Existing'!AI$12:AI$461)</f>
        <v>0</v>
      </c>
      <c r="AJ185" s="37">
        <f>SUMIF('R-Existing'!$B$12:$B$461,$B185,'R-Existing'!AJ$12:AJ$461)</f>
        <v>0</v>
      </c>
      <c r="AK185" s="37">
        <f>SUMIF('R-Existing'!$B$12:$B$461,$B185,'R-Existing'!AK$12:AK$461)</f>
        <v>0</v>
      </c>
      <c r="AL185" s="37">
        <f>SUMIF('R-Existing'!$B$12:$B$461,$B185,'R-Existing'!AL$12:AL$461)</f>
        <v>0</v>
      </c>
      <c r="AM185" s="37">
        <f>SUMIF('R-Existing'!$B$12:$B$461,$B185,'R-Existing'!AM$12:AM$461)</f>
        <v>0</v>
      </c>
      <c r="AN185" s="37">
        <f>SUMIF('R-Existing'!$B$12:$B$461,$B185,'R-Existing'!AN$12:AN$461)</f>
        <v>0</v>
      </c>
      <c r="AO185" s="37"/>
      <c r="AP185" s="37"/>
    </row>
    <row r="186" spans="1:42" x14ac:dyDescent="0.2">
      <c r="A186" s="1">
        <f t="shared" si="8"/>
        <v>10</v>
      </c>
      <c r="B186" s="101">
        <f t="shared" si="10"/>
        <v>49979</v>
      </c>
      <c r="C186" s="37">
        <f>SUMIF('R-Existing'!$B$12:$B$461,$B186,'R-Existing'!C$12:C$461)</f>
        <v>0</v>
      </c>
      <c r="D186" s="37">
        <f>SUMIF('R-Existing'!$B$12:$B$461,$B186,'R-Existing'!D$12:D$461)</f>
        <v>0</v>
      </c>
      <c r="E186" s="37">
        <f>SUMIF('R-Existing'!$B$12:$B$461,$B186,'R-Existing'!E$12:E$461)</f>
        <v>0</v>
      </c>
      <c r="F186" s="37">
        <f>SUMIF('R-Existing'!$B$12:$B$461,$B186,'R-Existing'!F$12:F$461)</f>
        <v>0</v>
      </c>
      <c r="G186" s="37">
        <f>SUMIF('R-Existing'!$B$12:$B$461,$B186,'R-Existing'!G$12:G$461)</f>
        <v>0</v>
      </c>
      <c r="H186" s="37">
        <f>SUMIF('R-Existing'!$B$12:$B$461,$B186,'R-Existing'!H$12:H$461)</f>
        <v>0</v>
      </c>
      <c r="I186" s="37">
        <f>SUMIF('R-Existing'!$B$12:$B$461,$B186,'R-Existing'!I$12:I$461)</f>
        <v>0</v>
      </c>
      <c r="J186" s="37">
        <f>SUMIF('R-Existing'!$B$12:$B$461,$B186,'R-Existing'!J$12:J$461)</f>
        <v>0</v>
      </c>
      <c r="K186" s="37">
        <f>SUMIF('R-Existing'!$B$12:$B$461,$B186,'R-Existing'!K$12:K$461)</f>
        <v>0</v>
      </c>
      <c r="L186" s="37">
        <f>SUMIF('R-Existing'!$B$12:$B$461,$B186,'R-Existing'!L$12:L$461)</f>
        <v>0</v>
      </c>
      <c r="M186" s="37">
        <f>SUMIF('R-Existing'!$B$12:$B$461,$B186,'R-Existing'!M$12:M$461)</f>
        <v>0</v>
      </c>
      <c r="N186" s="37">
        <f>SUMIF('R-Existing'!$B$12:$B$461,$B186,'R-Existing'!N$12:N$461)</f>
        <v>0</v>
      </c>
      <c r="O186" s="37">
        <f>SUMIF('R-Existing'!$B$12:$B$461,$B186,'R-Existing'!O$12:O$461)</f>
        <v>0</v>
      </c>
      <c r="P186" s="37">
        <f>SUMIF('R-Existing'!$B$12:$B$461,$B186,'R-Existing'!P$12:P$461)</f>
        <v>0</v>
      </c>
      <c r="Q186" s="37">
        <f>SUMIF('R-Existing'!$B$12:$B$461,$B186,'R-Existing'!Q$12:Q$461)</f>
        <v>0</v>
      </c>
      <c r="R186" s="37">
        <f>SUMIF('R-Existing'!$B$12:$B$461,$B186,'R-Existing'!R$12:R$461)</f>
        <v>0</v>
      </c>
      <c r="S186" s="37">
        <f>SUMIF('R-Existing'!$B$12:$B$461,$B186,'R-Existing'!S$12:S$461)</f>
        <v>0</v>
      </c>
      <c r="T186" s="37">
        <f>SUMIF('R-Existing'!$B$12:$B$461,$B186,'R-Existing'!T$12:T$461)</f>
        <v>0</v>
      </c>
      <c r="U186" s="37">
        <f>SUMIF('R-Existing'!$B$12:$B$461,$B186,'R-Existing'!U$12:U$461)</f>
        <v>1</v>
      </c>
      <c r="V186" s="37">
        <f>SUMIF('R-Existing'!$B$12:$B$461,$B186,'R-Existing'!V$12:V$461)</f>
        <v>0</v>
      </c>
      <c r="W186" s="37">
        <f>SUMIF('R-Existing'!$B$12:$B$461,$B186,'R-Existing'!W$12:W$461)</f>
        <v>0</v>
      </c>
      <c r="X186" s="37" t="e">
        <f>SUMIF('R-Existing'!$B$12:$B$461,$B186,'R-Existing'!X$12:X$461)</f>
        <v>#N/A</v>
      </c>
      <c r="Y186" s="37">
        <f>SUMIF('R-Existing'!$B$12:$B$461,$B186,'R-Existing'!Y$12:Y$461)</f>
        <v>0</v>
      </c>
      <c r="Z186" s="37">
        <f>SUMIF('R-Existing'!$B$12:$B$461,$B186,'R-Existing'!Z$12:Z$461)</f>
        <v>0</v>
      </c>
      <c r="AA186" s="37">
        <f>SUMIF('R-Existing'!$B$12:$B$461,$B186,'R-Existing'!AA$12:AA$461)</f>
        <v>0</v>
      </c>
      <c r="AB186" s="37">
        <f>SUMIF('R-Existing'!$B$12:$B$461,$B186,'R-Existing'!AB$12:AB$461)</f>
        <v>0</v>
      </c>
      <c r="AC186" s="37">
        <f>SUMIF('R-Existing'!$B$12:$B$461,$B186,'R-Existing'!AC$12:AC$461)</f>
        <v>0</v>
      </c>
      <c r="AD186" s="37">
        <f>SUMIF('R-Existing'!$B$12:$B$461,$B186,'R-Existing'!AD$12:AD$461)</f>
        <v>0</v>
      </c>
      <c r="AE186" s="56">
        <f>SUMIF('R-Existing'!$B$12:$B$461,$B186,'R-Existing'!AE$12:AE$461)</f>
        <v>9.6699999999999994E-2</v>
      </c>
      <c r="AF186" s="37">
        <f>SUMIF('R-Existing'!$B$12:$B$461,$B186,'R-Existing'!AF$12:AF$461)</f>
        <v>0</v>
      </c>
      <c r="AG186" s="37">
        <f>SUMIF('R-Existing'!$B$12:$B$461,$B186,'R-Existing'!AG$12:AG$461)</f>
        <v>0</v>
      </c>
      <c r="AH186" s="37">
        <f>SUMIF('R-Existing'!$B$12:$B$461,$B186,'R-Existing'!AH$12:AH$461)</f>
        <v>0</v>
      </c>
      <c r="AI186" s="37">
        <f>SUMIF('R-Existing'!$B$12:$B$461,$B186,'R-Existing'!AI$12:AI$461)</f>
        <v>0</v>
      </c>
      <c r="AJ186" s="37">
        <f>SUMIF('R-Existing'!$B$12:$B$461,$B186,'R-Existing'!AJ$12:AJ$461)</f>
        <v>0</v>
      </c>
      <c r="AK186" s="37">
        <f>SUMIF('R-Existing'!$B$12:$B$461,$B186,'R-Existing'!AK$12:AK$461)</f>
        <v>0</v>
      </c>
      <c r="AL186" s="37">
        <f>SUMIF('R-Existing'!$B$12:$B$461,$B186,'R-Existing'!AL$12:AL$461)</f>
        <v>0</v>
      </c>
      <c r="AM186" s="37">
        <f>SUMIF('R-Existing'!$B$12:$B$461,$B186,'R-Existing'!AM$12:AM$461)</f>
        <v>0</v>
      </c>
      <c r="AN186" s="37">
        <f>SUMIF('R-Existing'!$B$12:$B$461,$B186,'R-Existing'!AN$12:AN$461)</f>
        <v>0</v>
      </c>
      <c r="AO186" s="37"/>
      <c r="AP186" s="37"/>
    </row>
    <row r="187" spans="1:42" x14ac:dyDescent="0.2">
      <c r="A187" s="1">
        <f t="shared" si="8"/>
        <v>11</v>
      </c>
      <c r="B187" s="101">
        <f t="shared" si="10"/>
        <v>50009</v>
      </c>
      <c r="C187" s="37">
        <f>SUMIF('R-Existing'!$B$12:$B$461,$B187,'R-Existing'!C$12:C$461)</f>
        <v>0</v>
      </c>
      <c r="D187" s="37">
        <f>SUMIF('R-Existing'!$B$12:$B$461,$B187,'R-Existing'!D$12:D$461)</f>
        <v>0</v>
      </c>
      <c r="E187" s="37">
        <f>SUMIF('R-Existing'!$B$12:$B$461,$B187,'R-Existing'!E$12:E$461)</f>
        <v>0</v>
      </c>
      <c r="F187" s="37">
        <f>SUMIF('R-Existing'!$B$12:$B$461,$B187,'R-Existing'!F$12:F$461)</f>
        <v>0</v>
      </c>
      <c r="G187" s="37">
        <f>SUMIF('R-Existing'!$B$12:$B$461,$B187,'R-Existing'!G$12:G$461)</f>
        <v>0</v>
      </c>
      <c r="H187" s="37">
        <f>SUMIF('R-Existing'!$B$12:$B$461,$B187,'R-Existing'!H$12:H$461)</f>
        <v>0</v>
      </c>
      <c r="I187" s="37">
        <f>SUMIF('R-Existing'!$B$12:$B$461,$B187,'R-Existing'!I$12:I$461)</f>
        <v>0</v>
      </c>
      <c r="J187" s="37">
        <f>SUMIF('R-Existing'!$B$12:$B$461,$B187,'R-Existing'!J$12:J$461)</f>
        <v>0</v>
      </c>
      <c r="K187" s="37">
        <f>SUMIF('R-Existing'!$B$12:$B$461,$B187,'R-Existing'!K$12:K$461)</f>
        <v>0</v>
      </c>
      <c r="L187" s="37">
        <f>SUMIF('R-Existing'!$B$12:$B$461,$B187,'R-Existing'!L$12:L$461)</f>
        <v>0</v>
      </c>
      <c r="M187" s="37">
        <f>SUMIF('R-Existing'!$B$12:$B$461,$B187,'R-Existing'!M$12:M$461)</f>
        <v>0</v>
      </c>
      <c r="N187" s="37">
        <f>SUMIF('R-Existing'!$B$12:$B$461,$B187,'R-Existing'!N$12:N$461)</f>
        <v>0</v>
      </c>
      <c r="O187" s="37">
        <f>SUMIF('R-Existing'!$B$12:$B$461,$B187,'R-Existing'!O$12:O$461)</f>
        <v>0</v>
      </c>
      <c r="P187" s="37">
        <f>SUMIF('R-Existing'!$B$12:$B$461,$B187,'R-Existing'!P$12:P$461)</f>
        <v>0</v>
      </c>
      <c r="Q187" s="37">
        <f>SUMIF('R-Existing'!$B$12:$B$461,$B187,'R-Existing'!Q$12:Q$461)</f>
        <v>0</v>
      </c>
      <c r="R187" s="37">
        <f>SUMIF('R-Existing'!$B$12:$B$461,$B187,'R-Existing'!R$12:R$461)</f>
        <v>0</v>
      </c>
      <c r="S187" s="37">
        <f>SUMIF('R-Existing'!$B$12:$B$461,$B187,'R-Existing'!S$12:S$461)</f>
        <v>0</v>
      </c>
      <c r="T187" s="37">
        <f>SUMIF('R-Existing'!$B$12:$B$461,$B187,'R-Existing'!T$12:T$461)</f>
        <v>0</v>
      </c>
      <c r="U187" s="37">
        <f>SUMIF('R-Existing'!$B$12:$B$461,$B187,'R-Existing'!U$12:U$461)</f>
        <v>1</v>
      </c>
      <c r="V187" s="37">
        <f>SUMIF('R-Existing'!$B$12:$B$461,$B187,'R-Existing'!V$12:V$461)</f>
        <v>0</v>
      </c>
      <c r="W187" s="37">
        <f>SUMIF('R-Existing'!$B$12:$B$461,$B187,'R-Existing'!W$12:W$461)</f>
        <v>0</v>
      </c>
      <c r="X187" s="37" t="e">
        <f>SUMIF('R-Existing'!$B$12:$B$461,$B187,'R-Existing'!X$12:X$461)</f>
        <v>#N/A</v>
      </c>
      <c r="Y187" s="37">
        <f>SUMIF('R-Existing'!$B$12:$B$461,$B187,'R-Existing'!Y$12:Y$461)</f>
        <v>0</v>
      </c>
      <c r="Z187" s="37">
        <f>SUMIF('R-Existing'!$B$12:$B$461,$B187,'R-Existing'!Z$12:Z$461)</f>
        <v>0</v>
      </c>
      <c r="AA187" s="37">
        <f>SUMIF('R-Existing'!$B$12:$B$461,$B187,'R-Existing'!AA$12:AA$461)</f>
        <v>0</v>
      </c>
      <c r="AB187" s="37">
        <f>SUMIF('R-Existing'!$B$12:$B$461,$B187,'R-Existing'!AB$12:AB$461)</f>
        <v>0</v>
      </c>
      <c r="AC187" s="37">
        <f>SUMIF('R-Existing'!$B$12:$B$461,$B187,'R-Existing'!AC$12:AC$461)</f>
        <v>0</v>
      </c>
      <c r="AD187" s="37">
        <f>SUMIF('R-Existing'!$B$12:$B$461,$B187,'R-Existing'!AD$12:AD$461)</f>
        <v>0</v>
      </c>
      <c r="AE187" s="56">
        <f>SUMIF('R-Existing'!$B$12:$B$461,$B187,'R-Existing'!AE$12:AE$461)</f>
        <v>9.6699999999999994E-2</v>
      </c>
      <c r="AF187" s="37">
        <f>SUMIF('R-Existing'!$B$12:$B$461,$B187,'R-Existing'!AF$12:AF$461)</f>
        <v>0</v>
      </c>
      <c r="AG187" s="37">
        <f>SUMIF('R-Existing'!$B$12:$B$461,$B187,'R-Existing'!AG$12:AG$461)</f>
        <v>0</v>
      </c>
      <c r="AH187" s="37">
        <f>SUMIF('R-Existing'!$B$12:$B$461,$B187,'R-Existing'!AH$12:AH$461)</f>
        <v>0</v>
      </c>
      <c r="AI187" s="37">
        <f>SUMIF('R-Existing'!$B$12:$B$461,$B187,'R-Existing'!AI$12:AI$461)</f>
        <v>0</v>
      </c>
      <c r="AJ187" s="37">
        <f>SUMIF('R-Existing'!$B$12:$B$461,$B187,'R-Existing'!AJ$12:AJ$461)</f>
        <v>0</v>
      </c>
      <c r="AK187" s="37">
        <f>SUMIF('R-Existing'!$B$12:$B$461,$B187,'R-Existing'!AK$12:AK$461)</f>
        <v>0</v>
      </c>
      <c r="AL187" s="37">
        <f>SUMIF('R-Existing'!$B$12:$B$461,$B187,'R-Existing'!AL$12:AL$461)</f>
        <v>0</v>
      </c>
      <c r="AM187" s="37">
        <f>SUMIF('R-Existing'!$B$12:$B$461,$B187,'R-Existing'!AM$12:AM$461)</f>
        <v>0</v>
      </c>
      <c r="AN187" s="37">
        <f>SUMIF('R-Existing'!$B$12:$B$461,$B187,'R-Existing'!AN$12:AN$461)</f>
        <v>0</v>
      </c>
      <c r="AO187" s="37"/>
      <c r="AP187" s="37"/>
    </row>
    <row r="188" spans="1:42" x14ac:dyDescent="0.2">
      <c r="B188" s="10"/>
      <c r="X188" s="20"/>
      <c r="Y188" s="20"/>
      <c r="Z188" s="20"/>
      <c r="AA188" s="20"/>
    </row>
    <row r="189" spans="1:42" x14ac:dyDescent="0.2">
      <c r="B189" s="10"/>
      <c r="X189" s="20"/>
      <c r="Y189" s="20"/>
      <c r="Z189" s="20"/>
      <c r="AA189" s="20"/>
    </row>
    <row r="190" spans="1:42" x14ac:dyDescent="0.2">
      <c r="B190" s="10"/>
      <c r="X190" s="20"/>
      <c r="Y190" s="20"/>
      <c r="Z190" s="20"/>
      <c r="AA190" s="20"/>
    </row>
    <row r="191" spans="1:42" x14ac:dyDescent="0.2">
      <c r="B191" s="10"/>
      <c r="X191" s="20"/>
      <c r="Y191" s="20"/>
      <c r="Z191" s="20"/>
      <c r="AA191" s="20"/>
    </row>
    <row r="192" spans="1:42" x14ac:dyDescent="0.2">
      <c r="B192" s="10"/>
      <c r="X192" s="20"/>
      <c r="Y192" s="20"/>
      <c r="Z192" s="20"/>
      <c r="AA192" s="20"/>
    </row>
    <row r="193" spans="2:27" x14ac:dyDescent="0.2">
      <c r="B193" s="10"/>
      <c r="X193" s="20"/>
      <c r="Y193" s="20"/>
      <c r="Z193" s="20"/>
      <c r="AA193" s="20"/>
    </row>
    <row r="194" spans="2:27" x14ac:dyDescent="0.2">
      <c r="B194" s="10"/>
      <c r="X194" s="20"/>
      <c r="Y194" s="20"/>
      <c r="Z194" s="20"/>
      <c r="AA194" s="20"/>
    </row>
    <row r="195" spans="2:27" x14ac:dyDescent="0.2">
      <c r="B195" s="10"/>
      <c r="X195" s="20"/>
      <c r="Y195" s="20"/>
      <c r="Z195" s="20"/>
      <c r="AA195" s="20"/>
    </row>
    <row r="196" spans="2:27" x14ac:dyDescent="0.2">
      <c r="B196" s="10"/>
      <c r="X196" s="20"/>
      <c r="Y196" s="20"/>
      <c r="Z196" s="20"/>
      <c r="AA196" s="20"/>
    </row>
    <row r="197" spans="2:27" x14ac:dyDescent="0.2">
      <c r="B197" s="10"/>
      <c r="X197" s="20"/>
      <c r="Y197" s="20"/>
      <c r="Z197" s="20"/>
      <c r="AA197" s="20"/>
    </row>
    <row r="198" spans="2:27" x14ac:dyDescent="0.2">
      <c r="B198" s="10"/>
      <c r="X198" s="20"/>
      <c r="Y198" s="20"/>
      <c r="Z198" s="20"/>
      <c r="AA198" s="20"/>
    </row>
    <row r="199" spans="2:27" x14ac:dyDescent="0.2">
      <c r="B199" s="10"/>
      <c r="X199" s="20"/>
      <c r="Y199" s="20"/>
      <c r="Z199" s="20"/>
      <c r="AA199" s="20"/>
    </row>
    <row r="200" spans="2:27" x14ac:dyDescent="0.2">
      <c r="B200" s="10"/>
      <c r="X200" s="20"/>
      <c r="Y200" s="20"/>
      <c r="Z200" s="20"/>
      <c r="AA200" s="20"/>
    </row>
    <row r="201" spans="2:27" x14ac:dyDescent="0.2">
      <c r="B201" s="10"/>
      <c r="X201" s="20"/>
      <c r="Y201" s="20"/>
      <c r="Z201" s="20"/>
      <c r="AA201" s="20"/>
    </row>
    <row r="202" spans="2:27" x14ac:dyDescent="0.2">
      <c r="B202" s="10"/>
      <c r="X202" s="20"/>
      <c r="Y202" s="20"/>
      <c r="Z202" s="20"/>
      <c r="AA202" s="20"/>
    </row>
    <row r="203" spans="2:27" x14ac:dyDescent="0.2">
      <c r="B203" s="10"/>
      <c r="X203" s="20"/>
      <c r="Y203" s="20"/>
      <c r="Z203" s="20"/>
      <c r="AA203" s="20"/>
    </row>
    <row r="204" spans="2:27" x14ac:dyDescent="0.2">
      <c r="B204" s="10"/>
      <c r="X204" s="20"/>
      <c r="Y204" s="20"/>
      <c r="Z204" s="20"/>
      <c r="AA204" s="20"/>
    </row>
    <row r="205" spans="2:27" x14ac:dyDescent="0.2">
      <c r="B205" s="10"/>
      <c r="X205" s="20"/>
      <c r="Y205" s="20"/>
      <c r="Z205" s="20"/>
      <c r="AA205" s="20"/>
    </row>
    <row r="206" spans="2:27" x14ac:dyDescent="0.2">
      <c r="B206" s="10"/>
      <c r="X206" s="20"/>
      <c r="Y206" s="20"/>
      <c r="Z206" s="20"/>
      <c r="AA206" s="20"/>
    </row>
    <row r="207" spans="2:27" x14ac:dyDescent="0.2">
      <c r="B207" s="10"/>
      <c r="X207" s="20"/>
      <c r="Y207" s="20"/>
      <c r="Z207" s="20"/>
      <c r="AA207" s="20"/>
    </row>
    <row r="208" spans="2:27" x14ac:dyDescent="0.2">
      <c r="B208" s="10"/>
      <c r="X208" s="20"/>
      <c r="Y208" s="20"/>
      <c r="Z208" s="20"/>
      <c r="AA208" s="20"/>
    </row>
  </sheetData>
  <mergeCells count="1">
    <mergeCell ref="O2:P2"/>
  </mergeCells>
  <phoneticPr fontId="2" type="noConversion"/>
  <pageMargins left="0.25" right="0.25" top="0.34" bottom="0.52" header="0.22" footer="0.3"/>
  <pageSetup orientation="portrait" r:id="rId1"/>
  <headerFooter alignWithMargins="0">
    <oddFooter>Page &amp;P of &amp;N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"/>
  <sheetViews>
    <sheetView workbookViewId="0"/>
  </sheetViews>
  <sheetFormatPr defaultColWidth="9.140625" defaultRowHeight="12.75" x14ac:dyDescent="0.2"/>
  <cols>
    <col min="1" max="16384" width="9.140625" style="100"/>
  </cols>
  <sheetData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2"/>
  </sheetPr>
  <dimension ref="A1:AR293"/>
  <sheetViews>
    <sheetView zoomScale="75" workbookViewId="0">
      <pane xSplit="2" ySplit="10" topLeftCell="C11" activePane="bottomRight" state="frozen"/>
      <selection sqref="A1:XFD1048576"/>
      <selection pane="topRight" sqref="A1:XFD1048576"/>
      <selection pane="bottomLeft" sqref="A1:XFD1048576"/>
      <selection pane="bottomRight" activeCell="P12" sqref="P12"/>
    </sheetView>
  </sheetViews>
  <sheetFormatPr defaultRowHeight="12.75" x14ac:dyDescent="0.2"/>
  <cols>
    <col min="1" max="1" width="7.5703125" style="1" customWidth="1"/>
    <col min="2" max="2" width="12.42578125" bestFit="1" customWidth="1"/>
    <col min="3" max="3" width="11.5703125" customWidth="1"/>
    <col min="4" max="4" width="17.85546875" customWidth="1"/>
    <col min="5" max="5" width="12.28515625" customWidth="1"/>
    <col min="6" max="6" width="10.5703125" customWidth="1"/>
    <col min="7" max="7" width="7.85546875" customWidth="1"/>
    <col min="8" max="8" width="15.140625" customWidth="1"/>
    <col min="9" max="9" width="16" customWidth="1"/>
    <col min="10" max="10" width="14" customWidth="1"/>
    <col min="11" max="11" width="11.85546875" customWidth="1"/>
    <col min="12" max="12" width="12.42578125" bestFit="1" customWidth="1"/>
    <col min="13" max="13" width="12.140625" customWidth="1"/>
    <col min="14" max="14" width="10.42578125" customWidth="1"/>
    <col min="15" max="15" width="14.42578125" customWidth="1"/>
    <col min="16" max="16" width="11.42578125" customWidth="1"/>
    <col min="17" max="17" width="14.140625" customWidth="1"/>
    <col min="18" max="18" width="13.140625" bestFit="1" customWidth="1"/>
    <col min="19" max="19" width="14" customWidth="1"/>
    <col min="20" max="20" width="15.28515625" customWidth="1"/>
    <col min="21" max="21" width="14" style="19" customWidth="1"/>
    <col min="22" max="22" width="13.42578125" customWidth="1"/>
    <col min="23" max="23" width="12.28515625" customWidth="1"/>
    <col min="24" max="24" width="13" customWidth="1"/>
    <col min="25" max="27" width="13.42578125" customWidth="1"/>
    <col min="28" max="28" width="13.7109375" style="20" customWidth="1"/>
    <col min="29" max="29" width="13.28515625" bestFit="1" customWidth="1"/>
    <col min="30" max="31" width="14.42578125" customWidth="1"/>
    <col min="32" max="32" width="14.5703125" customWidth="1"/>
    <col min="34" max="34" width="11.5703125" bestFit="1" customWidth="1"/>
    <col min="35" max="35" width="11.5703125" customWidth="1"/>
    <col min="36" max="36" width="13.5703125" bestFit="1" customWidth="1"/>
    <col min="37" max="37" width="10.85546875" customWidth="1"/>
    <col min="39" max="39" width="12.140625" bestFit="1" customWidth="1"/>
  </cols>
  <sheetData>
    <row r="1" spans="1:44" ht="13.5" thickBot="1" x14ac:dyDescent="0.25">
      <c r="D1" s="2">
        <v>13656146</v>
      </c>
      <c r="E1" t="s">
        <v>0</v>
      </c>
      <c r="J1" s="104">
        <v>0.1111</v>
      </c>
      <c r="K1" t="s">
        <v>1</v>
      </c>
      <c r="N1" s="21"/>
      <c r="U1" s="4"/>
      <c r="V1" s="5"/>
      <c r="W1" s="5"/>
      <c r="AB1"/>
    </row>
    <row r="2" spans="1:44" ht="13.5" thickBot="1" x14ac:dyDescent="0.25">
      <c r="D2" s="22">
        <v>44681</v>
      </c>
      <c r="E2" t="s">
        <v>3</v>
      </c>
      <c r="I2" s="23"/>
      <c r="J2" s="48">
        <v>9.2583333333333337E-3</v>
      </c>
      <c r="K2" t="s">
        <v>4</v>
      </c>
      <c r="N2" s="24"/>
      <c r="O2" s="177"/>
      <c r="P2" s="178"/>
      <c r="R2" s="25"/>
      <c r="S2" s="26"/>
      <c r="U2"/>
      <c r="V2" s="7"/>
      <c r="W2" s="7"/>
      <c r="X2" s="7"/>
      <c r="Y2" s="7"/>
      <c r="Z2" s="7"/>
      <c r="AA2" s="7"/>
      <c r="AB2"/>
    </row>
    <row r="3" spans="1:44" x14ac:dyDescent="0.2">
      <c r="D3" s="8">
        <f>(B12-D2)/(DAY(B12))</f>
        <v>0</v>
      </c>
      <c r="E3" t="s">
        <v>7</v>
      </c>
      <c r="I3" s="27"/>
      <c r="J3">
        <v>2</v>
      </c>
      <c r="K3" t="s">
        <v>8</v>
      </c>
      <c r="N3" s="10"/>
      <c r="U3"/>
      <c r="V3" s="11"/>
      <c r="W3" s="4"/>
      <c r="X3" s="4"/>
      <c r="Y3" s="4"/>
      <c r="Z3" s="4"/>
      <c r="AA3" s="4"/>
      <c r="AB3"/>
    </row>
    <row r="4" spans="1:44" x14ac:dyDescent="0.2">
      <c r="B4" s="28" t="s">
        <v>9</v>
      </c>
      <c r="C4" s="28"/>
      <c r="D4" s="29">
        <f>YEAR(D2)</f>
        <v>2022</v>
      </c>
      <c r="E4" t="s">
        <v>10</v>
      </c>
      <c r="I4" s="9"/>
      <c r="N4" s="10"/>
      <c r="U4"/>
      <c r="V4" s="11"/>
      <c r="W4" s="4"/>
      <c r="X4" s="4"/>
      <c r="Y4" s="4"/>
      <c r="Z4" s="4"/>
      <c r="AA4" s="4"/>
      <c r="AB4"/>
    </row>
    <row r="5" spans="1:44" x14ac:dyDescent="0.2">
      <c r="D5" s="30">
        <f>DATE(D4,1,1)</f>
        <v>44562</v>
      </c>
      <c r="E5" t="s">
        <v>11</v>
      </c>
      <c r="I5" s="9"/>
      <c r="N5" s="10"/>
      <c r="U5"/>
      <c r="V5" s="11"/>
      <c r="W5" s="4"/>
      <c r="X5" s="4"/>
      <c r="Y5" s="4"/>
      <c r="Z5" s="4"/>
      <c r="AA5" s="4"/>
      <c r="AB5"/>
    </row>
    <row r="6" spans="1:44" x14ac:dyDescent="0.2">
      <c r="D6" s="31">
        <f>EOMONTH(D5,11)</f>
        <v>44926</v>
      </c>
      <c r="E6" t="s">
        <v>12</v>
      </c>
      <c r="I6" s="9"/>
      <c r="J6" s="37"/>
      <c r="N6" s="10"/>
      <c r="U6"/>
      <c r="V6" s="11"/>
      <c r="W6" s="4"/>
      <c r="X6" s="4"/>
      <c r="Y6" s="4"/>
      <c r="Z6" s="4"/>
      <c r="AA6" s="4"/>
      <c r="AB6"/>
      <c r="AG6" t="s">
        <v>69</v>
      </c>
      <c r="AJ6" t="s">
        <v>70</v>
      </c>
    </row>
    <row r="7" spans="1:44" x14ac:dyDescent="0.2">
      <c r="D7" s="32">
        <f>1+D6-D5</f>
        <v>365</v>
      </c>
      <c r="E7" t="s">
        <v>13</v>
      </c>
      <c r="I7" s="9"/>
      <c r="N7" s="10"/>
      <c r="U7"/>
      <c r="V7" s="11"/>
      <c r="W7" s="4"/>
      <c r="X7" s="4"/>
      <c r="Y7" s="4"/>
      <c r="Z7" s="4"/>
      <c r="AA7" s="4"/>
      <c r="AB7"/>
      <c r="AG7" s="41">
        <v>0.03</v>
      </c>
      <c r="AJ7">
        <v>475</v>
      </c>
    </row>
    <row r="8" spans="1:44" x14ac:dyDescent="0.2">
      <c r="C8" s="37"/>
      <c r="D8" s="33">
        <f>(B12-D2)/D7</f>
        <v>0</v>
      </c>
      <c r="E8" t="s">
        <v>14</v>
      </c>
      <c r="I8" s="9"/>
      <c r="N8" s="10"/>
      <c r="T8" s="4"/>
      <c r="U8"/>
      <c r="V8" s="11"/>
      <c r="W8" s="98"/>
      <c r="X8" s="34"/>
      <c r="Y8" s="34"/>
      <c r="Z8" s="34"/>
      <c r="AA8" s="34"/>
      <c r="AB8" s="34"/>
      <c r="AC8" s="34"/>
      <c r="AD8" s="34"/>
    </row>
    <row r="9" spans="1:44" s="1" customFormat="1" ht="55.5" customHeight="1" x14ac:dyDescent="0.2">
      <c r="A9" s="12">
        <v>1</v>
      </c>
      <c r="B9" s="12">
        <f t="shared" ref="B9:I9" si="0">COLUMN(B:B)</f>
        <v>2</v>
      </c>
      <c r="C9" s="13">
        <f t="shared" si="0"/>
        <v>3</v>
      </c>
      <c r="D9" s="13">
        <f t="shared" si="0"/>
        <v>4</v>
      </c>
      <c r="E9" s="13">
        <f t="shared" si="0"/>
        <v>5</v>
      </c>
      <c r="F9" s="12">
        <f t="shared" si="0"/>
        <v>6</v>
      </c>
      <c r="G9" s="13">
        <f t="shared" si="0"/>
        <v>7</v>
      </c>
      <c r="H9" s="13">
        <f t="shared" si="0"/>
        <v>8</v>
      </c>
      <c r="I9" s="13">
        <f t="shared" si="0"/>
        <v>9</v>
      </c>
      <c r="J9" s="13" t="s">
        <v>15</v>
      </c>
      <c r="K9" s="13" t="s">
        <v>16</v>
      </c>
      <c r="L9" s="14" t="s">
        <v>17</v>
      </c>
      <c r="M9" s="13" t="s">
        <v>18</v>
      </c>
      <c r="N9" s="13">
        <f>COLUMN(N:N)</f>
        <v>14</v>
      </c>
      <c r="O9" s="12" t="s">
        <v>19</v>
      </c>
      <c r="P9" s="12" t="s">
        <v>20</v>
      </c>
      <c r="Q9" s="12" t="s">
        <v>21</v>
      </c>
      <c r="R9" s="13" t="s">
        <v>22</v>
      </c>
      <c r="S9" s="13" t="s">
        <v>23</v>
      </c>
      <c r="T9" s="12" t="s">
        <v>24</v>
      </c>
      <c r="U9" s="13">
        <v>21</v>
      </c>
      <c r="V9" s="13" t="s">
        <v>84</v>
      </c>
      <c r="W9" s="1">
        <v>23</v>
      </c>
      <c r="X9" s="13">
        <v>24</v>
      </c>
      <c r="Y9" s="13" t="s">
        <v>85</v>
      </c>
      <c r="Z9" s="13">
        <v>26</v>
      </c>
      <c r="AA9" s="13" t="s">
        <v>86</v>
      </c>
      <c r="AB9" s="13" t="s">
        <v>87</v>
      </c>
      <c r="AC9" s="13" t="s">
        <v>88</v>
      </c>
      <c r="AD9" s="13" t="s">
        <v>89</v>
      </c>
      <c r="AE9" s="13">
        <v>31</v>
      </c>
      <c r="AF9" s="13" t="s">
        <v>71</v>
      </c>
      <c r="AG9" s="13" t="s">
        <v>72</v>
      </c>
      <c r="AH9" s="13" t="s">
        <v>73</v>
      </c>
      <c r="AI9" s="13" t="s">
        <v>74</v>
      </c>
      <c r="AJ9" s="13" t="s">
        <v>68</v>
      </c>
      <c r="AK9" s="1" t="s">
        <v>75</v>
      </c>
      <c r="AL9" s="13" t="s">
        <v>76</v>
      </c>
      <c r="AM9" s="13" t="s">
        <v>77</v>
      </c>
      <c r="AN9" s="13" t="s">
        <v>78</v>
      </c>
    </row>
    <row r="10" spans="1:44" ht="63.75" x14ac:dyDescent="0.2">
      <c r="A10" s="15" t="s">
        <v>26</v>
      </c>
      <c r="B10" s="14" t="s">
        <v>27</v>
      </c>
      <c r="C10" s="13" t="s">
        <v>28</v>
      </c>
      <c r="D10" s="13" t="s">
        <v>29</v>
      </c>
      <c r="E10" s="13" t="s">
        <v>30</v>
      </c>
      <c r="F10" s="13" t="s">
        <v>31</v>
      </c>
      <c r="G10" s="13" t="s">
        <v>32</v>
      </c>
      <c r="H10" s="13" t="s">
        <v>33</v>
      </c>
      <c r="I10" s="13" t="s">
        <v>34</v>
      </c>
      <c r="J10" s="13" t="s">
        <v>35</v>
      </c>
      <c r="K10" s="13" t="s">
        <v>36</v>
      </c>
      <c r="L10" s="13" t="s">
        <v>37</v>
      </c>
      <c r="M10" s="13" t="s">
        <v>38</v>
      </c>
      <c r="N10" s="13" t="s">
        <v>39</v>
      </c>
      <c r="O10" s="13" t="s">
        <v>40</v>
      </c>
      <c r="P10" s="13" t="s">
        <v>41</v>
      </c>
      <c r="Q10" s="16" t="s">
        <v>42</v>
      </c>
      <c r="R10" s="13" t="s">
        <v>43</v>
      </c>
      <c r="S10" s="13" t="s">
        <v>44</v>
      </c>
      <c r="T10" s="13" t="s">
        <v>45</v>
      </c>
      <c r="U10" s="13" t="s">
        <v>46</v>
      </c>
      <c r="V10" s="16" t="s">
        <v>47</v>
      </c>
      <c r="W10" t="s">
        <v>90</v>
      </c>
      <c r="X10" s="42" t="s">
        <v>48</v>
      </c>
      <c r="Y10" s="17" t="s">
        <v>49</v>
      </c>
      <c r="Z10" s="17" t="s">
        <v>50</v>
      </c>
      <c r="AA10" s="17" t="s">
        <v>51</v>
      </c>
      <c r="AB10" s="17" t="s">
        <v>52</v>
      </c>
      <c r="AC10" s="17" t="s">
        <v>53</v>
      </c>
      <c r="AD10" s="17" t="s">
        <v>54</v>
      </c>
      <c r="AE10" s="42" t="s">
        <v>79</v>
      </c>
      <c r="AF10" s="17" t="s">
        <v>59</v>
      </c>
      <c r="AG10" s="17" t="s">
        <v>63</v>
      </c>
      <c r="AH10" s="17" t="s">
        <v>62</v>
      </c>
      <c r="AI10" s="17" t="s">
        <v>65</v>
      </c>
      <c r="AJ10" s="17" t="s">
        <v>66</v>
      </c>
      <c r="AK10" s="17" t="s">
        <v>80</v>
      </c>
      <c r="AL10" s="17" t="s">
        <v>81</v>
      </c>
      <c r="AM10" s="17" t="s">
        <v>82</v>
      </c>
      <c r="AN10" s="17" t="s">
        <v>83</v>
      </c>
      <c r="AO10" s="17"/>
    </row>
    <row r="11" spans="1:44" x14ac:dyDescent="0.2">
      <c r="A11" s="1" t="s">
        <v>55</v>
      </c>
      <c r="B11" s="44">
        <f>D2</f>
        <v>44681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6"/>
      <c r="N11" s="6"/>
      <c r="O11" s="35"/>
      <c r="P11" s="92"/>
      <c r="Q11" s="92"/>
      <c r="R11" s="92"/>
      <c r="S11" s="93"/>
      <c r="T11" s="92"/>
      <c r="U11" s="94"/>
      <c r="V11" s="51"/>
      <c r="W11" s="99"/>
      <c r="X11" s="15"/>
      <c r="Y11" s="1"/>
      <c r="Z11" s="1"/>
      <c r="AA11" s="1"/>
      <c r="AB11"/>
    </row>
    <row r="12" spans="1:44" x14ac:dyDescent="0.2">
      <c r="A12" s="1" t="s">
        <v>56</v>
      </c>
      <c r="B12" s="101">
        <f>B11</f>
        <v>44681</v>
      </c>
      <c r="C12" s="37">
        <v>1734556.4799999997</v>
      </c>
      <c r="D12" s="37">
        <v>1734556.4799999997</v>
      </c>
      <c r="E12" s="37">
        <v>0</v>
      </c>
      <c r="F12" s="37">
        <v>0</v>
      </c>
      <c r="G12" s="37">
        <v>1094</v>
      </c>
      <c r="H12" s="37">
        <v>13653128.93</v>
      </c>
      <c r="I12" s="37">
        <v>0</v>
      </c>
      <c r="J12" s="37">
        <v>13656146</v>
      </c>
      <c r="K12" s="37">
        <v>126432.69000000002</v>
      </c>
      <c r="L12" s="37">
        <v>129449.76000000001</v>
      </c>
      <c r="M12" s="37">
        <v>519650</v>
      </c>
      <c r="N12" s="37">
        <v>0</v>
      </c>
      <c r="O12" s="37">
        <v>480700</v>
      </c>
      <c r="P12" s="37">
        <v>126432.69</v>
      </c>
      <c r="Q12" s="37">
        <v>354267.31</v>
      </c>
      <c r="R12" s="37">
        <v>0</v>
      </c>
      <c r="S12" s="37">
        <v>13301148.280000001</v>
      </c>
      <c r="T12" s="37">
        <v>13301878.690000001</v>
      </c>
      <c r="U12" s="37">
        <v>1</v>
      </c>
      <c r="V12" s="37">
        <v>110045.77651666665</v>
      </c>
      <c r="W12" s="37">
        <v>0</v>
      </c>
      <c r="X12" s="37">
        <v>237</v>
      </c>
      <c r="Y12" s="37">
        <v>0</v>
      </c>
      <c r="Z12" s="37">
        <v>0</v>
      </c>
      <c r="AA12" s="37">
        <v>0</v>
      </c>
      <c r="AB12" s="37">
        <v>0</v>
      </c>
      <c r="AC12" s="37">
        <v>82</v>
      </c>
      <c r="AD12" s="37">
        <v>0</v>
      </c>
      <c r="AE12" s="56">
        <v>9.6699999999999994E-2</v>
      </c>
      <c r="AF12" s="37">
        <v>-16387.37520000002</v>
      </c>
      <c r="AG12" s="37">
        <v>0</v>
      </c>
      <c r="AH12" s="37">
        <v>0</v>
      </c>
      <c r="AI12" s="37">
        <v>1012</v>
      </c>
      <c r="AJ12" s="37">
        <v>240856</v>
      </c>
      <c r="AK12" s="37">
        <v>0</v>
      </c>
      <c r="AL12" s="37">
        <v>0</v>
      </c>
      <c r="AM12" s="37">
        <v>0</v>
      </c>
      <c r="AN12" s="37">
        <v>0</v>
      </c>
      <c r="AO12" s="37"/>
      <c r="AP12" s="37"/>
      <c r="AQ12" s="37"/>
      <c r="AR12" s="37"/>
    </row>
    <row r="13" spans="1:44" x14ac:dyDescent="0.2">
      <c r="A13" s="1">
        <f t="shared" ref="A13:A76" si="1">MONTH(B13)</f>
        <v>5</v>
      </c>
      <c r="B13" s="101">
        <f t="shared" ref="B13:B76" si="2">EOMONTH(B12,1)</f>
        <v>44712</v>
      </c>
      <c r="C13" s="37">
        <v>2072412.5499999993</v>
      </c>
      <c r="D13" s="37">
        <v>3806969.0299999993</v>
      </c>
      <c r="E13" s="37">
        <v>0</v>
      </c>
      <c r="F13" s="37">
        <v>0</v>
      </c>
      <c r="G13" s="37">
        <v>1541</v>
      </c>
      <c r="H13" s="37">
        <v>13301148.279999997</v>
      </c>
      <c r="I13" s="37">
        <v>0</v>
      </c>
      <c r="J13" s="37">
        <v>13301878.690000001</v>
      </c>
      <c r="K13" s="37">
        <v>123152.77</v>
      </c>
      <c r="L13" s="37">
        <v>123883.18000000001</v>
      </c>
      <c r="M13" s="37">
        <v>704367</v>
      </c>
      <c r="N13" s="37">
        <v>0</v>
      </c>
      <c r="O13" s="37">
        <v>676809.21</v>
      </c>
      <c r="P13" s="37">
        <v>123152.76999999999</v>
      </c>
      <c r="Q13" s="37">
        <v>553656.44000000006</v>
      </c>
      <c r="R13" s="37">
        <v>0</v>
      </c>
      <c r="S13" s="37">
        <v>12748222.25</v>
      </c>
      <c r="T13" s="37">
        <v>12748222.25</v>
      </c>
      <c r="U13" s="37">
        <v>1</v>
      </c>
      <c r="V13" s="37">
        <v>107190.97244358333</v>
      </c>
      <c r="W13" s="37">
        <v>0</v>
      </c>
      <c r="X13" s="37">
        <v>237</v>
      </c>
      <c r="Y13" s="37">
        <v>0</v>
      </c>
      <c r="Z13" s="37">
        <v>0</v>
      </c>
      <c r="AA13" s="37">
        <v>0</v>
      </c>
      <c r="AB13" s="37">
        <v>0</v>
      </c>
      <c r="AC13" s="37">
        <v>116</v>
      </c>
      <c r="AD13" s="37">
        <v>0</v>
      </c>
      <c r="AE13" s="56">
        <v>9.6699999999999994E-2</v>
      </c>
      <c r="AF13" s="37">
        <v>-15962.25442800002</v>
      </c>
      <c r="AG13" s="37">
        <v>0</v>
      </c>
      <c r="AH13" s="37">
        <v>0</v>
      </c>
      <c r="AI13" s="37">
        <v>1425</v>
      </c>
      <c r="AJ13" s="37">
        <v>339084.21</v>
      </c>
      <c r="AK13" s="37">
        <v>0</v>
      </c>
      <c r="AL13" s="37">
        <v>0</v>
      </c>
      <c r="AM13" s="37">
        <v>0</v>
      </c>
      <c r="AN13" s="37">
        <v>0</v>
      </c>
      <c r="AO13" s="37"/>
      <c r="AP13" s="37"/>
      <c r="AQ13" s="37"/>
      <c r="AR13" s="37"/>
    </row>
    <row r="14" spans="1:44" x14ac:dyDescent="0.2">
      <c r="A14" s="1">
        <f t="shared" si="1"/>
        <v>6</v>
      </c>
      <c r="B14" s="101">
        <f t="shared" si="2"/>
        <v>44742</v>
      </c>
      <c r="C14" s="37">
        <v>2031880.7100000002</v>
      </c>
      <c r="D14" s="37">
        <v>5838849.7399999993</v>
      </c>
      <c r="E14" s="37">
        <v>0</v>
      </c>
      <c r="F14" s="37">
        <v>0</v>
      </c>
      <c r="G14" s="37">
        <v>1718</v>
      </c>
      <c r="H14" s="37">
        <v>12748222.249999998</v>
      </c>
      <c r="I14" s="37">
        <v>0</v>
      </c>
      <c r="J14" s="37">
        <v>12748222.25</v>
      </c>
      <c r="K14" s="37">
        <v>118026.84999999996</v>
      </c>
      <c r="L14" s="37">
        <v>118026.84999999996</v>
      </c>
      <c r="M14" s="37">
        <v>781064</v>
      </c>
      <c r="N14" s="37">
        <v>0</v>
      </c>
      <c r="O14" s="37">
        <v>746225</v>
      </c>
      <c r="P14" s="37">
        <v>118026.84999999996</v>
      </c>
      <c r="Q14" s="37">
        <v>628198.14999999991</v>
      </c>
      <c r="R14" s="37">
        <v>0</v>
      </c>
      <c r="S14" s="37">
        <v>12120024.100000001</v>
      </c>
      <c r="T14" s="37">
        <v>12120024.100000001</v>
      </c>
      <c r="U14" s="37">
        <v>1</v>
      </c>
      <c r="V14" s="37">
        <v>102729.42429791666</v>
      </c>
      <c r="W14" s="37">
        <v>0</v>
      </c>
      <c r="X14" s="37">
        <v>237</v>
      </c>
      <c r="Y14" s="37">
        <v>0</v>
      </c>
      <c r="Z14" s="37">
        <v>0</v>
      </c>
      <c r="AA14" s="37">
        <v>0</v>
      </c>
      <c r="AB14" s="37">
        <v>0</v>
      </c>
      <c r="AC14" s="37">
        <v>147</v>
      </c>
      <c r="AD14" s="37">
        <v>0</v>
      </c>
      <c r="AE14" s="56">
        <v>9.6699999999999994E-2</v>
      </c>
      <c r="AF14" s="37">
        <v>-15297.866700000019</v>
      </c>
      <c r="AG14" s="37">
        <v>0</v>
      </c>
      <c r="AH14" s="37">
        <v>0</v>
      </c>
      <c r="AI14" s="37">
        <v>1571</v>
      </c>
      <c r="AJ14" s="37">
        <v>373898</v>
      </c>
      <c r="AK14" s="37">
        <v>0</v>
      </c>
      <c r="AL14" s="37">
        <v>0</v>
      </c>
      <c r="AM14" s="37">
        <v>0</v>
      </c>
      <c r="AN14" s="37">
        <v>0</v>
      </c>
      <c r="AO14" s="37"/>
      <c r="AP14" s="37"/>
      <c r="AQ14" s="37"/>
      <c r="AR14" s="37"/>
    </row>
    <row r="15" spans="1:44" x14ac:dyDescent="0.2">
      <c r="A15" s="1">
        <f t="shared" si="1"/>
        <v>7</v>
      </c>
      <c r="B15" s="101">
        <f t="shared" si="2"/>
        <v>44773</v>
      </c>
      <c r="C15" s="37">
        <v>2012736.2799999998</v>
      </c>
      <c r="D15" s="37">
        <v>7851586.0199999996</v>
      </c>
      <c r="E15" s="37">
        <v>0</v>
      </c>
      <c r="F15" s="37">
        <v>0</v>
      </c>
      <c r="G15" s="37">
        <v>2042</v>
      </c>
      <c r="H15" s="37">
        <v>12120024.100000001</v>
      </c>
      <c r="I15" s="37">
        <v>0</v>
      </c>
      <c r="J15" s="37">
        <v>12120024.100000001</v>
      </c>
      <c r="K15" s="37">
        <v>112210.81000000001</v>
      </c>
      <c r="L15" s="37">
        <v>112210.81000000001</v>
      </c>
      <c r="M15" s="37">
        <v>928300</v>
      </c>
      <c r="N15" s="37">
        <v>0</v>
      </c>
      <c r="O15" s="37">
        <v>871675.55</v>
      </c>
      <c r="P15" s="37">
        <v>112210.81000000001</v>
      </c>
      <c r="Q15" s="37">
        <v>759464.74</v>
      </c>
      <c r="R15" s="37">
        <v>0</v>
      </c>
      <c r="S15" s="37">
        <v>11360559.360000001</v>
      </c>
      <c r="T15" s="37">
        <v>11360559.360000001</v>
      </c>
      <c r="U15" s="37">
        <v>1</v>
      </c>
      <c r="V15" s="37">
        <v>97667.194205833337</v>
      </c>
      <c r="W15" s="37">
        <v>0</v>
      </c>
      <c r="X15" s="37">
        <v>237</v>
      </c>
      <c r="Y15" s="37">
        <v>0</v>
      </c>
      <c r="Z15" s="37">
        <v>0</v>
      </c>
      <c r="AA15" s="37">
        <v>0</v>
      </c>
      <c r="AB15" s="37">
        <v>0</v>
      </c>
      <c r="AC15" s="37">
        <v>206</v>
      </c>
      <c r="AD15" s="37">
        <v>0</v>
      </c>
      <c r="AE15" s="56">
        <v>9.6699999999999994E-2</v>
      </c>
      <c r="AF15" s="37">
        <v>-14544.028920000019</v>
      </c>
      <c r="AG15" s="37">
        <v>0</v>
      </c>
      <c r="AH15" s="37">
        <v>0</v>
      </c>
      <c r="AI15" s="37">
        <v>1836</v>
      </c>
      <c r="AJ15" s="37">
        <v>436543.55</v>
      </c>
      <c r="AK15" s="37">
        <v>0</v>
      </c>
      <c r="AL15" s="37">
        <v>0</v>
      </c>
      <c r="AM15" s="37">
        <v>0</v>
      </c>
      <c r="AN15" s="37">
        <v>0</v>
      </c>
      <c r="AO15" s="37"/>
      <c r="AP15" s="37"/>
      <c r="AQ15" s="37"/>
      <c r="AR15" s="37"/>
    </row>
    <row r="16" spans="1:44" x14ac:dyDescent="0.2">
      <c r="A16" s="1">
        <f t="shared" si="1"/>
        <v>8</v>
      </c>
      <c r="B16" s="101">
        <f t="shared" si="2"/>
        <v>44804</v>
      </c>
      <c r="C16" s="37">
        <v>1853587.56</v>
      </c>
      <c r="D16" s="37">
        <v>9705173.5800000001</v>
      </c>
      <c r="E16" s="37">
        <v>0</v>
      </c>
      <c r="F16" s="37">
        <v>0</v>
      </c>
      <c r="G16" s="37">
        <v>2001</v>
      </c>
      <c r="H16" s="37">
        <v>11360559.360000001</v>
      </c>
      <c r="I16" s="37">
        <v>0</v>
      </c>
      <c r="J16" s="37">
        <v>11360559.360000001</v>
      </c>
      <c r="K16" s="37">
        <v>105179.45</v>
      </c>
      <c r="L16" s="37">
        <v>105179.45</v>
      </c>
      <c r="M16" s="37">
        <v>898591</v>
      </c>
      <c r="N16" s="37">
        <v>0</v>
      </c>
      <c r="O16" s="37">
        <v>846925</v>
      </c>
      <c r="P16" s="37">
        <v>105179.45</v>
      </c>
      <c r="Q16" s="37">
        <v>741745.54999999993</v>
      </c>
      <c r="R16" s="37">
        <v>0</v>
      </c>
      <c r="S16" s="37">
        <v>10618813.810000001</v>
      </c>
      <c r="T16" s="37">
        <v>10618813.810000001</v>
      </c>
      <c r="U16" s="37">
        <v>1</v>
      </c>
      <c r="V16" s="37">
        <v>91547.174176</v>
      </c>
      <c r="W16" s="37">
        <v>0</v>
      </c>
      <c r="X16" s="37">
        <v>237</v>
      </c>
      <c r="Y16" s="37">
        <v>0</v>
      </c>
      <c r="Z16" s="37">
        <v>0</v>
      </c>
      <c r="AA16" s="37">
        <v>0</v>
      </c>
      <c r="AB16" s="37">
        <v>0</v>
      </c>
      <c r="AC16" s="37">
        <v>218</v>
      </c>
      <c r="AD16" s="37">
        <v>0</v>
      </c>
      <c r="AE16" s="56">
        <v>9.6699999999999994E-2</v>
      </c>
      <c r="AF16" s="37">
        <v>-13632.671232000017</v>
      </c>
      <c r="AG16" s="37">
        <v>0</v>
      </c>
      <c r="AH16" s="37">
        <v>0</v>
      </c>
      <c r="AI16" s="37">
        <v>1783</v>
      </c>
      <c r="AJ16" s="37">
        <v>424354</v>
      </c>
      <c r="AK16" s="37">
        <v>0</v>
      </c>
      <c r="AL16" s="37">
        <v>0</v>
      </c>
      <c r="AM16" s="37">
        <v>0</v>
      </c>
      <c r="AN16" s="37">
        <v>0</v>
      </c>
      <c r="AO16" s="37"/>
      <c r="AP16" s="37"/>
      <c r="AQ16" s="37"/>
      <c r="AR16" s="37"/>
    </row>
    <row r="17" spans="1:44" x14ac:dyDescent="0.2">
      <c r="A17" s="1">
        <f t="shared" si="1"/>
        <v>9</v>
      </c>
      <c r="B17" s="101">
        <f t="shared" si="2"/>
        <v>44834</v>
      </c>
      <c r="C17" s="37">
        <v>1578640.55</v>
      </c>
      <c r="D17" s="37">
        <v>11283814.130000001</v>
      </c>
      <c r="E17" s="37">
        <v>0</v>
      </c>
      <c r="F17" s="37">
        <v>0</v>
      </c>
      <c r="G17" s="37">
        <v>1970</v>
      </c>
      <c r="H17" s="37">
        <v>10618813.810000001</v>
      </c>
      <c r="I17" s="37">
        <v>0</v>
      </c>
      <c r="J17" s="37">
        <v>10618813.810000001</v>
      </c>
      <c r="K17" s="37">
        <v>98312.16</v>
      </c>
      <c r="L17" s="37">
        <v>98312.16</v>
      </c>
      <c r="M17" s="37">
        <v>884818</v>
      </c>
      <c r="N17" s="37">
        <v>0</v>
      </c>
      <c r="O17" s="37">
        <v>834100</v>
      </c>
      <c r="P17" s="37">
        <v>98312.16</v>
      </c>
      <c r="Q17" s="37">
        <v>735787.84</v>
      </c>
      <c r="R17" s="37">
        <v>0</v>
      </c>
      <c r="S17" s="37">
        <v>9883025.9699999988</v>
      </c>
      <c r="T17" s="37">
        <v>9883025.9699999988</v>
      </c>
      <c r="U17" s="37">
        <v>1</v>
      </c>
      <c r="V17" s="37">
        <v>85569.941285583322</v>
      </c>
      <c r="W17" s="37">
        <v>0</v>
      </c>
      <c r="X17" s="37">
        <v>237</v>
      </c>
      <c r="Y17" s="37">
        <v>0</v>
      </c>
      <c r="Z17" s="37">
        <v>0</v>
      </c>
      <c r="AA17" s="37">
        <v>0</v>
      </c>
      <c r="AB17" s="37">
        <v>0</v>
      </c>
      <c r="AC17" s="37">
        <v>214</v>
      </c>
      <c r="AD17" s="37">
        <v>0</v>
      </c>
      <c r="AE17" s="56">
        <v>9.6699999999999994E-2</v>
      </c>
      <c r="AF17" s="37">
        <v>-12742.576572000016</v>
      </c>
      <c r="AG17" s="37">
        <v>0</v>
      </c>
      <c r="AH17" s="37">
        <v>0</v>
      </c>
      <c r="AI17" s="37">
        <v>1756</v>
      </c>
      <c r="AJ17" s="37">
        <v>417928</v>
      </c>
      <c r="AK17" s="37">
        <v>0</v>
      </c>
      <c r="AL17" s="37">
        <v>0</v>
      </c>
      <c r="AM17" s="37">
        <v>0</v>
      </c>
      <c r="AN17" s="37">
        <v>0</v>
      </c>
      <c r="AO17" s="37"/>
      <c r="AP17" s="37"/>
      <c r="AQ17" s="37"/>
      <c r="AR17" s="37"/>
    </row>
    <row r="18" spans="1:44" s="4" customFormat="1" x14ac:dyDescent="0.2">
      <c r="A18" s="1">
        <f t="shared" si="1"/>
        <v>10</v>
      </c>
      <c r="B18" s="101">
        <f t="shared" si="2"/>
        <v>44865</v>
      </c>
      <c r="C18" s="37">
        <v>1275640.8800000004</v>
      </c>
      <c r="D18" s="37">
        <v>12559455.010000002</v>
      </c>
      <c r="E18" s="37">
        <v>0</v>
      </c>
      <c r="F18" s="37">
        <v>0</v>
      </c>
      <c r="G18" s="37">
        <v>1814</v>
      </c>
      <c r="H18" s="37">
        <v>9883025.9699999988</v>
      </c>
      <c r="I18" s="37">
        <v>0</v>
      </c>
      <c r="J18" s="37">
        <v>9883025.9699999988</v>
      </c>
      <c r="K18" s="37">
        <v>91500.02</v>
      </c>
      <c r="L18" s="37">
        <v>91500.02</v>
      </c>
      <c r="M18" s="37">
        <v>814050</v>
      </c>
      <c r="N18" s="37">
        <v>0</v>
      </c>
      <c r="O18" s="37">
        <v>766650</v>
      </c>
      <c r="P18" s="37">
        <v>91500.02</v>
      </c>
      <c r="Q18" s="37">
        <v>675149.97999999986</v>
      </c>
      <c r="R18" s="37">
        <v>0</v>
      </c>
      <c r="S18" s="37">
        <v>9207875.9899999984</v>
      </c>
      <c r="T18" s="37">
        <v>9207875.9899999984</v>
      </c>
      <c r="U18" s="37">
        <v>1</v>
      </c>
      <c r="V18" s="37">
        <v>79640.717608249979</v>
      </c>
      <c r="W18" s="37">
        <v>0</v>
      </c>
      <c r="X18" s="37">
        <v>237</v>
      </c>
      <c r="Y18" s="37">
        <v>0</v>
      </c>
      <c r="Z18" s="37">
        <v>0</v>
      </c>
      <c r="AA18" s="37">
        <v>0</v>
      </c>
      <c r="AB18" s="37">
        <v>0</v>
      </c>
      <c r="AC18" s="37">
        <v>200</v>
      </c>
      <c r="AD18" s="37">
        <v>0</v>
      </c>
      <c r="AE18" s="56">
        <v>9.6699999999999994E-2</v>
      </c>
      <c r="AF18" s="37">
        <v>-11859.631164000013</v>
      </c>
      <c r="AG18" s="37">
        <v>0</v>
      </c>
      <c r="AH18" s="37">
        <v>0</v>
      </c>
      <c r="AI18" s="37">
        <v>1614</v>
      </c>
      <c r="AJ18" s="37">
        <v>384132</v>
      </c>
      <c r="AK18" s="37">
        <v>0</v>
      </c>
      <c r="AL18" s="37">
        <v>0</v>
      </c>
      <c r="AM18" s="37">
        <v>0</v>
      </c>
      <c r="AN18" s="37">
        <v>0</v>
      </c>
      <c r="AO18" s="37"/>
      <c r="AP18" s="37"/>
      <c r="AQ18" s="37"/>
      <c r="AR18" s="37"/>
    </row>
    <row r="19" spans="1:44" x14ac:dyDescent="0.2">
      <c r="A19" s="1">
        <f t="shared" si="1"/>
        <v>11</v>
      </c>
      <c r="B19" s="101">
        <f t="shared" si="2"/>
        <v>44895</v>
      </c>
      <c r="C19" s="37">
        <v>803291.79999999993</v>
      </c>
      <c r="D19" s="37">
        <v>13362746.810000002</v>
      </c>
      <c r="E19" s="37">
        <v>0</v>
      </c>
      <c r="F19" s="37">
        <v>0</v>
      </c>
      <c r="G19" s="37">
        <v>1539</v>
      </c>
      <c r="H19" s="37">
        <v>9207875.9899999984</v>
      </c>
      <c r="I19" s="37">
        <v>0</v>
      </c>
      <c r="J19" s="37">
        <v>9207875.9899999984</v>
      </c>
      <c r="K19" s="37">
        <v>85249.27</v>
      </c>
      <c r="L19" s="37">
        <v>85249.27</v>
      </c>
      <c r="M19" s="37">
        <v>690327</v>
      </c>
      <c r="N19" s="37">
        <v>0</v>
      </c>
      <c r="O19" s="37">
        <v>633870.05999999994</v>
      </c>
      <c r="P19" s="37">
        <v>85249.27</v>
      </c>
      <c r="Q19" s="37">
        <v>548620.79</v>
      </c>
      <c r="R19" s="37">
        <v>0</v>
      </c>
      <c r="S19" s="37">
        <v>8659255.2000000011</v>
      </c>
      <c r="T19" s="37">
        <v>8659255.2000000011</v>
      </c>
      <c r="U19" s="37">
        <v>1</v>
      </c>
      <c r="V19" s="37">
        <v>74200.134019416641</v>
      </c>
      <c r="W19" s="37">
        <v>0</v>
      </c>
      <c r="X19" s="37">
        <v>237</v>
      </c>
      <c r="Y19" s="37">
        <v>0</v>
      </c>
      <c r="Z19" s="37">
        <v>0</v>
      </c>
      <c r="AA19" s="37">
        <v>0</v>
      </c>
      <c r="AB19" s="37">
        <v>0</v>
      </c>
      <c r="AC19" s="37">
        <v>204</v>
      </c>
      <c r="AD19" s="37">
        <v>0</v>
      </c>
      <c r="AE19" s="56">
        <v>9.6699999999999994E-2</v>
      </c>
      <c r="AF19" s="37">
        <v>-11049.451188000012</v>
      </c>
      <c r="AG19" s="37">
        <v>0</v>
      </c>
      <c r="AH19" s="37">
        <v>0</v>
      </c>
      <c r="AI19" s="37">
        <v>1335</v>
      </c>
      <c r="AJ19" s="37">
        <v>317461.83999999997</v>
      </c>
      <c r="AK19" s="37">
        <v>0</v>
      </c>
      <c r="AL19" s="37">
        <v>0</v>
      </c>
      <c r="AM19" s="37">
        <v>0</v>
      </c>
      <c r="AN19" s="37">
        <v>0</v>
      </c>
      <c r="AO19" s="37"/>
      <c r="AP19" s="37"/>
      <c r="AQ19" s="37"/>
      <c r="AR19" s="37"/>
    </row>
    <row r="20" spans="1:44" x14ac:dyDescent="0.2">
      <c r="A20" s="1">
        <f t="shared" si="1"/>
        <v>12</v>
      </c>
      <c r="B20" s="101">
        <f t="shared" si="2"/>
        <v>44926</v>
      </c>
      <c r="C20" s="37">
        <v>710931.44</v>
      </c>
      <c r="D20" s="37">
        <v>14073678.250000002</v>
      </c>
      <c r="E20" s="37">
        <v>0</v>
      </c>
      <c r="F20" s="37">
        <v>0</v>
      </c>
      <c r="G20" s="37">
        <v>1252</v>
      </c>
      <c r="H20" s="37">
        <v>8659255.200000003</v>
      </c>
      <c r="I20" s="37">
        <v>0</v>
      </c>
      <c r="J20" s="37">
        <v>8659255.2000000011</v>
      </c>
      <c r="K20" s="37">
        <v>80169.999999999985</v>
      </c>
      <c r="L20" s="37">
        <v>80169.999999999985</v>
      </c>
      <c r="M20" s="37">
        <v>536628</v>
      </c>
      <c r="N20" s="37">
        <v>0</v>
      </c>
      <c r="O20" s="37">
        <v>478800</v>
      </c>
      <c r="P20" s="37">
        <v>80169.999999999985</v>
      </c>
      <c r="Q20" s="37">
        <v>398630.00000000006</v>
      </c>
      <c r="R20" s="37">
        <v>0</v>
      </c>
      <c r="S20" s="37">
        <v>8260625.2000000002</v>
      </c>
      <c r="T20" s="37">
        <v>8260625.2000000002</v>
      </c>
      <c r="U20" s="37">
        <v>1</v>
      </c>
      <c r="V20" s="37">
        <v>69779.164820000005</v>
      </c>
      <c r="W20" s="37">
        <v>0</v>
      </c>
      <c r="X20" s="37">
        <v>237</v>
      </c>
      <c r="Y20" s="37">
        <v>0</v>
      </c>
      <c r="Z20" s="37">
        <v>0</v>
      </c>
      <c r="AA20" s="37">
        <v>0</v>
      </c>
      <c r="AB20" s="37">
        <v>0</v>
      </c>
      <c r="AC20" s="37">
        <v>244</v>
      </c>
      <c r="AD20" s="37">
        <v>0</v>
      </c>
      <c r="AE20" s="56">
        <v>9.6699999999999994E-2</v>
      </c>
      <c r="AF20" s="37">
        <v>-10391.106240000014</v>
      </c>
      <c r="AG20" s="37">
        <v>0</v>
      </c>
      <c r="AH20" s="37">
        <v>0</v>
      </c>
      <c r="AI20" s="37">
        <v>1008</v>
      </c>
      <c r="AJ20" s="37">
        <v>239904</v>
      </c>
      <c r="AK20" s="37">
        <v>0</v>
      </c>
      <c r="AL20" s="37">
        <v>0</v>
      </c>
      <c r="AM20" s="37">
        <v>0</v>
      </c>
      <c r="AN20" s="37">
        <v>0</v>
      </c>
      <c r="AO20" s="37"/>
      <c r="AP20" s="37"/>
      <c r="AQ20" s="37"/>
      <c r="AR20" s="37"/>
    </row>
    <row r="21" spans="1:44" x14ac:dyDescent="0.2">
      <c r="A21" s="1">
        <f t="shared" si="1"/>
        <v>1</v>
      </c>
      <c r="B21" s="101">
        <f t="shared" si="2"/>
        <v>44957</v>
      </c>
      <c r="C21" s="37">
        <v>877159.74</v>
      </c>
      <c r="D21" s="37">
        <v>14950837.990000002</v>
      </c>
      <c r="E21" s="37">
        <v>0</v>
      </c>
      <c r="F21" s="37">
        <v>0</v>
      </c>
      <c r="G21" s="37">
        <v>799</v>
      </c>
      <c r="H21" s="37">
        <v>8260625.2000000002</v>
      </c>
      <c r="I21" s="37">
        <v>0</v>
      </c>
      <c r="J21" s="37">
        <v>8260625.2000000002</v>
      </c>
      <c r="K21" s="37">
        <v>76479.350000000006</v>
      </c>
      <c r="L21" s="37">
        <v>76479.350000000006</v>
      </c>
      <c r="M21" s="37">
        <v>343111</v>
      </c>
      <c r="N21" s="37">
        <v>0</v>
      </c>
      <c r="O21" s="37">
        <v>306850</v>
      </c>
      <c r="P21" s="37">
        <v>76479.350000000006</v>
      </c>
      <c r="Q21" s="37">
        <v>230370.65000000005</v>
      </c>
      <c r="R21" s="37">
        <v>0</v>
      </c>
      <c r="S21" s="37">
        <v>8030254.5499999998</v>
      </c>
      <c r="T21" s="37">
        <v>8030254.5499999998</v>
      </c>
      <c r="U21" s="37">
        <v>1</v>
      </c>
      <c r="V21" s="37">
        <v>66566.871403333324</v>
      </c>
      <c r="W21" s="37">
        <v>0</v>
      </c>
      <c r="X21" s="37">
        <v>237</v>
      </c>
      <c r="Y21" s="37">
        <v>0</v>
      </c>
      <c r="Z21" s="37">
        <v>0</v>
      </c>
      <c r="AA21" s="37">
        <v>0</v>
      </c>
      <c r="AB21" s="37">
        <v>0</v>
      </c>
      <c r="AC21" s="37">
        <v>153</v>
      </c>
      <c r="AD21" s="37">
        <v>0</v>
      </c>
      <c r="AE21" s="56">
        <v>9.6699999999999994E-2</v>
      </c>
      <c r="AF21" s="37">
        <v>-9912.7502400000121</v>
      </c>
      <c r="AG21" s="37">
        <v>0</v>
      </c>
      <c r="AH21" s="37">
        <v>0</v>
      </c>
      <c r="AI21" s="37">
        <v>646</v>
      </c>
      <c r="AJ21" s="37">
        <v>153748</v>
      </c>
      <c r="AK21" s="37">
        <v>0</v>
      </c>
      <c r="AL21" s="37">
        <v>0</v>
      </c>
      <c r="AM21" s="37">
        <v>0</v>
      </c>
      <c r="AN21" s="37">
        <v>0</v>
      </c>
      <c r="AO21" s="37"/>
      <c r="AP21" s="37"/>
      <c r="AQ21" s="37"/>
      <c r="AR21" s="37"/>
    </row>
    <row r="22" spans="1:44" x14ac:dyDescent="0.2">
      <c r="A22" s="1">
        <f t="shared" si="1"/>
        <v>2</v>
      </c>
      <c r="B22" s="101">
        <f t="shared" si="2"/>
        <v>44985</v>
      </c>
      <c r="C22" s="37">
        <v>1083233.79</v>
      </c>
      <c r="D22" s="37">
        <v>16034071.780000001</v>
      </c>
      <c r="E22" s="37">
        <v>0</v>
      </c>
      <c r="F22" s="37">
        <v>0</v>
      </c>
      <c r="G22" s="37">
        <v>716</v>
      </c>
      <c r="H22" s="37">
        <v>8030254.5499999998</v>
      </c>
      <c r="I22" s="37">
        <v>0</v>
      </c>
      <c r="J22" s="37">
        <v>8030254.5499999998</v>
      </c>
      <c r="K22" s="37">
        <v>74346.490000000005</v>
      </c>
      <c r="L22" s="37">
        <v>74346.490000000005</v>
      </c>
      <c r="M22" s="37">
        <v>307018</v>
      </c>
      <c r="N22" s="37">
        <v>0</v>
      </c>
      <c r="O22" s="37">
        <v>274075</v>
      </c>
      <c r="P22" s="37">
        <v>74346.490000000005</v>
      </c>
      <c r="Q22" s="37">
        <v>199728.51</v>
      </c>
      <c r="R22" s="37">
        <v>0</v>
      </c>
      <c r="S22" s="37">
        <v>7830526.040000001</v>
      </c>
      <c r="T22" s="37">
        <v>7830526.040000001</v>
      </c>
      <c r="U22" s="37">
        <v>1</v>
      </c>
      <c r="V22" s="37">
        <v>64710.467915416659</v>
      </c>
      <c r="W22" s="37">
        <v>0</v>
      </c>
      <c r="X22" s="37">
        <v>237</v>
      </c>
      <c r="Y22" s="37">
        <v>0</v>
      </c>
      <c r="Z22" s="37">
        <v>0</v>
      </c>
      <c r="AA22" s="37">
        <v>0</v>
      </c>
      <c r="AB22" s="37">
        <v>0</v>
      </c>
      <c r="AC22" s="37">
        <v>139</v>
      </c>
      <c r="AD22" s="37">
        <v>0</v>
      </c>
      <c r="AE22" s="56">
        <v>9.6699999999999994E-2</v>
      </c>
      <c r="AF22" s="37">
        <v>-9636.3054600000105</v>
      </c>
      <c r="AG22" s="37">
        <v>0</v>
      </c>
      <c r="AH22" s="37">
        <v>0</v>
      </c>
      <c r="AI22" s="37">
        <v>577</v>
      </c>
      <c r="AJ22" s="37">
        <v>137326</v>
      </c>
      <c r="AK22" s="37">
        <v>0</v>
      </c>
      <c r="AL22" s="37">
        <v>0</v>
      </c>
      <c r="AM22" s="37">
        <v>0</v>
      </c>
      <c r="AN22" s="37">
        <v>0</v>
      </c>
      <c r="AO22" s="37"/>
      <c r="AP22" s="37"/>
      <c r="AQ22" s="37"/>
      <c r="AR22" s="37"/>
    </row>
    <row r="23" spans="1:44" x14ac:dyDescent="0.2">
      <c r="A23" s="1">
        <f t="shared" si="1"/>
        <v>3</v>
      </c>
      <c r="B23" s="101">
        <f t="shared" si="2"/>
        <v>45016</v>
      </c>
      <c r="C23" s="37">
        <v>1537682.92</v>
      </c>
      <c r="D23" s="37">
        <v>17571754.700000003</v>
      </c>
      <c r="E23" s="37">
        <v>0</v>
      </c>
      <c r="F23" s="37">
        <v>0</v>
      </c>
      <c r="G23" s="37">
        <v>889</v>
      </c>
      <c r="H23" s="37">
        <v>7830526.040000001</v>
      </c>
      <c r="I23" s="37">
        <v>0</v>
      </c>
      <c r="J23" s="37">
        <v>7830526.040000001</v>
      </c>
      <c r="K23" s="37">
        <v>72497.37000000001</v>
      </c>
      <c r="L23" s="37">
        <v>72497.37000000001</v>
      </c>
      <c r="M23" s="37">
        <v>382053</v>
      </c>
      <c r="N23" s="37">
        <v>0</v>
      </c>
      <c r="O23" s="37">
        <v>339962.44</v>
      </c>
      <c r="P23" s="37">
        <v>72497.37000000001</v>
      </c>
      <c r="Q23" s="37">
        <v>267465.07</v>
      </c>
      <c r="R23" s="37">
        <v>0</v>
      </c>
      <c r="S23" s="37">
        <v>7563060.9699999988</v>
      </c>
      <c r="T23" s="37">
        <v>7563060.9699999988</v>
      </c>
      <c r="U23" s="37">
        <v>1</v>
      </c>
      <c r="V23" s="37">
        <v>63100.989005666663</v>
      </c>
      <c r="W23" s="37">
        <v>0</v>
      </c>
      <c r="X23" s="37">
        <v>237</v>
      </c>
      <c r="Y23" s="37">
        <v>0</v>
      </c>
      <c r="Z23" s="37">
        <v>0</v>
      </c>
      <c r="AA23" s="37">
        <v>0</v>
      </c>
      <c r="AB23" s="37">
        <v>0</v>
      </c>
      <c r="AC23" s="37">
        <v>173</v>
      </c>
      <c r="AD23" s="37">
        <v>0</v>
      </c>
      <c r="AE23" s="56">
        <v>9.6699999999999994E-2</v>
      </c>
      <c r="AF23" s="37">
        <v>-9396.6312480000124</v>
      </c>
      <c r="AG23" s="37">
        <v>0</v>
      </c>
      <c r="AH23" s="37">
        <v>0</v>
      </c>
      <c r="AI23" s="37">
        <v>716</v>
      </c>
      <c r="AJ23" s="37">
        <v>170270.44</v>
      </c>
      <c r="AK23" s="37">
        <v>0</v>
      </c>
      <c r="AL23" s="37">
        <v>0</v>
      </c>
      <c r="AM23" s="37">
        <v>0</v>
      </c>
      <c r="AN23" s="37">
        <v>0</v>
      </c>
      <c r="AO23" s="37"/>
      <c r="AP23" s="37"/>
      <c r="AQ23" s="37"/>
      <c r="AR23" s="37"/>
    </row>
    <row r="24" spans="1:44" x14ac:dyDescent="0.2">
      <c r="A24" s="1">
        <f t="shared" si="1"/>
        <v>4</v>
      </c>
      <c r="B24" s="101">
        <f t="shared" si="2"/>
        <v>45046</v>
      </c>
      <c r="C24" s="37">
        <v>1725883.6900000002</v>
      </c>
      <c r="D24" s="37">
        <v>19297638.390000004</v>
      </c>
      <c r="E24" s="37">
        <v>0</v>
      </c>
      <c r="F24" s="37">
        <v>0</v>
      </c>
      <c r="G24" s="37">
        <v>1091</v>
      </c>
      <c r="H24" s="37">
        <v>7563060.9699999988</v>
      </c>
      <c r="I24" s="37">
        <v>0</v>
      </c>
      <c r="J24" s="37">
        <v>7563060.9699999988</v>
      </c>
      <c r="K24" s="37">
        <v>70021.090000000011</v>
      </c>
      <c r="L24" s="37">
        <v>70021.090000000011</v>
      </c>
      <c r="M24" s="37">
        <v>466579</v>
      </c>
      <c r="N24" s="37">
        <v>0</v>
      </c>
      <c r="O24" s="37">
        <v>407596.45</v>
      </c>
      <c r="P24" s="37">
        <v>70021.090000000011</v>
      </c>
      <c r="Q24" s="37">
        <v>337575.36000000004</v>
      </c>
      <c r="R24" s="37">
        <v>0</v>
      </c>
      <c r="S24" s="37">
        <v>7225485.6100000003</v>
      </c>
      <c r="T24" s="37">
        <v>7225485.6100000003</v>
      </c>
      <c r="U24" s="37">
        <v>1</v>
      </c>
      <c r="V24" s="37">
        <v>60945.666316583316</v>
      </c>
      <c r="W24" s="37">
        <v>0</v>
      </c>
      <c r="X24" s="37">
        <v>237</v>
      </c>
      <c r="Y24" s="37">
        <v>0</v>
      </c>
      <c r="Z24" s="37">
        <v>0</v>
      </c>
      <c r="AA24" s="37">
        <v>0</v>
      </c>
      <c r="AB24" s="37">
        <v>0</v>
      </c>
      <c r="AC24" s="37">
        <v>233</v>
      </c>
      <c r="AD24" s="37">
        <v>0</v>
      </c>
      <c r="AE24" s="56">
        <v>9.6699999999999994E-2</v>
      </c>
      <c r="AF24" s="37">
        <v>-9075.6731640000089</v>
      </c>
      <c r="AG24" s="37">
        <v>0</v>
      </c>
      <c r="AH24" s="37">
        <v>0</v>
      </c>
      <c r="AI24" s="37">
        <v>858</v>
      </c>
      <c r="AJ24" s="37">
        <v>204204</v>
      </c>
      <c r="AK24" s="37">
        <v>0</v>
      </c>
      <c r="AL24" s="37">
        <v>0</v>
      </c>
      <c r="AM24" s="37">
        <v>0</v>
      </c>
      <c r="AN24" s="37">
        <v>0</v>
      </c>
      <c r="AO24" s="37"/>
      <c r="AP24" s="37"/>
      <c r="AQ24" s="37"/>
      <c r="AR24" s="37"/>
    </row>
    <row r="25" spans="1:44" x14ac:dyDescent="0.2">
      <c r="A25" s="1">
        <f t="shared" si="1"/>
        <v>5</v>
      </c>
      <c r="B25" s="101">
        <f t="shared" si="2"/>
        <v>45077</v>
      </c>
      <c r="C25" s="37">
        <v>2062050.5000000002</v>
      </c>
      <c r="D25" s="37">
        <v>21359688.890000004</v>
      </c>
      <c r="E25" s="37">
        <v>0</v>
      </c>
      <c r="F25" s="37">
        <v>0</v>
      </c>
      <c r="G25" s="37">
        <v>1531</v>
      </c>
      <c r="H25" s="37">
        <v>7225485.6100000003</v>
      </c>
      <c r="I25" s="37">
        <v>0</v>
      </c>
      <c r="J25" s="37">
        <v>7225485.6100000003</v>
      </c>
      <c r="K25" s="37">
        <v>66895.699999999983</v>
      </c>
      <c r="L25" s="37">
        <v>66895.699999999983</v>
      </c>
      <c r="M25" s="37">
        <v>630597</v>
      </c>
      <c r="N25" s="37">
        <v>0</v>
      </c>
      <c r="O25" s="37">
        <v>534375</v>
      </c>
      <c r="P25" s="37">
        <v>66895.699999999983</v>
      </c>
      <c r="Q25" s="37">
        <v>467479.29999999993</v>
      </c>
      <c r="R25" s="37">
        <v>0</v>
      </c>
      <c r="S25" s="37">
        <v>6758006.3099999987</v>
      </c>
      <c r="T25" s="37">
        <v>6758006.3099999987</v>
      </c>
      <c r="U25" s="37">
        <v>1</v>
      </c>
      <c r="V25" s="37">
        <v>58225.371540583328</v>
      </c>
      <c r="W25" s="37">
        <v>0</v>
      </c>
      <c r="X25" s="37">
        <v>237</v>
      </c>
      <c r="Y25" s="37">
        <v>0</v>
      </c>
      <c r="Z25" s="37">
        <v>0</v>
      </c>
      <c r="AA25" s="37">
        <v>0</v>
      </c>
      <c r="AB25" s="37">
        <v>0</v>
      </c>
      <c r="AC25" s="37">
        <v>406</v>
      </c>
      <c r="AD25" s="37">
        <v>0</v>
      </c>
      <c r="AE25" s="56">
        <v>9.6699999999999994E-2</v>
      </c>
      <c r="AF25" s="37">
        <v>-8670.5827320000099</v>
      </c>
      <c r="AG25" s="37">
        <v>0</v>
      </c>
      <c r="AH25" s="37">
        <v>0</v>
      </c>
      <c r="AI25" s="37">
        <v>1125</v>
      </c>
      <c r="AJ25" s="37">
        <v>267750</v>
      </c>
      <c r="AK25" s="37">
        <v>0</v>
      </c>
      <c r="AL25" s="37">
        <v>0</v>
      </c>
      <c r="AM25" s="37">
        <v>0</v>
      </c>
      <c r="AN25" s="37">
        <v>0</v>
      </c>
      <c r="AO25" s="37"/>
      <c r="AP25" s="37"/>
      <c r="AQ25" s="37"/>
      <c r="AR25" s="37"/>
    </row>
    <row r="26" spans="1:44" x14ac:dyDescent="0.2">
      <c r="A26" s="1">
        <f t="shared" si="1"/>
        <v>6</v>
      </c>
      <c r="B26" s="101">
        <f t="shared" si="2"/>
        <v>45107</v>
      </c>
      <c r="C26" s="37">
        <v>2021721.28</v>
      </c>
      <c r="D26" s="37">
        <v>23381410.170000006</v>
      </c>
      <c r="E26" s="37">
        <v>0</v>
      </c>
      <c r="F26" s="37">
        <v>0</v>
      </c>
      <c r="G26" s="37">
        <v>1709</v>
      </c>
      <c r="H26" s="37">
        <v>6758006.3099999987</v>
      </c>
      <c r="I26" s="37">
        <v>0</v>
      </c>
      <c r="J26" s="37">
        <v>6758006.3099999987</v>
      </c>
      <c r="K26" s="37">
        <v>62567.68</v>
      </c>
      <c r="L26" s="37">
        <v>62567.68</v>
      </c>
      <c r="M26" s="37">
        <v>702295</v>
      </c>
      <c r="N26" s="37">
        <v>0</v>
      </c>
      <c r="O26" s="37">
        <v>593275</v>
      </c>
      <c r="P26" s="37">
        <v>62567.68</v>
      </c>
      <c r="Q26" s="37">
        <v>530707.32000000007</v>
      </c>
      <c r="R26" s="37">
        <v>0</v>
      </c>
      <c r="S26" s="37">
        <v>6227298.9899999993</v>
      </c>
      <c r="T26" s="37">
        <v>6227298.9899999993</v>
      </c>
      <c r="U26" s="37">
        <v>1</v>
      </c>
      <c r="V26" s="37">
        <v>54458.267514749983</v>
      </c>
      <c r="W26" s="37">
        <v>0</v>
      </c>
      <c r="X26" s="37">
        <v>237</v>
      </c>
      <c r="Y26" s="37">
        <v>0</v>
      </c>
      <c r="Z26" s="37">
        <v>0</v>
      </c>
      <c r="AA26" s="37">
        <v>0</v>
      </c>
      <c r="AB26" s="37">
        <v>0</v>
      </c>
      <c r="AC26" s="37">
        <v>460</v>
      </c>
      <c r="AD26" s="37">
        <v>0</v>
      </c>
      <c r="AE26" s="56">
        <v>9.6699999999999994E-2</v>
      </c>
      <c r="AF26" s="37">
        <v>-8109.6075720000081</v>
      </c>
      <c r="AG26" s="37">
        <v>0</v>
      </c>
      <c r="AH26" s="37">
        <v>0</v>
      </c>
      <c r="AI26" s="37">
        <v>1249</v>
      </c>
      <c r="AJ26" s="37">
        <v>297262</v>
      </c>
      <c r="AK26" s="37">
        <v>0</v>
      </c>
      <c r="AL26" s="37">
        <v>0</v>
      </c>
      <c r="AM26" s="37">
        <v>0</v>
      </c>
      <c r="AN26" s="37">
        <v>0</v>
      </c>
      <c r="AO26" s="37"/>
      <c r="AP26" s="37"/>
      <c r="AQ26" s="37"/>
      <c r="AR26" s="37"/>
    </row>
    <row r="27" spans="1:44" x14ac:dyDescent="0.2">
      <c r="A27" s="1">
        <f t="shared" si="1"/>
        <v>7</v>
      </c>
      <c r="B27" s="101">
        <f t="shared" si="2"/>
        <v>45138</v>
      </c>
      <c r="C27" s="37">
        <v>2002672.6100000003</v>
      </c>
      <c r="D27" s="37">
        <v>25384082.780000005</v>
      </c>
      <c r="E27" s="37">
        <v>0</v>
      </c>
      <c r="F27" s="37">
        <v>0</v>
      </c>
      <c r="G27" s="37">
        <v>2035</v>
      </c>
      <c r="H27" s="37">
        <v>6227298.9899999993</v>
      </c>
      <c r="I27" s="37">
        <v>0</v>
      </c>
      <c r="J27" s="37">
        <v>6227298.9899999993</v>
      </c>
      <c r="K27" s="37">
        <v>57654.210000000014</v>
      </c>
      <c r="L27" s="37">
        <v>57654.210000000014</v>
      </c>
      <c r="M27" s="37">
        <v>835725</v>
      </c>
      <c r="N27" s="37">
        <v>0</v>
      </c>
      <c r="O27" s="37">
        <v>705375</v>
      </c>
      <c r="P27" s="37">
        <v>57654.210000000014</v>
      </c>
      <c r="Q27" s="37">
        <v>647720.78999999992</v>
      </c>
      <c r="R27" s="37">
        <v>0</v>
      </c>
      <c r="S27" s="37">
        <v>5579578.1999999983</v>
      </c>
      <c r="T27" s="37">
        <v>5579578.1999999983</v>
      </c>
      <c r="U27" s="37">
        <v>1</v>
      </c>
      <c r="V27" s="37">
        <v>50181.651027749991</v>
      </c>
      <c r="W27" s="37">
        <v>0</v>
      </c>
      <c r="X27" s="37">
        <v>237</v>
      </c>
      <c r="Y27" s="37">
        <v>0</v>
      </c>
      <c r="Z27" s="37">
        <v>0</v>
      </c>
      <c r="AA27" s="37">
        <v>0</v>
      </c>
      <c r="AB27" s="37">
        <v>0</v>
      </c>
      <c r="AC27" s="37">
        <v>550</v>
      </c>
      <c r="AD27" s="37">
        <v>0</v>
      </c>
      <c r="AE27" s="56">
        <v>9.6699999999999994E-2</v>
      </c>
      <c r="AF27" s="37">
        <v>-7472.7587880000083</v>
      </c>
      <c r="AG27" s="37">
        <v>0</v>
      </c>
      <c r="AH27" s="37">
        <v>0</v>
      </c>
      <c r="AI27" s="37">
        <v>1485</v>
      </c>
      <c r="AJ27" s="37">
        <v>353430</v>
      </c>
      <c r="AK27" s="37">
        <v>0</v>
      </c>
      <c r="AL27" s="37">
        <v>0</v>
      </c>
      <c r="AM27" s="37">
        <v>0</v>
      </c>
      <c r="AN27" s="37">
        <v>0</v>
      </c>
      <c r="AO27" s="37"/>
      <c r="AP27" s="37"/>
      <c r="AQ27" s="37"/>
      <c r="AR27" s="37"/>
    </row>
    <row r="28" spans="1:44" x14ac:dyDescent="0.2">
      <c r="A28" s="1">
        <f t="shared" si="1"/>
        <v>8</v>
      </c>
      <c r="B28" s="101">
        <f t="shared" si="2"/>
        <v>45169</v>
      </c>
      <c r="C28" s="37">
        <v>1844319.5999999996</v>
      </c>
      <c r="D28" s="37">
        <v>27228402.380000003</v>
      </c>
      <c r="E28" s="37">
        <v>0</v>
      </c>
      <c r="F28" s="37">
        <v>0</v>
      </c>
      <c r="G28" s="37">
        <v>1987</v>
      </c>
      <c r="H28" s="37">
        <v>5579578.1999999983</v>
      </c>
      <c r="I28" s="37">
        <v>0</v>
      </c>
      <c r="J28" s="37">
        <v>5579578.1999999983</v>
      </c>
      <c r="K28" s="37">
        <v>51657.419999999991</v>
      </c>
      <c r="L28" s="37">
        <v>51657.419999999991</v>
      </c>
      <c r="M28" s="37">
        <v>815781</v>
      </c>
      <c r="N28" s="37">
        <v>0</v>
      </c>
      <c r="O28" s="37">
        <v>593674.88</v>
      </c>
      <c r="P28" s="37">
        <v>51657.419999999991</v>
      </c>
      <c r="Q28" s="37">
        <v>542017.46000000008</v>
      </c>
      <c r="R28" s="37">
        <v>0</v>
      </c>
      <c r="S28" s="37">
        <v>5037560.74</v>
      </c>
      <c r="T28" s="37">
        <v>5037560.74</v>
      </c>
      <c r="U28" s="37">
        <v>1</v>
      </c>
      <c r="V28" s="37">
        <v>44962.100994999979</v>
      </c>
      <c r="W28" s="37">
        <v>0</v>
      </c>
      <c r="X28" s="37">
        <v>237</v>
      </c>
      <c r="Y28" s="37">
        <v>0</v>
      </c>
      <c r="Z28" s="37">
        <v>0</v>
      </c>
      <c r="AA28" s="37">
        <v>0</v>
      </c>
      <c r="AB28" s="37">
        <v>0</v>
      </c>
      <c r="AC28" s="37">
        <v>736</v>
      </c>
      <c r="AD28" s="37">
        <v>0</v>
      </c>
      <c r="AE28" s="56">
        <v>9.6699999999999994E-2</v>
      </c>
      <c r="AF28" s="37">
        <v>-6695.4938400000055</v>
      </c>
      <c r="AG28" s="37">
        <v>0</v>
      </c>
      <c r="AH28" s="37">
        <v>0</v>
      </c>
      <c r="AI28" s="37">
        <v>1251</v>
      </c>
      <c r="AJ28" s="37">
        <v>297187.88</v>
      </c>
      <c r="AK28" s="37">
        <v>0</v>
      </c>
      <c r="AL28" s="37">
        <v>0</v>
      </c>
      <c r="AM28" s="37">
        <v>0</v>
      </c>
      <c r="AN28" s="37">
        <v>0</v>
      </c>
      <c r="AO28" s="37"/>
      <c r="AP28" s="37"/>
      <c r="AQ28" s="37"/>
      <c r="AR28" s="37"/>
    </row>
    <row r="29" spans="1:44" x14ac:dyDescent="0.2">
      <c r="A29" s="1">
        <f t="shared" si="1"/>
        <v>9</v>
      </c>
      <c r="B29" s="101">
        <f t="shared" si="2"/>
        <v>45199</v>
      </c>
      <c r="C29" s="37">
        <v>1570747.35</v>
      </c>
      <c r="D29" s="37">
        <v>28799149.730000004</v>
      </c>
      <c r="E29" s="37">
        <v>0</v>
      </c>
      <c r="F29" s="37">
        <v>0</v>
      </c>
      <c r="G29" s="37">
        <v>1966</v>
      </c>
      <c r="H29" s="37">
        <v>5037560.74</v>
      </c>
      <c r="I29" s="37">
        <v>0</v>
      </c>
      <c r="J29" s="37">
        <v>5037560.74</v>
      </c>
      <c r="K29" s="37">
        <v>46639.25</v>
      </c>
      <c r="L29" s="37">
        <v>46639.25</v>
      </c>
      <c r="M29" s="37">
        <v>755112</v>
      </c>
      <c r="N29" s="37">
        <v>0</v>
      </c>
      <c r="O29" s="37">
        <v>577125</v>
      </c>
      <c r="P29" s="37">
        <v>46639.25</v>
      </c>
      <c r="Q29" s="37">
        <v>530485.75</v>
      </c>
      <c r="R29" s="37">
        <v>0</v>
      </c>
      <c r="S29" s="37">
        <v>4507074.99</v>
      </c>
      <c r="T29" s="37">
        <v>4507074.99</v>
      </c>
      <c r="U29" s="37">
        <v>1</v>
      </c>
      <c r="V29" s="37">
        <v>40594.343629833333</v>
      </c>
      <c r="W29" s="37">
        <v>0</v>
      </c>
      <c r="X29" s="37">
        <v>237</v>
      </c>
      <c r="Y29" s="37">
        <v>0</v>
      </c>
      <c r="Z29" s="37">
        <v>0</v>
      </c>
      <c r="AA29" s="37">
        <v>0</v>
      </c>
      <c r="AB29" s="37">
        <v>0</v>
      </c>
      <c r="AC29" s="37">
        <v>751</v>
      </c>
      <c r="AD29" s="37">
        <v>0</v>
      </c>
      <c r="AE29" s="56">
        <v>9.6699999999999994E-2</v>
      </c>
      <c r="AF29" s="37">
        <v>-6045.072888000007</v>
      </c>
      <c r="AG29" s="37">
        <v>0</v>
      </c>
      <c r="AH29" s="37">
        <v>0</v>
      </c>
      <c r="AI29" s="37">
        <v>1215</v>
      </c>
      <c r="AJ29" s="37">
        <v>289170</v>
      </c>
      <c r="AK29" s="37">
        <v>0</v>
      </c>
      <c r="AL29" s="37">
        <v>0</v>
      </c>
      <c r="AM29" s="37">
        <v>0</v>
      </c>
      <c r="AN29" s="37">
        <v>0</v>
      </c>
      <c r="AO29" s="37"/>
      <c r="AP29" s="37"/>
      <c r="AQ29" s="37"/>
      <c r="AR29" s="37"/>
    </row>
    <row r="30" spans="1:44" x14ac:dyDescent="0.2">
      <c r="A30" s="1">
        <f t="shared" si="1"/>
        <v>10</v>
      </c>
      <c r="B30" s="101">
        <f t="shared" si="2"/>
        <v>45230</v>
      </c>
      <c r="C30" s="37">
        <v>1269262.67</v>
      </c>
      <c r="D30" s="37">
        <v>30068412.400000006</v>
      </c>
      <c r="E30" s="37">
        <v>0</v>
      </c>
      <c r="F30" s="37">
        <v>0</v>
      </c>
      <c r="G30" s="37">
        <v>1798</v>
      </c>
      <c r="H30" s="37">
        <v>4507074.99</v>
      </c>
      <c r="I30" s="37">
        <v>0</v>
      </c>
      <c r="J30" s="37">
        <v>4507074.99</v>
      </c>
      <c r="K30" s="37">
        <v>41727.849999999991</v>
      </c>
      <c r="L30" s="37">
        <v>41727.849999999991</v>
      </c>
      <c r="M30" s="37">
        <v>690782</v>
      </c>
      <c r="N30" s="37">
        <v>0</v>
      </c>
      <c r="O30" s="37">
        <v>528200</v>
      </c>
      <c r="P30" s="37">
        <v>41727.849999999991</v>
      </c>
      <c r="Q30" s="37">
        <v>486472.15000000008</v>
      </c>
      <c r="R30" s="37">
        <v>0</v>
      </c>
      <c r="S30" s="37">
        <v>4020602.8400000008</v>
      </c>
      <c r="T30" s="37">
        <v>4020602.8400000008</v>
      </c>
      <c r="U30" s="37">
        <v>1</v>
      </c>
      <c r="V30" s="37">
        <v>36319.512627749995</v>
      </c>
      <c r="W30" s="37">
        <v>0</v>
      </c>
      <c r="X30" s="37">
        <v>237</v>
      </c>
      <c r="Y30" s="37">
        <v>0</v>
      </c>
      <c r="Z30" s="37">
        <v>0</v>
      </c>
      <c r="AA30" s="37">
        <v>0</v>
      </c>
      <c r="AB30" s="37">
        <v>0</v>
      </c>
      <c r="AC30" s="37">
        <v>686</v>
      </c>
      <c r="AD30" s="37">
        <v>0</v>
      </c>
      <c r="AE30" s="56">
        <v>9.6699999999999994E-2</v>
      </c>
      <c r="AF30" s="37">
        <v>-5408.4899880000066</v>
      </c>
      <c r="AG30" s="37">
        <v>0</v>
      </c>
      <c r="AH30" s="37">
        <v>0</v>
      </c>
      <c r="AI30" s="37">
        <v>1112</v>
      </c>
      <c r="AJ30" s="37">
        <v>264656</v>
      </c>
      <c r="AK30" s="37">
        <v>0</v>
      </c>
      <c r="AL30" s="37">
        <v>0</v>
      </c>
      <c r="AM30" s="37">
        <v>0</v>
      </c>
      <c r="AN30" s="37">
        <v>0</v>
      </c>
      <c r="AO30" s="37"/>
      <c r="AP30" s="37"/>
      <c r="AQ30" s="37"/>
      <c r="AR30" s="37"/>
    </row>
    <row r="31" spans="1:44" x14ac:dyDescent="0.2">
      <c r="A31" s="1">
        <f t="shared" si="1"/>
        <v>11</v>
      </c>
      <c r="B31" s="101">
        <f t="shared" si="2"/>
        <v>45260</v>
      </c>
      <c r="C31" s="37">
        <v>799275.35000000009</v>
      </c>
      <c r="D31" s="37">
        <v>30867687.750000007</v>
      </c>
      <c r="E31" s="37">
        <v>0</v>
      </c>
      <c r="F31" s="37">
        <v>0</v>
      </c>
      <c r="G31" s="37">
        <v>1535</v>
      </c>
      <c r="H31" s="37">
        <v>4020602.8400000008</v>
      </c>
      <c r="I31" s="37">
        <v>0</v>
      </c>
      <c r="J31" s="37">
        <v>4020602.8400000008</v>
      </c>
      <c r="K31" s="37">
        <v>37223.950000000004</v>
      </c>
      <c r="L31" s="37">
        <v>37223.950000000004</v>
      </c>
      <c r="M31" s="37">
        <v>589657</v>
      </c>
      <c r="N31" s="37">
        <v>0</v>
      </c>
      <c r="O31" s="37">
        <v>450775</v>
      </c>
      <c r="P31" s="37">
        <v>37223.950000000004</v>
      </c>
      <c r="Q31" s="37">
        <v>413551.05</v>
      </c>
      <c r="R31" s="37">
        <v>0</v>
      </c>
      <c r="S31" s="37">
        <v>3607051.7900000005</v>
      </c>
      <c r="T31" s="37">
        <v>3607051.7900000005</v>
      </c>
      <c r="U31" s="37">
        <v>1</v>
      </c>
      <c r="V31" s="37">
        <v>32399.357885666668</v>
      </c>
      <c r="W31" s="37">
        <v>0</v>
      </c>
      <c r="X31" s="37">
        <v>237</v>
      </c>
      <c r="Y31" s="37">
        <v>0</v>
      </c>
      <c r="Z31" s="37">
        <v>0</v>
      </c>
      <c r="AA31" s="37">
        <v>0</v>
      </c>
      <c r="AB31" s="37">
        <v>0</v>
      </c>
      <c r="AC31" s="37">
        <v>586</v>
      </c>
      <c r="AD31" s="37">
        <v>0</v>
      </c>
      <c r="AE31" s="56">
        <v>9.6699999999999994E-2</v>
      </c>
      <c r="AF31" s="37">
        <v>-4824.7234080000062</v>
      </c>
      <c r="AG31" s="37">
        <v>0</v>
      </c>
      <c r="AH31" s="37">
        <v>0</v>
      </c>
      <c r="AI31" s="37">
        <v>949</v>
      </c>
      <c r="AJ31" s="37">
        <v>225862</v>
      </c>
      <c r="AK31" s="37">
        <v>0</v>
      </c>
      <c r="AL31" s="37">
        <v>0</v>
      </c>
      <c r="AM31" s="37">
        <v>0</v>
      </c>
      <c r="AN31" s="37">
        <v>0</v>
      </c>
      <c r="AO31" s="37"/>
      <c r="AP31" s="37"/>
      <c r="AQ31" s="37"/>
      <c r="AR31" s="37"/>
    </row>
    <row r="32" spans="1:44" x14ac:dyDescent="0.2">
      <c r="A32" s="1">
        <f t="shared" si="1"/>
        <v>12</v>
      </c>
      <c r="B32" s="101">
        <f t="shared" si="2"/>
        <v>45291</v>
      </c>
      <c r="C32" s="37">
        <v>707376.78999999992</v>
      </c>
      <c r="D32" s="37">
        <v>31575064.540000007</v>
      </c>
      <c r="E32" s="37">
        <v>0</v>
      </c>
      <c r="F32" s="37">
        <v>0</v>
      </c>
      <c r="G32" s="37">
        <v>1246</v>
      </c>
      <c r="H32" s="37">
        <v>3607051.7900000005</v>
      </c>
      <c r="I32" s="37">
        <v>0</v>
      </c>
      <c r="J32" s="37">
        <v>3607051.7900000005</v>
      </c>
      <c r="K32" s="37">
        <v>33395.149999999994</v>
      </c>
      <c r="L32" s="37">
        <v>33395.149999999994</v>
      </c>
      <c r="M32" s="37">
        <v>478562</v>
      </c>
      <c r="N32" s="37">
        <v>0</v>
      </c>
      <c r="O32" s="37">
        <v>365750</v>
      </c>
      <c r="P32" s="37">
        <v>33395.149999999994</v>
      </c>
      <c r="Q32" s="37">
        <v>332354.85000000003</v>
      </c>
      <c r="R32" s="37">
        <v>0</v>
      </c>
      <c r="S32" s="37">
        <v>3274696.94</v>
      </c>
      <c r="T32" s="37">
        <v>3274696.94</v>
      </c>
      <c r="U32" s="37">
        <v>1</v>
      </c>
      <c r="V32" s="37">
        <v>29066.825674416668</v>
      </c>
      <c r="W32" s="37">
        <v>0</v>
      </c>
      <c r="X32" s="37">
        <v>237</v>
      </c>
      <c r="Y32" s="37">
        <v>0</v>
      </c>
      <c r="Z32" s="37">
        <v>0</v>
      </c>
      <c r="AA32" s="37">
        <v>0</v>
      </c>
      <c r="AB32" s="37">
        <v>0</v>
      </c>
      <c r="AC32" s="37">
        <v>476</v>
      </c>
      <c r="AD32" s="37">
        <v>0</v>
      </c>
      <c r="AE32" s="56">
        <v>9.6699999999999994E-2</v>
      </c>
      <c r="AF32" s="37">
        <v>-4328.462148000006</v>
      </c>
      <c r="AG32" s="37">
        <v>0</v>
      </c>
      <c r="AH32" s="37">
        <v>0</v>
      </c>
      <c r="AI32" s="37">
        <v>770</v>
      </c>
      <c r="AJ32" s="37">
        <v>183260</v>
      </c>
      <c r="AK32" s="37">
        <v>0</v>
      </c>
      <c r="AL32" s="37">
        <v>0</v>
      </c>
      <c r="AM32" s="37">
        <v>0</v>
      </c>
      <c r="AN32" s="37">
        <v>0</v>
      </c>
      <c r="AO32" s="37"/>
      <c r="AP32" s="37"/>
      <c r="AQ32" s="37"/>
      <c r="AR32" s="37"/>
    </row>
    <row r="33" spans="1:44" x14ac:dyDescent="0.2">
      <c r="A33" s="1">
        <f t="shared" si="1"/>
        <v>1</v>
      </c>
      <c r="B33" s="101">
        <f t="shared" si="2"/>
        <v>45322</v>
      </c>
      <c r="C33" s="37">
        <v>872773.94000000018</v>
      </c>
      <c r="D33" s="37">
        <v>32447838.480000008</v>
      </c>
      <c r="E33" s="37">
        <v>0</v>
      </c>
      <c r="F33" s="37">
        <v>0</v>
      </c>
      <c r="G33" s="37">
        <v>794</v>
      </c>
      <c r="H33" s="37">
        <v>3274696.94</v>
      </c>
      <c r="I33" s="37">
        <v>0</v>
      </c>
      <c r="J33" s="37">
        <v>3274696.94</v>
      </c>
      <c r="K33" s="37">
        <v>30318.120000000003</v>
      </c>
      <c r="L33" s="37">
        <v>30318.120000000003</v>
      </c>
      <c r="M33" s="37">
        <v>306940</v>
      </c>
      <c r="N33" s="37">
        <v>0</v>
      </c>
      <c r="O33" s="37">
        <v>237025</v>
      </c>
      <c r="P33" s="37">
        <v>30318.120000000003</v>
      </c>
      <c r="Q33" s="37">
        <v>206706.88</v>
      </c>
      <c r="R33" s="37">
        <v>0</v>
      </c>
      <c r="S33" s="37">
        <v>3067990.0600000005</v>
      </c>
      <c r="T33" s="37">
        <v>3067990.0600000005</v>
      </c>
      <c r="U33" s="37">
        <v>1</v>
      </c>
      <c r="V33" s="37">
        <v>26388.599508166662</v>
      </c>
      <c r="W33" s="37">
        <v>0</v>
      </c>
      <c r="X33" s="37">
        <v>237</v>
      </c>
      <c r="Y33" s="37">
        <v>0</v>
      </c>
      <c r="Z33" s="37">
        <v>0</v>
      </c>
      <c r="AA33" s="37">
        <v>0</v>
      </c>
      <c r="AB33" s="37">
        <v>0</v>
      </c>
      <c r="AC33" s="37">
        <v>295</v>
      </c>
      <c r="AD33" s="37">
        <v>0</v>
      </c>
      <c r="AE33" s="56">
        <v>9.6699999999999994E-2</v>
      </c>
      <c r="AF33" s="37">
        <v>-3929.6363280000046</v>
      </c>
      <c r="AG33" s="37">
        <v>0</v>
      </c>
      <c r="AH33" s="37">
        <v>0</v>
      </c>
      <c r="AI33" s="37">
        <v>499</v>
      </c>
      <c r="AJ33" s="37">
        <v>118762</v>
      </c>
      <c r="AK33" s="37">
        <v>0</v>
      </c>
      <c r="AL33" s="37">
        <v>0</v>
      </c>
      <c r="AM33" s="37">
        <v>0</v>
      </c>
      <c r="AN33" s="37">
        <v>0</v>
      </c>
      <c r="AO33" s="37"/>
      <c r="AP33" s="37"/>
      <c r="AQ33" s="37"/>
      <c r="AR33" s="37"/>
    </row>
    <row r="34" spans="1:44" x14ac:dyDescent="0.2">
      <c r="A34" s="1">
        <f t="shared" si="1"/>
        <v>2</v>
      </c>
      <c r="B34" s="101">
        <f t="shared" si="2"/>
        <v>45351</v>
      </c>
      <c r="C34" s="37">
        <v>1077817.6099999999</v>
      </c>
      <c r="D34" s="37">
        <v>33525656.090000007</v>
      </c>
      <c r="E34" s="37">
        <v>0</v>
      </c>
      <c r="F34" s="37">
        <v>0</v>
      </c>
      <c r="G34" s="37">
        <v>712</v>
      </c>
      <c r="H34" s="37">
        <v>3067990.06</v>
      </c>
      <c r="I34" s="37">
        <v>0</v>
      </c>
      <c r="J34" s="37">
        <v>3067990.0600000005</v>
      </c>
      <c r="K34" s="37">
        <v>28404.36</v>
      </c>
      <c r="L34" s="37">
        <v>28404.36</v>
      </c>
      <c r="M34" s="37">
        <v>275844</v>
      </c>
      <c r="N34" s="37">
        <v>0</v>
      </c>
      <c r="O34" s="37">
        <v>213750</v>
      </c>
      <c r="P34" s="37">
        <v>28404.36</v>
      </c>
      <c r="Q34" s="37">
        <v>185345.64</v>
      </c>
      <c r="R34" s="37">
        <v>0</v>
      </c>
      <c r="S34" s="37">
        <v>2882644.42</v>
      </c>
      <c r="T34" s="37">
        <v>2882644.42</v>
      </c>
      <c r="U34" s="37">
        <v>1</v>
      </c>
      <c r="V34" s="37">
        <v>24722.886566833335</v>
      </c>
      <c r="W34" s="37">
        <v>0</v>
      </c>
      <c r="X34" s="37">
        <v>237</v>
      </c>
      <c r="Y34" s="37">
        <v>0</v>
      </c>
      <c r="Z34" s="37">
        <v>0</v>
      </c>
      <c r="AA34" s="37">
        <v>0</v>
      </c>
      <c r="AB34" s="37">
        <v>0</v>
      </c>
      <c r="AC34" s="37">
        <v>262</v>
      </c>
      <c r="AD34" s="37">
        <v>0</v>
      </c>
      <c r="AE34" s="56">
        <v>9.6699999999999994E-2</v>
      </c>
      <c r="AF34" s="37">
        <v>-3681.588072000005</v>
      </c>
      <c r="AG34" s="37">
        <v>0</v>
      </c>
      <c r="AH34" s="37">
        <v>0</v>
      </c>
      <c r="AI34" s="37">
        <v>450</v>
      </c>
      <c r="AJ34" s="37">
        <v>107100</v>
      </c>
      <c r="AK34" s="37">
        <v>0</v>
      </c>
      <c r="AL34" s="37">
        <v>0</v>
      </c>
      <c r="AM34" s="37">
        <v>0</v>
      </c>
      <c r="AN34" s="37">
        <v>0</v>
      </c>
      <c r="AO34" s="37"/>
      <c r="AP34" s="37"/>
      <c r="AQ34" s="37"/>
      <c r="AR34" s="37"/>
    </row>
    <row r="35" spans="1:44" x14ac:dyDescent="0.2">
      <c r="A35" s="1">
        <f t="shared" si="1"/>
        <v>3</v>
      </c>
      <c r="B35" s="101">
        <f t="shared" si="2"/>
        <v>45382</v>
      </c>
      <c r="C35" s="37">
        <v>1529994.52</v>
      </c>
      <c r="D35" s="37">
        <v>35055650.610000007</v>
      </c>
      <c r="E35" s="37">
        <v>0</v>
      </c>
      <c r="F35" s="37">
        <v>0</v>
      </c>
      <c r="G35" s="37">
        <v>886</v>
      </c>
      <c r="H35" s="37">
        <v>2882644.42</v>
      </c>
      <c r="I35" s="37">
        <v>0</v>
      </c>
      <c r="J35" s="37">
        <v>2882644.42</v>
      </c>
      <c r="K35" s="37">
        <v>26688.38</v>
      </c>
      <c r="L35" s="37">
        <v>26688.38</v>
      </c>
      <c r="M35" s="37">
        <v>343024</v>
      </c>
      <c r="N35" s="37">
        <v>0</v>
      </c>
      <c r="O35" s="37">
        <v>265525</v>
      </c>
      <c r="P35" s="37">
        <v>26688.38</v>
      </c>
      <c r="Q35" s="37">
        <v>238836.62</v>
      </c>
      <c r="R35" s="37">
        <v>0</v>
      </c>
      <c r="S35" s="37">
        <v>2643807.8000000003</v>
      </c>
      <c r="T35" s="37">
        <v>2643807.8000000003</v>
      </c>
      <c r="U35" s="37">
        <v>1</v>
      </c>
      <c r="V35" s="37">
        <v>23229.309617833329</v>
      </c>
      <c r="W35" s="37">
        <v>0</v>
      </c>
      <c r="X35" s="37">
        <v>237</v>
      </c>
      <c r="Y35" s="37">
        <v>0</v>
      </c>
      <c r="Z35" s="37">
        <v>0</v>
      </c>
      <c r="AA35" s="37">
        <v>0</v>
      </c>
      <c r="AB35" s="37">
        <v>0</v>
      </c>
      <c r="AC35" s="37">
        <v>327</v>
      </c>
      <c r="AD35" s="37">
        <v>0</v>
      </c>
      <c r="AE35" s="56">
        <v>9.6699999999999994E-2</v>
      </c>
      <c r="AF35" s="37">
        <v>-3459.173304000004</v>
      </c>
      <c r="AG35" s="37">
        <v>0</v>
      </c>
      <c r="AH35" s="37">
        <v>0</v>
      </c>
      <c r="AI35" s="37">
        <v>559</v>
      </c>
      <c r="AJ35" s="37">
        <v>133042</v>
      </c>
      <c r="AK35" s="37">
        <v>0</v>
      </c>
      <c r="AL35" s="37">
        <v>0</v>
      </c>
      <c r="AM35" s="37">
        <v>0</v>
      </c>
      <c r="AN35" s="37">
        <v>0</v>
      </c>
      <c r="AO35" s="37"/>
      <c r="AP35" s="37"/>
      <c r="AQ35" s="37"/>
      <c r="AR35" s="37"/>
    </row>
    <row r="36" spans="1:44" x14ac:dyDescent="0.2">
      <c r="A36" s="1">
        <f t="shared" si="1"/>
        <v>4</v>
      </c>
      <c r="B36" s="101">
        <f t="shared" si="2"/>
        <v>45412</v>
      </c>
      <c r="C36" s="37">
        <v>1584193.5899999999</v>
      </c>
      <c r="D36" s="37">
        <v>36639844.200000003</v>
      </c>
      <c r="E36" s="37">
        <v>0</v>
      </c>
      <c r="F36" s="37">
        <v>0</v>
      </c>
      <c r="G36" s="37">
        <v>999</v>
      </c>
      <c r="H36" s="37">
        <v>2643807.8000000003</v>
      </c>
      <c r="I36" s="37">
        <v>0</v>
      </c>
      <c r="J36" s="37">
        <v>2643807.8000000003</v>
      </c>
      <c r="K36" s="37">
        <v>24477.15</v>
      </c>
      <c r="L36" s="37">
        <v>24477.15</v>
      </c>
      <c r="M36" s="37">
        <v>399079</v>
      </c>
      <c r="N36" s="37">
        <v>0</v>
      </c>
      <c r="O36" s="37">
        <v>323950</v>
      </c>
      <c r="P36" s="37">
        <v>24477.15</v>
      </c>
      <c r="Q36" s="37">
        <v>299472.85000000003</v>
      </c>
      <c r="R36" s="37">
        <v>0</v>
      </c>
      <c r="S36" s="37">
        <v>2344334.9499999997</v>
      </c>
      <c r="T36" s="37">
        <v>2344334.9499999997</v>
      </c>
      <c r="U36" s="37">
        <v>1</v>
      </c>
      <c r="V36" s="37">
        <v>21304.684521666666</v>
      </c>
      <c r="W36" s="37">
        <v>0</v>
      </c>
      <c r="X36" s="37">
        <v>237</v>
      </c>
      <c r="Y36" s="37">
        <v>0</v>
      </c>
      <c r="Z36" s="37">
        <v>0</v>
      </c>
      <c r="AA36" s="37">
        <v>0</v>
      </c>
      <c r="AB36" s="37">
        <v>0</v>
      </c>
      <c r="AC36" s="37">
        <v>317</v>
      </c>
      <c r="AD36" s="37">
        <v>0</v>
      </c>
      <c r="AE36" s="56">
        <v>9.6699999999999994E-2</v>
      </c>
      <c r="AF36" s="37">
        <v>-3172.5693600000041</v>
      </c>
      <c r="AG36" s="37">
        <v>0</v>
      </c>
      <c r="AH36" s="37">
        <v>0</v>
      </c>
      <c r="AI36" s="37">
        <v>682</v>
      </c>
      <c r="AJ36" s="37">
        <v>162316</v>
      </c>
      <c r="AK36" s="37">
        <v>0</v>
      </c>
      <c r="AL36" s="37">
        <v>0</v>
      </c>
      <c r="AM36" s="37">
        <v>0</v>
      </c>
      <c r="AN36" s="37">
        <v>0</v>
      </c>
      <c r="AO36" s="37"/>
      <c r="AP36" s="37"/>
      <c r="AQ36" s="37"/>
      <c r="AR36" s="37"/>
    </row>
    <row r="37" spans="1:44" x14ac:dyDescent="0.2">
      <c r="A37" s="1">
        <f t="shared" si="1"/>
        <v>5</v>
      </c>
      <c r="B37" s="101">
        <f t="shared" si="2"/>
        <v>45443</v>
      </c>
      <c r="C37" s="37">
        <v>1831730.1500000001</v>
      </c>
      <c r="D37" s="37">
        <v>38471574.350000001</v>
      </c>
      <c r="E37" s="37">
        <v>0</v>
      </c>
      <c r="F37" s="37">
        <v>0</v>
      </c>
      <c r="G37" s="37">
        <v>1358</v>
      </c>
      <c r="H37" s="37">
        <v>2344334.9500000002</v>
      </c>
      <c r="I37" s="37">
        <v>0</v>
      </c>
      <c r="J37" s="37">
        <v>2344334.9499999997</v>
      </c>
      <c r="K37" s="37">
        <v>21704.57</v>
      </c>
      <c r="L37" s="37">
        <v>21704.57</v>
      </c>
      <c r="M37" s="37">
        <v>548422</v>
      </c>
      <c r="N37" s="37">
        <v>0</v>
      </c>
      <c r="O37" s="37">
        <v>424738.00999999995</v>
      </c>
      <c r="P37" s="37">
        <v>21704.57</v>
      </c>
      <c r="Q37" s="37">
        <v>403033.44</v>
      </c>
      <c r="R37" s="37">
        <v>0</v>
      </c>
      <c r="S37" s="37">
        <v>1941301.51</v>
      </c>
      <c r="T37" s="37">
        <v>1941301.51</v>
      </c>
      <c r="U37" s="37">
        <v>1</v>
      </c>
      <c r="V37" s="37">
        <v>18891.432472083328</v>
      </c>
      <c r="W37" s="37">
        <v>0</v>
      </c>
      <c r="X37" s="37">
        <v>237</v>
      </c>
      <c r="Y37" s="37">
        <v>0</v>
      </c>
      <c r="Z37" s="37">
        <v>0</v>
      </c>
      <c r="AA37" s="37">
        <v>0</v>
      </c>
      <c r="AB37" s="37">
        <v>0</v>
      </c>
      <c r="AC37" s="37">
        <v>463</v>
      </c>
      <c r="AD37" s="37">
        <v>0</v>
      </c>
      <c r="AE37" s="56">
        <v>9.6699999999999994E-2</v>
      </c>
      <c r="AF37" s="37">
        <v>-2813.2019400000031</v>
      </c>
      <c r="AG37" s="37">
        <v>0</v>
      </c>
      <c r="AH37" s="37">
        <v>0</v>
      </c>
      <c r="AI37" s="37">
        <v>895</v>
      </c>
      <c r="AJ37" s="37">
        <v>212623.01</v>
      </c>
      <c r="AK37" s="37">
        <v>0</v>
      </c>
      <c r="AL37" s="37">
        <v>0</v>
      </c>
      <c r="AM37" s="37">
        <v>0</v>
      </c>
      <c r="AN37" s="37">
        <v>0</v>
      </c>
      <c r="AO37" s="37"/>
      <c r="AP37" s="37"/>
      <c r="AQ37" s="37"/>
      <c r="AR37" s="37"/>
    </row>
    <row r="38" spans="1:44" x14ac:dyDescent="0.2">
      <c r="A38" s="1">
        <f t="shared" si="1"/>
        <v>6</v>
      </c>
      <c r="B38" s="101">
        <f t="shared" si="2"/>
        <v>45473</v>
      </c>
      <c r="C38" s="37">
        <v>1741544.49</v>
      </c>
      <c r="D38" s="37">
        <v>40213118.840000004</v>
      </c>
      <c r="E38" s="37">
        <v>0</v>
      </c>
      <c r="F38" s="37">
        <v>0</v>
      </c>
      <c r="G38" s="37">
        <v>1469</v>
      </c>
      <c r="H38" s="37">
        <v>1941301.51</v>
      </c>
      <c r="I38" s="37">
        <v>0</v>
      </c>
      <c r="J38" s="37">
        <v>1941301.51</v>
      </c>
      <c r="K38" s="37">
        <v>17973.149999999998</v>
      </c>
      <c r="L38" s="37">
        <v>17973.149999999998</v>
      </c>
      <c r="M38" s="37">
        <v>584963</v>
      </c>
      <c r="N38" s="37">
        <v>0</v>
      </c>
      <c r="O38" s="37">
        <v>430546.42</v>
      </c>
      <c r="P38" s="37">
        <v>17973.149999999998</v>
      </c>
      <c r="Q38" s="37">
        <v>412573.27000000008</v>
      </c>
      <c r="R38" s="37">
        <v>0</v>
      </c>
      <c r="S38" s="37">
        <v>1528728.24</v>
      </c>
      <c r="T38" s="37">
        <v>1528728.24</v>
      </c>
      <c r="U38" s="37">
        <v>1</v>
      </c>
      <c r="V38" s="37">
        <v>15643.654668083331</v>
      </c>
      <c r="W38" s="37">
        <v>0</v>
      </c>
      <c r="X38" s="37">
        <v>237</v>
      </c>
      <c r="Y38" s="37">
        <v>0</v>
      </c>
      <c r="Z38" s="37">
        <v>0</v>
      </c>
      <c r="AA38" s="37">
        <v>0</v>
      </c>
      <c r="AB38" s="37">
        <v>0</v>
      </c>
      <c r="AC38" s="37">
        <v>563</v>
      </c>
      <c r="AD38" s="37">
        <v>0</v>
      </c>
      <c r="AE38" s="56">
        <v>9.6699999999999994E-2</v>
      </c>
      <c r="AF38" s="37">
        <v>-2329.5618120000026</v>
      </c>
      <c r="AG38" s="37">
        <v>0</v>
      </c>
      <c r="AH38" s="37">
        <v>0</v>
      </c>
      <c r="AI38" s="37">
        <v>906</v>
      </c>
      <c r="AJ38" s="37">
        <v>215628</v>
      </c>
      <c r="AK38" s="37">
        <v>0</v>
      </c>
      <c r="AL38" s="37">
        <v>0</v>
      </c>
      <c r="AM38" s="37">
        <v>0</v>
      </c>
      <c r="AN38" s="37">
        <v>0</v>
      </c>
      <c r="AO38" s="37"/>
      <c r="AP38" s="37"/>
      <c r="AQ38" s="37"/>
      <c r="AR38" s="37"/>
    </row>
    <row r="39" spans="1:44" x14ac:dyDescent="0.2">
      <c r="A39" s="1">
        <f t="shared" si="1"/>
        <v>7</v>
      </c>
      <c r="B39" s="101">
        <f t="shared" si="2"/>
        <v>45504</v>
      </c>
      <c r="C39" s="37">
        <v>1643314.53</v>
      </c>
      <c r="D39" s="37">
        <v>41856433.370000005</v>
      </c>
      <c r="E39" s="37">
        <v>0</v>
      </c>
      <c r="F39" s="37">
        <v>0</v>
      </c>
      <c r="G39" s="37">
        <v>1692</v>
      </c>
      <c r="H39" s="37">
        <v>1528728.24</v>
      </c>
      <c r="I39" s="37">
        <v>0</v>
      </c>
      <c r="J39" s="37">
        <v>1528728.24</v>
      </c>
      <c r="K39" s="37">
        <v>14153.43</v>
      </c>
      <c r="L39" s="37">
        <v>14153.43</v>
      </c>
      <c r="M39" s="37">
        <v>644478</v>
      </c>
      <c r="N39" s="37">
        <v>0</v>
      </c>
      <c r="O39" s="37">
        <v>304651.02</v>
      </c>
      <c r="P39" s="37">
        <v>14153.43</v>
      </c>
      <c r="Q39" s="37">
        <v>290497.59000000003</v>
      </c>
      <c r="R39" s="37">
        <v>0</v>
      </c>
      <c r="S39" s="37">
        <v>1238230.6500000001</v>
      </c>
      <c r="T39" s="37">
        <v>1238230.6500000001</v>
      </c>
      <c r="U39" s="37">
        <v>1</v>
      </c>
      <c r="V39" s="37">
        <v>12319.001733999998</v>
      </c>
      <c r="W39" s="37">
        <v>0</v>
      </c>
      <c r="X39" s="37">
        <v>237</v>
      </c>
      <c r="Y39" s="37">
        <v>0</v>
      </c>
      <c r="Z39" s="37">
        <v>0</v>
      </c>
      <c r="AA39" s="37">
        <v>0</v>
      </c>
      <c r="AB39" s="37">
        <v>0</v>
      </c>
      <c r="AC39" s="37">
        <v>1052</v>
      </c>
      <c r="AD39" s="37">
        <v>0</v>
      </c>
      <c r="AE39" s="56">
        <v>9.6699999999999994E-2</v>
      </c>
      <c r="AF39" s="37">
        <v>-1834.4738880000023</v>
      </c>
      <c r="AG39" s="37">
        <v>0</v>
      </c>
      <c r="AH39" s="37">
        <v>0</v>
      </c>
      <c r="AI39" s="37">
        <v>640</v>
      </c>
      <c r="AJ39" s="37">
        <v>152320</v>
      </c>
      <c r="AK39" s="37">
        <v>0</v>
      </c>
      <c r="AL39" s="37">
        <v>0</v>
      </c>
      <c r="AM39" s="37">
        <v>0</v>
      </c>
      <c r="AN39" s="37">
        <v>0</v>
      </c>
      <c r="AO39" s="37"/>
      <c r="AP39" s="37"/>
      <c r="AQ39" s="37"/>
      <c r="AR39" s="37"/>
    </row>
    <row r="40" spans="1:44" x14ac:dyDescent="0.2">
      <c r="A40" s="1">
        <f t="shared" si="1"/>
        <v>8</v>
      </c>
      <c r="B40" s="101">
        <f t="shared" si="2"/>
        <v>45535</v>
      </c>
      <c r="C40" s="37">
        <v>1514047.8199999998</v>
      </c>
      <c r="D40" s="37">
        <v>43370481.190000005</v>
      </c>
      <c r="E40" s="37">
        <v>0</v>
      </c>
      <c r="F40" s="37">
        <v>0</v>
      </c>
      <c r="G40" s="37">
        <v>1658</v>
      </c>
      <c r="H40" s="37">
        <v>1238230.6500000001</v>
      </c>
      <c r="I40" s="37">
        <v>0</v>
      </c>
      <c r="J40" s="37">
        <v>1238230.6500000001</v>
      </c>
      <c r="K40" s="37">
        <v>11463.91</v>
      </c>
      <c r="L40" s="37">
        <v>11463.91</v>
      </c>
      <c r="M40" s="37">
        <v>502188</v>
      </c>
      <c r="N40" s="37">
        <v>0</v>
      </c>
      <c r="O40" s="37">
        <v>218025</v>
      </c>
      <c r="P40" s="37">
        <v>11463.91</v>
      </c>
      <c r="Q40" s="37">
        <v>206561.09</v>
      </c>
      <c r="R40" s="37">
        <v>0</v>
      </c>
      <c r="S40" s="37">
        <v>1031669.5599999999</v>
      </c>
      <c r="T40" s="37">
        <v>1031669.5599999999</v>
      </c>
      <c r="U40" s="37">
        <v>1</v>
      </c>
      <c r="V40" s="37">
        <v>9978.0753212500003</v>
      </c>
      <c r="W40" s="37">
        <v>0</v>
      </c>
      <c r="X40" s="37">
        <v>237</v>
      </c>
      <c r="Y40" s="37">
        <v>0</v>
      </c>
      <c r="Z40" s="37">
        <v>0</v>
      </c>
      <c r="AA40" s="37">
        <v>0</v>
      </c>
      <c r="AB40" s="37">
        <v>0</v>
      </c>
      <c r="AC40" s="37">
        <v>1199</v>
      </c>
      <c r="AD40" s="37">
        <v>0</v>
      </c>
      <c r="AE40" s="56">
        <v>9.6699999999999994E-2</v>
      </c>
      <c r="AF40" s="37">
        <v>-1485.8767800000019</v>
      </c>
      <c r="AG40" s="37">
        <v>0</v>
      </c>
      <c r="AH40" s="37">
        <v>0</v>
      </c>
      <c r="AI40" s="37">
        <v>459</v>
      </c>
      <c r="AJ40" s="37">
        <v>109242</v>
      </c>
      <c r="AK40" s="37">
        <v>0</v>
      </c>
      <c r="AL40" s="37">
        <v>0</v>
      </c>
      <c r="AM40" s="37">
        <v>0</v>
      </c>
      <c r="AN40" s="37">
        <v>0</v>
      </c>
      <c r="AO40" s="37"/>
      <c r="AP40" s="37"/>
      <c r="AQ40" s="37"/>
      <c r="AR40" s="37"/>
    </row>
    <row r="41" spans="1:44" x14ac:dyDescent="0.2">
      <c r="A41" s="1">
        <f t="shared" si="1"/>
        <v>9</v>
      </c>
      <c r="B41" s="101">
        <f t="shared" si="2"/>
        <v>45565</v>
      </c>
      <c r="C41" s="37">
        <v>1089917.8599999999</v>
      </c>
      <c r="D41" s="37">
        <v>44460399.050000004</v>
      </c>
      <c r="E41" s="37">
        <v>0</v>
      </c>
      <c r="F41" s="37">
        <v>0</v>
      </c>
      <c r="G41" s="37">
        <v>1381</v>
      </c>
      <c r="H41" s="37">
        <v>1031669.5599999999</v>
      </c>
      <c r="I41" s="37">
        <v>0</v>
      </c>
      <c r="J41" s="37">
        <v>1031669.5599999999</v>
      </c>
      <c r="K41" s="37">
        <v>9551.5199999999986</v>
      </c>
      <c r="L41" s="37">
        <v>9551.5199999999986</v>
      </c>
      <c r="M41" s="37">
        <v>435587</v>
      </c>
      <c r="N41" s="37">
        <v>0</v>
      </c>
      <c r="O41" s="37">
        <v>196382.96</v>
      </c>
      <c r="P41" s="37">
        <v>9551.5199999999986</v>
      </c>
      <c r="Q41" s="37">
        <v>186831.44</v>
      </c>
      <c r="R41" s="37">
        <v>0</v>
      </c>
      <c r="S41" s="37">
        <v>844838.12</v>
      </c>
      <c r="T41" s="37">
        <v>844838.12</v>
      </c>
      <c r="U41" s="37">
        <v>1</v>
      </c>
      <c r="V41" s="37">
        <v>8313.5372043333318</v>
      </c>
      <c r="W41" s="37">
        <v>0</v>
      </c>
      <c r="X41" s="37">
        <v>237</v>
      </c>
      <c r="Y41" s="37">
        <v>0</v>
      </c>
      <c r="Z41" s="37">
        <v>0</v>
      </c>
      <c r="AA41" s="37">
        <v>0</v>
      </c>
      <c r="AB41" s="37">
        <v>0</v>
      </c>
      <c r="AC41" s="37">
        <v>968</v>
      </c>
      <c r="AD41" s="37">
        <v>0</v>
      </c>
      <c r="AE41" s="56">
        <v>9.6699999999999994E-2</v>
      </c>
      <c r="AF41" s="37">
        <v>-1238.0034720000015</v>
      </c>
      <c r="AG41" s="37">
        <v>0</v>
      </c>
      <c r="AH41" s="37">
        <v>0</v>
      </c>
      <c r="AI41" s="37">
        <v>413</v>
      </c>
      <c r="AJ41" s="37">
        <v>98294</v>
      </c>
      <c r="AK41" s="37">
        <v>0</v>
      </c>
      <c r="AL41" s="37">
        <v>0</v>
      </c>
      <c r="AM41" s="37">
        <v>0</v>
      </c>
      <c r="AN41" s="37">
        <v>0</v>
      </c>
      <c r="AO41" s="37"/>
      <c r="AP41" s="37"/>
      <c r="AQ41" s="37"/>
      <c r="AR41" s="37"/>
    </row>
    <row r="42" spans="1:44" x14ac:dyDescent="0.2">
      <c r="A42" s="1">
        <f t="shared" si="1"/>
        <v>10</v>
      </c>
      <c r="B42" s="101">
        <f t="shared" si="2"/>
        <v>45596</v>
      </c>
      <c r="C42" s="37">
        <v>884263.21</v>
      </c>
      <c r="D42" s="37">
        <v>45344662.260000005</v>
      </c>
      <c r="E42" s="37">
        <v>0</v>
      </c>
      <c r="F42" s="37">
        <v>0</v>
      </c>
      <c r="G42" s="37">
        <v>1277</v>
      </c>
      <c r="H42" s="37">
        <v>844838.11999999988</v>
      </c>
      <c r="I42" s="37">
        <v>0</v>
      </c>
      <c r="J42" s="37">
        <v>844838.12</v>
      </c>
      <c r="K42" s="37">
        <v>7821.77</v>
      </c>
      <c r="L42" s="37">
        <v>7821.77</v>
      </c>
      <c r="M42" s="37">
        <v>375477</v>
      </c>
      <c r="N42" s="37">
        <v>0</v>
      </c>
      <c r="O42" s="37">
        <v>140308.78</v>
      </c>
      <c r="P42" s="37">
        <v>7821.77</v>
      </c>
      <c r="Q42" s="37">
        <v>132487.01</v>
      </c>
      <c r="R42" s="37">
        <v>0</v>
      </c>
      <c r="S42" s="37">
        <v>712351.11</v>
      </c>
      <c r="T42" s="37">
        <v>712351.11</v>
      </c>
      <c r="U42" s="37">
        <v>1</v>
      </c>
      <c r="V42" s="37">
        <v>6807.9871836666662</v>
      </c>
      <c r="W42" s="37">
        <v>0</v>
      </c>
      <c r="X42" s="37">
        <v>237</v>
      </c>
      <c r="Y42" s="37">
        <v>0</v>
      </c>
      <c r="Z42" s="37">
        <v>0</v>
      </c>
      <c r="AA42" s="37">
        <v>0</v>
      </c>
      <c r="AB42" s="37">
        <v>0</v>
      </c>
      <c r="AC42" s="37">
        <v>982</v>
      </c>
      <c r="AD42" s="37">
        <v>0</v>
      </c>
      <c r="AE42" s="56">
        <v>9.6699999999999994E-2</v>
      </c>
      <c r="AF42" s="37">
        <v>-1013.8057440000011</v>
      </c>
      <c r="AG42" s="37">
        <v>0</v>
      </c>
      <c r="AH42" s="37">
        <v>0</v>
      </c>
      <c r="AI42" s="37">
        <v>295</v>
      </c>
      <c r="AJ42" s="37">
        <v>70210</v>
      </c>
      <c r="AK42" s="37">
        <v>0</v>
      </c>
      <c r="AL42" s="37">
        <v>0</v>
      </c>
      <c r="AM42" s="37">
        <v>0</v>
      </c>
      <c r="AN42" s="37">
        <v>0</v>
      </c>
      <c r="AO42" s="37"/>
      <c r="AP42" s="37"/>
      <c r="AQ42" s="37"/>
      <c r="AR42" s="37"/>
    </row>
    <row r="43" spans="1:44" x14ac:dyDescent="0.2">
      <c r="A43" s="1">
        <f t="shared" si="1"/>
        <v>11</v>
      </c>
      <c r="B43" s="101">
        <f t="shared" si="2"/>
        <v>45626</v>
      </c>
      <c r="C43" s="37">
        <v>559898.12000000011</v>
      </c>
      <c r="D43" s="37">
        <v>45904560.380000003</v>
      </c>
      <c r="E43" s="37">
        <v>0</v>
      </c>
      <c r="F43" s="37">
        <v>0</v>
      </c>
      <c r="G43" s="37">
        <v>1088</v>
      </c>
      <c r="H43" s="37">
        <v>712351.11</v>
      </c>
      <c r="I43" s="37">
        <v>0</v>
      </c>
      <c r="J43" s="37">
        <v>712351.11</v>
      </c>
      <c r="K43" s="37">
        <v>6595.16</v>
      </c>
      <c r="L43" s="37">
        <v>6595.16</v>
      </c>
      <c r="M43" s="37">
        <v>302362</v>
      </c>
      <c r="N43" s="37">
        <v>0</v>
      </c>
      <c r="O43" s="37">
        <v>83628.639999999999</v>
      </c>
      <c r="P43" s="37">
        <v>6595.16</v>
      </c>
      <c r="Q43" s="37">
        <v>77033.48000000001</v>
      </c>
      <c r="R43" s="37">
        <v>0</v>
      </c>
      <c r="S43" s="37">
        <v>635317.63</v>
      </c>
      <c r="T43" s="37">
        <v>635317.63</v>
      </c>
      <c r="U43" s="37">
        <v>1</v>
      </c>
      <c r="V43" s="37">
        <v>5740.3626947499988</v>
      </c>
      <c r="W43" s="37">
        <v>0</v>
      </c>
      <c r="X43" s="37">
        <v>237</v>
      </c>
      <c r="Y43" s="37">
        <v>0</v>
      </c>
      <c r="Z43" s="37">
        <v>0</v>
      </c>
      <c r="AA43" s="37">
        <v>0</v>
      </c>
      <c r="AB43" s="37">
        <v>0</v>
      </c>
      <c r="AC43" s="37">
        <v>912</v>
      </c>
      <c r="AD43" s="37">
        <v>0</v>
      </c>
      <c r="AE43" s="56">
        <v>9.6699999999999994E-2</v>
      </c>
      <c r="AF43" s="37">
        <v>-854.82133200000101</v>
      </c>
      <c r="AG43" s="37">
        <v>0</v>
      </c>
      <c r="AH43" s="37">
        <v>0</v>
      </c>
      <c r="AI43" s="37">
        <v>176</v>
      </c>
      <c r="AJ43" s="37">
        <v>41888</v>
      </c>
      <c r="AK43" s="37">
        <v>0</v>
      </c>
      <c r="AL43" s="37">
        <v>0</v>
      </c>
      <c r="AM43" s="37">
        <v>0</v>
      </c>
      <c r="AN43" s="37">
        <v>0</v>
      </c>
      <c r="AO43" s="37"/>
      <c r="AP43" s="37"/>
      <c r="AQ43" s="37"/>
      <c r="AR43" s="37"/>
    </row>
    <row r="44" spans="1:44" x14ac:dyDescent="0.2">
      <c r="A44" s="1">
        <f t="shared" si="1"/>
        <v>12</v>
      </c>
      <c r="B44" s="101">
        <f t="shared" si="2"/>
        <v>45657</v>
      </c>
      <c r="C44" s="37">
        <v>496282.39000000007</v>
      </c>
      <c r="D44" s="37">
        <v>46400842.770000003</v>
      </c>
      <c r="E44" s="37">
        <v>0</v>
      </c>
      <c r="F44" s="37">
        <v>0</v>
      </c>
      <c r="G44" s="37">
        <v>885</v>
      </c>
      <c r="H44" s="37">
        <v>635317.63</v>
      </c>
      <c r="I44" s="37">
        <v>0</v>
      </c>
      <c r="J44" s="37">
        <v>635317.63</v>
      </c>
      <c r="K44" s="37">
        <v>5881.97</v>
      </c>
      <c r="L44" s="37">
        <v>5881.97</v>
      </c>
      <c r="M44" s="37">
        <v>241875</v>
      </c>
      <c r="N44" s="37">
        <v>0</v>
      </c>
      <c r="O44" s="37">
        <v>64125</v>
      </c>
      <c r="P44" s="37">
        <v>5881.97</v>
      </c>
      <c r="Q44" s="37">
        <v>58243.03</v>
      </c>
      <c r="R44" s="37">
        <v>0</v>
      </c>
      <c r="S44" s="37">
        <v>577074.6</v>
      </c>
      <c r="T44" s="37">
        <v>577074.6</v>
      </c>
      <c r="U44" s="37">
        <v>1</v>
      </c>
      <c r="V44" s="37">
        <v>5119.6012350833325</v>
      </c>
      <c r="W44" s="37">
        <v>0</v>
      </c>
      <c r="X44" s="37">
        <v>237</v>
      </c>
      <c r="Y44" s="37">
        <v>0</v>
      </c>
      <c r="Z44" s="37">
        <v>0</v>
      </c>
      <c r="AA44" s="37">
        <v>0</v>
      </c>
      <c r="AB44" s="37">
        <v>0</v>
      </c>
      <c r="AC44" s="37">
        <v>750</v>
      </c>
      <c r="AD44" s="37">
        <v>0</v>
      </c>
      <c r="AE44" s="56">
        <v>9.6699999999999994E-2</v>
      </c>
      <c r="AF44" s="37">
        <v>-762.38115600000094</v>
      </c>
      <c r="AG44" s="37">
        <v>0</v>
      </c>
      <c r="AH44" s="37">
        <v>0</v>
      </c>
      <c r="AI44" s="37">
        <v>135</v>
      </c>
      <c r="AJ44" s="37">
        <v>32130</v>
      </c>
      <c r="AK44" s="37">
        <v>0</v>
      </c>
      <c r="AL44" s="37">
        <v>0</v>
      </c>
      <c r="AM44" s="37">
        <v>0</v>
      </c>
      <c r="AN44" s="37">
        <v>0</v>
      </c>
      <c r="AO44" s="37"/>
      <c r="AP44" s="37"/>
      <c r="AQ44" s="37"/>
      <c r="AR44" s="37"/>
    </row>
    <row r="45" spans="1:44" x14ac:dyDescent="0.2">
      <c r="A45" s="1">
        <f t="shared" si="1"/>
        <v>1</v>
      </c>
      <c r="B45" s="101">
        <f t="shared" si="2"/>
        <v>45688</v>
      </c>
      <c r="C45" s="37">
        <v>453927.68000000005</v>
      </c>
      <c r="D45" s="37">
        <v>46854770.450000003</v>
      </c>
      <c r="E45" s="37">
        <v>0</v>
      </c>
      <c r="F45" s="37">
        <v>0</v>
      </c>
      <c r="G45" s="37">
        <v>420</v>
      </c>
      <c r="H45" s="37">
        <v>388883.89</v>
      </c>
      <c r="I45" s="37">
        <v>0</v>
      </c>
      <c r="J45" s="37">
        <v>388883.89</v>
      </c>
      <c r="K45" s="37">
        <v>3600.41</v>
      </c>
      <c r="L45" s="37">
        <v>3600.41</v>
      </c>
      <c r="M45" s="37">
        <v>108108</v>
      </c>
      <c r="N45" s="37">
        <v>0</v>
      </c>
      <c r="O45" s="37">
        <v>17100</v>
      </c>
      <c r="P45" s="37">
        <v>3600.41</v>
      </c>
      <c r="Q45" s="37">
        <v>13499.59</v>
      </c>
      <c r="R45" s="37">
        <v>0</v>
      </c>
      <c r="S45" s="37">
        <v>375384.3</v>
      </c>
      <c r="T45" s="37">
        <v>375384.3</v>
      </c>
      <c r="U45" s="37">
        <v>1</v>
      </c>
      <c r="V45" s="37">
        <v>3133.7560135833332</v>
      </c>
      <c r="W45" s="37">
        <v>0</v>
      </c>
      <c r="X45" s="37">
        <v>237</v>
      </c>
      <c r="Y45" s="37">
        <v>0</v>
      </c>
      <c r="Z45" s="37">
        <v>0</v>
      </c>
      <c r="AA45" s="37">
        <v>0</v>
      </c>
      <c r="AB45" s="37">
        <v>0</v>
      </c>
      <c r="AC45" s="37">
        <v>384</v>
      </c>
      <c r="AD45" s="37">
        <v>0</v>
      </c>
      <c r="AE45" s="56">
        <v>9.6699999999999994E-2</v>
      </c>
      <c r="AF45" s="37">
        <v>-466.66066800000056</v>
      </c>
      <c r="AG45" s="37">
        <v>0</v>
      </c>
      <c r="AH45" s="37">
        <v>0</v>
      </c>
      <c r="AI45" s="37">
        <v>36</v>
      </c>
      <c r="AJ45" s="37">
        <v>8568</v>
      </c>
      <c r="AK45" s="37">
        <v>0</v>
      </c>
      <c r="AL45" s="37">
        <v>0</v>
      </c>
      <c r="AM45" s="37">
        <v>0</v>
      </c>
      <c r="AN45" s="37">
        <v>0</v>
      </c>
      <c r="AO45" s="37"/>
      <c r="AP45" s="37"/>
      <c r="AQ45" s="37"/>
      <c r="AR45" s="37"/>
    </row>
    <row r="46" spans="1:44" x14ac:dyDescent="0.2">
      <c r="A46" s="1">
        <f t="shared" si="1"/>
        <v>2</v>
      </c>
      <c r="B46" s="101">
        <f t="shared" si="2"/>
        <v>45716</v>
      </c>
      <c r="C46" s="37">
        <v>547351.16999999981</v>
      </c>
      <c r="D46" s="37">
        <v>47402121.620000005</v>
      </c>
      <c r="E46" s="37">
        <v>0</v>
      </c>
      <c r="F46" s="37">
        <v>0</v>
      </c>
      <c r="G46" s="37">
        <v>348</v>
      </c>
      <c r="H46" s="37">
        <v>375384.3</v>
      </c>
      <c r="I46" s="37">
        <v>0</v>
      </c>
      <c r="J46" s="37">
        <v>375384.3</v>
      </c>
      <c r="K46" s="37">
        <v>3475.42</v>
      </c>
      <c r="L46" s="37">
        <v>3475.42</v>
      </c>
      <c r="M46" s="37">
        <v>89854</v>
      </c>
      <c r="N46" s="37">
        <v>0</v>
      </c>
      <c r="O46" s="37">
        <v>14725</v>
      </c>
      <c r="P46" s="37">
        <v>3475.42</v>
      </c>
      <c r="Q46" s="37">
        <v>11249.58</v>
      </c>
      <c r="R46" s="37">
        <v>0</v>
      </c>
      <c r="S46" s="37">
        <v>364134.72000000003</v>
      </c>
      <c r="T46" s="37">
        <v>364134.72000000003</v>
      </c>
      <c r="U46" s="37">
        <v>1</v>
      </c>
      <c r="V46" s="37">
        <v>3024.9718174999994</v>
      </c>
      <c r="W46" s="37">
        <v>0</v>
      </c>
      <c r="X46" s="37">
        <v>237</v>
      </c>
      <c r="Y46" s="37">
        <v>0</v>
      </c>
      <c r="Z46" s="37">
        <v>0</v>
      </c>
      <c r="AA46" s="37">
        <v>0</v>
      </c>
      <c r="AB46" s="37">
        <v>0</v>
      </c>
      <c r="AC46" s="37">
        <v>317</v>
      </c>
      <c r="AD46" s="37">
        <v>0</v>
      </c>
      <c r="AE46" s="56">
        <v>9.6699999999999994E-2</v>
      </c>
      <c r="AF46" s="37">
        <v>-450.46116000000052</v>
      </c>
      <c r="AG46" s="37">
        <v>0</v>
      </c>
      <c r="AH46" s="37">
        <v>0</v>
      </c>
      <c r="AI46" s="37">
        <v>31</v>
      </c>
      <c r="AJ46" s="37">
        <v>7378</v>
      </c>
      <c r="AK46" s="37">
        <v>0</v>
      </c>
      <c r="AL46" s="37">
        <v>0</v>
      </c>
      <c r="AM46" s="37">
        <v>0</v>
      </c>
      <c r="AN46" s="37">
        <v>0</v>
      </c>
      <c r="AO46" s="37"/>
      <c r="AP46" s="37"/>
      <c r="AQ46" s="37"/>
      <c r="AR46" s="37"/>
    </row>
    <row r="47" spans="1:44" x14ac:dyDescent="0.2">
      <c r="A47" s="1">
        <f t="shared" si="1"/>
        <v>3</v>
      </c>
      <c r="B47" s="101">
        <f t="shared" si="2"/>
        <v>45747</v>
      </c>
      <c r="C47" s="37">
        <v>766648.53</v>
      </c>
      <c r="D47" s="37">
        <v>48168770.150000006</v>
      </c>
      <c r="E47" s="37">
        <v>0</v>
      </c>
      <c r="F47" s="37">
        <v>0</v>
      </c>
      <c r="G47" s="37">
        <v>423</v>
      </c>
      <c r="H47" s="37">
        <v>364134.72000000003</v>
      </c>
      <c r="I47" s="37">
        <v>0</v>
      </c>
      <c r="J47" s="37">
        <v>364134.72000000003</v>
      </c>
      <c r="K47" s="37">
        <v>3371.2700000000004</v>
      </c>
      <c r="L47" s="37">
        <v>3371.2700000000004</v>
      </c>
      <c r="M47" s="37">
        <v>109295</v>
      </c>
      <c r="N47" s="37">
        <v>0</v>
      </c>
      <c r="O47" s="37">
        <v>18050</v>
      </c>
      <c r="P47" s="37">
        <v>3371.2700000000004</v>
      </c>
      <c r="Q47" s="37">
        <v>14678.730000000001</v>
      </c>
      <c r="R47" s="37">
        <v>0</v>
      </c>
      <c r="S47" s="37">
        <v>349455.99</v>
      </c>
      <c r="T47" s="37">
        <v>349455.99</v>
      </c>
      <c r="U47" s="37">
        <v>1</v>
      </c>
      <c r="V47" s="37">
        <v>2934.3189520000001</v>
      </c>
      <c r="W47" s="37">
        <v>0</v>
      </c>
      <c r="X47" s="37">
        <v>237</v>
      </c>
      <c r="Y47" s="37">
        <v>0</v>
      </c>
      <c r="Z47" s="37">
        <v>0</v>
      </c>
      <c r="AA47" s="37">
        <v>0</v>
      </c>
      <c r="AB47" s="37">
        <v>0</v>
      </c>
      <c r="AC47" s="37">
        <v>385</v>
      </c>
      <c r="AD47" s="37">
        <v>0</v>
      </c>
      <c r="AE47" s="56">
        <v>9.6699999999999994E-2</v>
      </c>
      <c r="AF47" s="37">
        <v>-436.96166400000055</v>
      </c>
      <c r="AG47" s="37">
        <v>0</v>
      </c>
      <c r="AH47" s="37">
        <v>0</v>
      </c>
      <c r="AI47" s="37">
        <v>38</v>
      </c>
      <c r="AJ47" s="37">
        <v>9044</v>
      </c>
      <c r="AK47" s="37">
        <v>0</v>
      </c>
      <c r="AL47" s="37">
        <v>0</v>
      </c>
      <c r="AM47" s="37">
        <v>0</v>
      </c>
      <c r="AN47" s="37">
        <v>0</v>
      </c>
      <c r="AO47" s="37"/>
      <c r="AP47" s="37"/>
      <c r="AQ47" s="37"/>
      <c r="AR47" s="37"/>
    </row>
    <row r="48" spans="1:44" x14ac:dyDescent="0.2">
      <c r="A48" s="1">
        <f t="shared" si="1"/>
        <v>4</v>
      </c>
      <c r="B48" s="101">
        <f t="shared" si="2"/>
        <v>45777</v>
      </c>
      <c r="C48" s="37">
        <v>850086.24000000011</v>
      </c>
      <c r="D48" s="37">
        <v>49018856.390000008</v>
      </c>
      <c r="E48" s="37">
        <v>0</v>
      </c>
      <c r="F48" s="37">
        <v>0</v>
      </c>
      <c r="G48" s="37">
        <v>516</v>
      </c>
      <c r="H48" s="37">
        <v>349455.99</v>
      </c>
      <c r="I48" s="37">
        <v>0</v>
      </c>
      <c r="J48" s="37">
        <v>349455.99</v>
      </c>
      <c r="K48" s="37">
        <v>3235.37</v>
      </c>
      <c r="L48" s="37">
        <v>3235.37</v>
      </c>
      <c r="M48" s="37">
        <v>134430</v>
      </c>
      <c r="N48" s="37">
        <v>0</v>
      </c>
      <c r="O48" s="37">
        <v>24225</v>
      </c>
      <c r="P48" s="37">
        <v>3235.37</v>
      </c>
      <c r="Q48" s="37">
        <v>20989.63</v>
      </c>
      <c r="R48" s="37">
        <v>0</v>
      </c>
      <c r="S48" s="37">
        <v>328466.36</v>
      </c>
      <c r="T48" s="37">
        <v>328466.36</v>
      </c>
      <c r="U48" s="37">
        <v>1</v>
      </c>
      <c r="V48" s="37">
        <v>2816.0328527499996</v>
      </c>
      <c r="W48" s="37">
        <v>0</v>
      </c>
      <c r="X48" s="37">
        <v>237</v>
      </c>
      <c r="Y48" s="37">
        <v>0</v>
      </c>
      <c r="Z48" s="37">
        <v>0</v>
      </c>
      <c r="AA48" s="37">
        <v>0</v>
      </c>
      <c r="AB48" s="37">
        <v>0</v>
      </c>
      <c r="AC48" s="37">
        <v>465</v>
      </c>
      <c r="AD48" s="37">
        <v>0</v>
      </c>
      <c r="AE48" s="56">
        <v>9.6699999999999994E-2</v>
      </c>
      <c r="AF48" s="37">
        <v>-419.34718800000047</v>
      </c>
      <c r="AG48" s="37">
        <v>0</v>
      </c>
      <c r="AH48" s="37">
        <v>0</v>
      </c>
      <c r="AI48" s="37">
        <v>51</v>
      </c>
      <c r="AJ48" s="37">
        <v>12138</v>
      </c>
      <c r="AK48" s="37">
        <v>0</v>
      </c>
      <c r="AL48" s="37">
        <v>0</v>
      </c>
      <c r="AM48" s="37">
        <v>0</v>
      </c>
      <c r="AN48" s="37">
        <v>0</v>
      </c>
      <c r="AO48" s="37"/>
      <c r="AP48" s="37"/>
      <c r="AQ48" s="37"/>
      <c r="AR48" s="37"/>
    </row>
    <row r="49" spans="1:44" x14ac:dyDescent="0.2">
      <c r="A49" s="1">
        <f t="shared" si="1"/>
        <v>5</v>
      </c>
      <c r="B49" s="101">
        <f t="shared" si="2"/>
        <v>45808</v>
      </c>
      <c r="C49" s="37">
        <v>989235.13</v>
      </c>
      <c r="D49" s="37">
        <v>50008091.520000011</v>
      </c>
      <c r="E49" s="37">
        <v>0</v>
      </c>
      <c r="F49" s="37">
        <v>0</v>
      </c>
      <c r="G49" s="37">
        <v>720</v>
      </c>
      <c r="H49" s="37">
        <v>328466.36000000004</v>
      </c>
      <c r="I49" s="37">
        <v>0</v>
      </c>
      <c r="J49" s="37">
        <v>328466.36</v>
      </c>
      <c r="K49" s="37">
        <v>3041.04</v>
      </c>
      <c r="L49" s="37">
        <v>3041.04</v>
      </c>
      <c r="M49" s="37">
        <v>188490</v>
      </c>
      <c r="N49" s="37">
        <v>0</v>
      </c>
      <c r="O49" s="37">
        <v>35625</v>
      </c>
      <c r="P49" s="37">
        <v>3041.04</v>
      </c>
      <c r="Q49" s="37">
        <v>32583.96</v>
      </c>
      <c r="R49" s="37">
        <v>0</v>
      </c>
      <c r="S49" s="37">
        <v>295882.40000000002</v>
      </c>
      <c r="T49" s="37">
        <v>295882.40000000002</v>
      </c>
      <c r="U49" s="37">
        <v>1</v>
      </c>
      <c r="V49" s="37">
        <v>2646.8914176666663</v>
      </c>
      <c r="W49" s="37">
        <v>0</v>
      </c>
      <c r="X49" s="37">
        <v>237</v>
      </c>
      <c r="Y49" s="37">
        <v>0</v>
      </c>
      <c r="Z49" s="37">
        <v>0</v>
      </c>
      <c r="AA49" s="37">
        <v>0</v>
      </c>
      <c r="AB49" s="37">
        <v>0</v>
      </c>
      <c r="AC49" s="37">
        <v>645</v>
      </c>
      <c r="AD49" s="37">
        <v>0</v>
      </c>
      <c r="AE49" s="56">
        <v>9.6699999999999994E-2</v>
      </c>
      <c r="AF49" s="37">
        <v>-394.15963200000044</v>
      </c>
      <c r="AG49" s="37">
        <v>0</v>
      </c>
      <c r="AH49" s="37">
        <v>0</v>
      </c>
      <c r="AI49" s="37">
        <v>75</v>
      </c>
      <c r="AJ49" s="37">
        <v>17850</v>
      </c>
      <c r="AK49" s="37">
        <v>0</v>
      </c>
      <c r="AL49" s="37">
        <v>0</v>
      </c>
      <c r="AM49" s="37">
        <v>0</v>
      </c>
      <c r="AN49" s="37">
        <v>0</v>
      </c>
      <c r="AO49" s="37"/>
      <c r="AP49" s="37"/>
      <c r="AQ49" s="37"/>
      <c r="AR49" s="37"/>
    </row>
    <row r="50" spans="1:44" x14ac:dyDescent="0.2">
      <c r="A50" s="1">
        <f t="shared" si="1"/>
        <v>6</v>
      </c>
      <c r="B50" s="101">
        <f t="shared" si="2"/>
        <v>45838</v>
      </c>
      <c r="C50" s="37">
        <v>915877.54999999993</v>
      </c>
      <c r="D50" s="37">
        <v>50923969.070000008</v>
      </c>
      <c r="E50" s="37">
        <v>0</v>
      </c>
      <c r="F50" s="37">
        <v>0</v>
      </c>
      <c r="G50" s="37">
        <v>773</v>
      </c>
      <c r="H50" s="37">
        <v>295882.40000000002</v>
      </c>
      <c r="I50" s="37">
        <v>0</v>
      </c>
      <c r="J50" s="37">
        <v>295882.40000000002</v>
      </c>
      <c r="K50" s="37">
        <v>2739.36</v>
      </c>
      <c r="L50" s="37">
        <v>2739.36</v>
      </c>
      <c r="M50" s="37">
        <v>204145</v>
      </c>
      <c r="N50" s="37">
        <v>0</v>
      </c>
      <c r="O50" s="37">
        <v>41800</v>
      </c>
      <c r="P50" s="37">
        <v>2739.36</v>
      </c>
      <c r="Q50" s="37">
        <v>39060.639999999999</v>
      </c>
      <c r="R50" s="37">
        <v>0</v>
      </c>
      <c r="S50" s="37">
        <v>256821.76000000001</v>
      </c>
      <c r="T50" s="37">
        <v>256821.76000000001</v>
      </c>
      <c r="U50" s="37">
        <v>1</v>
      </c>
      <c r="V50" s="37">
        <v>2384.3190066666666</v>
      </c>
      <c r="W50" s="37">
        <v>0</v>
      </c>
      <c r="X50" s="37">
        <v>237</v>
      </c>
      <c r="Y50" s="37">
        <v>0</v>
      </c>
      <c r="Z50" s="37">
        <v>0</v>
      </c>
      <c r="AA50" s="37">
        <v>0</v>
      </c>
      <c r="AB50" s="37">
        <v>0</v>
      </c>
      <c r="AC50" s="37">
        <v>685</v>
      </c>
      <c r="AD50" s="37">
        <v>0</v>
      </c>
      <c r="AE50" s="56">
        <v>9.6699999999999994E-2</v>
      </c>
      <c r="AF50" s="37">
        <v>-355.05888000000044</v>
      </c>
      <c r="AG50" s="37">
        <v>0</v>
      </c>
      <c r="AH50" s="37">
        <v>0</v>
      </c>
      <c r="AI50" s="37">
        <v>88</v>
      </c>
      <c r="AJ50" s="37">
        <v>20944</v>
      </c>
      <c r="AK50" s="37">
        <v>0</v>
      </c>
      <c r="AL50" s="37">
        <v>0</v>
      </c>
      <c r="AM50" s="37">
        <v>0</v>
      </c>
      <c r="AN50" s="37">
        <v>0</v>
      </c>
      <c r="AO50" s="37"/>
      <c r="AP50" s="37"/>
      <c r="AQ50" s="37"/>
      <c r="AR50" s="37"/>
    </row>
    <row r="51" spans="1:44" x14ac:dyDescent="0.2">
      <c r="A51" s="1">
        <f t="shared" si="1"/>
        <v>7</v>
      </c>
      <c r="B51" s="101">
        <f t="shared" si="2"/>
        <v>45869</v>
      </c>
      <c r="C51" s="37">
        <v>803886.59000000008</v>
      </c>
      <c r="D51" s="37">
        <v>51727855.660000011</v>
      </c>
      <c r="E51" s="37">
        <v>0</v>
      </c>
      <c r="F51" s="37">
        <v>0</v>
      </c>
      <c r="G51" s="37">
        <v>827</v>
      </c>
      <c r="H51" s="37">
        <v>24251.260000000002</v>
      </c>
      <c r="I51" s="37">
        <v>0</v>
      </c>
      <c r="J51" s="37">
        <v>24251.26</v>
      </c>
      <c r="K51" s="37">
        <v>224.53</v>
      </c>
      <c r="L51" s="37">
        <v>224.53</v>
      </c>
      <c r="M51" s="37">
        <v>199569</v>
      </c>
      <c r="N51" s="37">
        <v>0</v>
      </c>
      <c r="O51" s="37">
        <v>7125</v>
      </c>
      <c r="P51" s="37">
        <v>224.53</v>
      </c>
      <c r="Q51" s="37">
        <v>6900.47</v>
      </c>
      <c r="R51" s="37">
        <v>0</v>
      </c>
      <c r="S51" s="37">
        <v>17350.79</v>
      </c>
      <c r="T51" s="37">
        <v>17350.79</v>
      </c>
      <c r="U51" s="37">
        <v>1</v>
      </c>
      <c r="V51" s="37">
        <v>195.4247368333333</v>
      </c>
      <c r="W51" s="37">
        <v>0</v>
      </c>
      <c r="X51" s="37">
        <v>237</v>
      </c>
      <c r="Y51" s="37">
        <v>0</v>
      </c>
      <c r="Z51" s="37">
        <v>0</v>
      </c>
      <c r="AA51" s="37">
        <v>0</v>
      </c>
      <c r="AB51" s="37">
        <v>0</v>
      </c>
      <c r="AC51" s="37">
        <v>812</v>
      </c>
      <c r="AD51" s="37">
        <v>0</v>
      </c>
      <c r="AE51" s="56">
        <v>9.6699999999999994E-2</v>
      </c>
      <c r="AF51" s="37">
        <v>-29.101512000000032</v>
      </c>
      <c r="AG51" s="37">
        <v>0</v>
      </c>
      <c r="AH51" s="37">
        <v>0</v>
      </c>
      <c r="AI51" s="37">
        <v>15</v>
      </c>
      <c r="AJ51" s="37">
        <v>3570</v>
      </c>
      <c r="AK51" s="37">
        <v>0</v>
      </c>
      <c r="AL51" s="37">
        <v>0</v>
      </c>
      <c r="AM51" s="37">
        <v>0</v>
      </c>
      <c r="AN51" s="37">
        <v>0</v>
      </c>
      <c r="AO51" s="37"/>
      <c r="AP51" s="37"/>
      <c r="AQ51" s="37"/>
      <c r="AR51" s="37"/>
    </row>
    <row r="52" spans="1:44" x14ac:dyDescent="0.2">
      <c r="A52" s="1">
        <f t="shared" si="1"/>
        <v>8</v>
      </c>
      <c r="B52" s="101">
        <f t="shared" si="2"/>
        <v>45900</v>
      </c>
      <c r="C52" s="37">
        <v>736132.40999999992</v>
      </c>
      <c r="D52" s="37">
        <v>52463988.070000008</v>
      </c>
      <c r="E52" s="37">
        <v>0</v>
      </c>
      <c r="F52" s="37">
        <v>0</v>
      </c>
      <c r="G52" s="37">
        <v>811</v>
      </c>
      <c r="H52" s="37">
        <v>17350.79</v>
      </c>
      <c r="I52" s="37">
        <v>0</v>
      </c>
      <c r="J52" s="37">
        <v>17350.79</v>
      </c>
      <c r="K52" s="37">
        <v>160.63999999999999</v>
      </c>
      <c r="L52" s="37">
        <v>160.63999999999999</v>
      </c>
      <c r="M52" s="37">
        <v>195539</v>
      </c>
      <c r="N52" s="37">
        <v>0</v>
      </c>
      <c r="O52" s="37">
        <v>6650</v>
      </c>
      <c r="P52" s="37">
        <v>160.63999999999999</v>
      </c>
      <c r="Q52" s="37">
        <v>6489.36</v>
      </c>
      <c r="R52" s="37">
        <v>0</v>
      </c>
      <c r="S52" s="37">
        <v>10861.43</v>
      </c>
      <c r="T52" s="37">
        <v>10861.43</v>
      </c>
      <c r="U52" s="37">
        <v>1</v>
      </c>
      <c r="V52" s="37">
        <v>139.81844941666665</v>
      </c>
      <c r="W52" s="37">
        <v>0</v>
      </c>
      <c r="X52" s="37">
        <v>237</v>
      </c>
      <c r="Y52" s="37">
        <v>0</v>
      </c>
      <c r="Z52" s="37">
        <v>0</v>
      </c>
      <c r="AA52" s="37">
        <v>0</v>
      </c>
      <c r="AB52" s="37">
        <v>0</v>
      </c>
      <c r="AC52" s="37">
        <v>797</v>
      </c>
      <c r="AD52" s="37">
        <v>0</v>
      </c>
      <c r="AE52" s="56">
        <v>9.6699999999999994E-2</v>
      </c>
      <c r="AF52" s="37">
        <v>-20.820948000000026</v>
      </c>
      <c r="AG52" s="37">
        <v>0</v>
      </c>
      <c r="AH52" s="37">
        <v>0</v>
      </c>
      <c r="AI52" s="37">
        <v>14</v>
      </c>
      <c r="AJ52" s="37">
        <v>3332</v>
      </c>
      <c r="AK52" s="37">
        <v>0</v>
      </c>
      <c r="AL52" s="37">
        <v>0</v>
      </c>
      <c r="AM52" s="37">
        <v>0</v>
      </c>
      <c r="AN52" s="37">
        <v>0</v>
      </c>
      <c r="AO52" s="37"/>
      <c r="AP52" s="37"/>
      <c r="AQ52" s="37"/>
      <c r="AR52" s="37"/>
    </row>
    <row r="53" spans="1:44" x14ac:dyDescent="0.2">
      <c r="A53" s="1">
        <f t="shared" si="1"/>
        <v>9</v>
      </c>
      <c r="B53" s="101">
        <f t="shared" si="2"/>
        <v>45930</v>
      </c>
      <c r="C53" s="37">
        <v>620144.77</v>
      </c>
      <c r="D53" s="37">
        <v>53084132.840000011</v>
      </c>
      <c r="E53" s="37">
        <v>0</v>
      </c>
      <c r="F53" s="37">
        <v>0</v>
      </c>
      <c r="G53" s="37">
        <v>805</v>
      </c>
      <c r="H53" s="37">
        <v>10861.43</v>
      </c>
      <c r="I53" s="37">
        <v>0</v>
      </c>
      <c r="J53" s="37">
        <v>10861.43</v>
      </c>
      <c r="K53" s="37">
        <v>100.56</v>
      </c>
      <c r="L53" s="37">
        <v>100.56</v>
      </c>
      <c r="M53" s="37">
        <v>194117</v>
      </c>
      <c r="N53" s="37">
        <v>0</v>
      </c>
      <c r="O53" s="37">
        <v>6650</v>
      </c>
      <c r="P53" s="37">
        <v>100.56</v>
      </c>
      <c r="Q53" s="37">
        <v>6549.44</v>
      </c>
      <c r="R53" s="37">
        <v>0</v>
      </c>
      <c r="S53" s="37">
        <v>4311.99</v>
      </c>
      <c r="T53" s="37">
        <v>4311.99</v>
      </c>
      <c r="U53" s="37">
        <v>1</v>
      </c>
      <c r="V53" s="37">
        <v>87.525023416666656</v>
      </c>
      <c r="W53" s="37">
        <v>0</v>
      </c>
      <c r="X53" s="37">
        <v>237</v>
      </c>
      <c r="Y53" s="37">
        <v>0</v>
      </c>
      <c r="Z53" s="37">
        <v>0</v>
      </c>
      <c r="AA53" s="37">
        <v>0</v>
      </c>
      <c r="AB53" s="37">
        <v>0</v>
      </c>
      <c r="AC53" s="37">
        <v>791</v>
      </c>
      <c r="AD53" s="37">
        <v>0</v>
      </c>
      <c r="AE53" s="56">
        <v>9.6699999999999994E-2</v>
      </c>
      <c r="AF53" s="37">
        <v>-13.033716000000016</v>
      </c>
      <c r="AG53" s="37">
        <v>0</v>
      </c>
      <c r="AH53" s="37">
        <v>0</v>
      </c>
      <c r="AI53" s="37">
        <v>14</v>
      </c>
      <c r="AJ53" s="37">
        <v>3332</v>
      </c>
      <c r="AK53" s="37">
        <v>0</v>
      </c>
      <c r="AL53" s="37">
        <v>0</v>
      </c>
      <c r="AM53" s="37">
        <v>0</v>
      </c>
      <c r="AN53" s="37">
        <v>0</v>
      </c>
      <c r="AO53" s="37"/>
      <c r="AP53" s="37"/>
      <c r="AQ53" s="37"/>
      <c r="AR53" s="37"/>
    </row>
    <row r="54" spans="1:44" x14ac:dyDescent="0.2">
      <c r="A54" s="1">
        <f t="shared" si="1"/>
        <v>10</v>
      </c>
      <c r="B54" s="101">
        <f t="shared" si="2"/>
        <v>45961</v>
      </c>
      <c r="C54" s="37">
        <v>492451.11000000004</v>
      </c>
      <c r="D54" s="37">
        <v>53576583.95000001</v>
      </c>
      <c r="E54" s="37">
        <v>0</v>
      </c>
      <c r="F54" s="37">
        <v>0</v>
      </c>
      <c r="G54" s="37">
        <v>736</v>
      </c>
      <c r="H54" s="37">
        <v>4311.99</v>
      </c>
      <c r="I54" s="37">
        <v>0</v>
      </c>
      <c r="J54" s="37">
        <v>4311.99</v>
      </c>
      <c r="K54" s="37">
        <v>39.92</v>
      </c>
      <c r="L54" s="37">
        <v>39.92</v>
      </c>
      <c r="M54" s="37">
        <v>177288</v>
      </c>
      <c r="N54" s="37">
        <v>0</v>
      </c>
      <c r="O54" s="37">
        <v>4351.91</v>
      </c>
      <c r="P54" s="37">
        <v>39.92</v>
      </c>
      <c r="Q54" s="37">
        <v>4311.99</v>
      </c>
      <c r="R54" s="37">
        <v>0</v>
      </c>
      <c r="S54" s="37">
        <v>0</v>
      </c>
      <c r="T54" s="37">
        <v>0</v>
      </c>
      <c r="U54" s="37">
        <v>1</v>
      </c>
      <c r="V54" s="37">
        <v>34.747452749999994</v>
      </c>
      <c r="W54" s="37">
        <v>0</v>
      </c>
      <c r="X54" s="37">
        <v>237</v>
      </c>
      <c r="Y54" s="37">
        <v>0</v>
      </c>
      <c r="Z54" s="37">
        <v>0</v>
      </c>
      <c r="AA54" s="37">
        <v>0</v>
      </c>
      <c r="AB54" s="37">
        <v>0</v>
      </c>
      <c r="AC54" s="37">
        <v>726</v>
      </c>
      <c r="AD54" s="37">
        <v>0</v>
      </c>
      <c r="AE54" s="56">
        <v>9.6699999999999994E-2</v>
      </c>
      <c r="AF54" s="37">
        <v>-5.1743880000000058</v>
      </c>
      <c r="AG54" s="37">
        <v>0</v>
      </c>
      <c r="AH54" s="37">
        <v>0</v>
      </c>
      <c r="AI54" s="37">
        <v>10</v>
      </c>
      <c r="AJ54" s="37">
        <v>1981.9099999999999</v>
      </c>
      <c r="AK54" s="37">
        <v>0</v>
      </c>
      <c r="AL54" s="37">
        <v>0</v>
      </c>
      <c r="AM54" s="37">
        <v>0</v>
      </c>
      <c r="AN54" s="37">
        <v>0</v>
      </c>
      <c r="AO54" s="37"/>
      <c r="AP54" s="37"/>
      <c r="AQ54" s="37"/>
      <c r="AR54" s="37"/>
    </row>
    <row r="55" spans="1:44" x14ac:dyDescent="0.2">
      <c r="A55" s="1">
        <f t="shared" si="1"/>
        <v>11</v>
      </c>
      <c r="B55" s="101">
        <f t="shared" si="2"/>
        <v>45991</v>
      </c>
      <c r="C55" s="37">
        <v>304913.02</v>
      </c>
      <c r="D55" s="37">
        <v>53881496.970000014</v>
      </c>
      <c r="E55" s="37">
        <v>0</v>
      </c>
      <c r="F55" s="37">
        <v>0</v>
      </c>
      <c r="G55" s="37">
        <v>619</v>
      </c>
      <c r="H55" s="37">
        <v>0</v>
      </c>
      <c r="I55" s="37">
        <v>0</v>
      </c>
      <c r="J55" s="37">
        <v>0</v>
      </c>
      <c r="K55" s="37">
        <v>0</v>
      </c>
      <c r="L55" s="37">
        <v>0</v>
      </c>
      <c r="M55" s="37">
        <v>146703</v>
      </c>
      <c r="N55" s="37">
        <v>0</v>
      </c>
      <c r="O55" s="37">
        <v>0</v>
      </c>
      <c r="P55" s="37">
        <v>0</v>
      </c>
      <c r="Q55" s="37">
        <v>0</v>
      </c>
      <c r="R55" s="37">
        <v>0</v>
      </c>
      <c r="S55" s="37">
        <v>0</v>
      </c>
      <c r="T55" s="37">
        <v>0</v>
      </c>
      <c r="U55" s="37">
        <v>1</v>
      </c>
      <c r="V55" s="37">
        <v>0</v>
      </c>
      <c r="W55" s="37">
        <v>0</v>
      </c>
      <c r="X55" s="37">
        <v>237</v>
      </c>
      <c r="Y55" s="37">
        <v>0</v>
      </c>
      <c r="Z55" s="37">
        <v>0</v>
      </c>
      <c r="AA55" s="37">
        <v>0</v>
      </c>
      <c r="AB55" s="37">
        <v>0</v>
      </c>
      <c r="AC55" s="37">
        <v>619</v>
      </c>
      <c r="AD55" s="37">
        <v>0</v>
      </c>
      <c r="AE55" s="56">
        <v>9.6699999999999994E-2</v>
      </c>
      <c r="AF55" s="37">
        <v>0</v>
      </c>
      <c r="AG55" s="37">
        <v>0</v>
      </c>
      <c r="AH55" s="37">
        <v>0</v>
      </c>
      <c r="AI55" s="37">
        <v>0</v>
      </c>
      <c r="AJ55" s="37">
        <v>0</v>
      </c>
      <c r="AK55" s="37">
        <v>0</v>
      </c>
      <c r="AL55" s="37">
        <v>0</v>
      </c>
      <c r="AM55" s="37">
        <v>0</v>
      </c>
      <c r="AN55" s="37">
        <v>0</v>
      </c>
      <c r="AO55" s="37"/>
      <c r="AP55" s="37"/>
      <c r="AQ55" s="37"/>
      <c r="AR55" s="37"/>
    </row>
    <row r="56" spans="1:44" x14ac:dyDescent="0.2">
      <c r="A56" s="1">
        <f t="shared" si="1"/>
        <v>12</v>
      </c>
      <c r="B56" s="101">
        <f t="shared" si="2"/>
        <v>46022</v>
      </c>
      <c r="C56" s="37">
        <v>266650.46000000002</v>
      </c>
      <c r="D56" s="37">
        <v>54148147.430000015</v>
      </c>
      <c r="E56" s="37">
        <v>0</v>
      </c>
      <c r="F56" s="37">
        <v>0</v>
      </c>
      <c r="G56" s="37">
        <v>493</v>
      </c>
      <c r="H56" s="37">
        <v>0</v>
      </c>
      <c r="I56" s="37">
        <v>0</v>
      </c>
      <c r="J56" s="37">
        <v>0</v>
      </c>
      <c r="K56" s="37">
        <v>0</v>
      </c>
      <c r="L56" s="37">
        <v>0</v>
      </c>
      <c r="M56" s="37">
        <v>116841</v>
      </c>
      <c r="N56" s="37">
        <v>0</v>
      </c>
      <c r="O56" s="37">
        <v>0</v>
      </c>
      <c r="P56" s="37">
        <v>0</v>
      </c>
      <c r="Q56" s="37">
        <v>0</v>
      </c>
      <c r="R56" s="37">
        <v>0</v>
      </c>
      <c r="S56" s="37">
        <v>0</v>
      </c>
      <c r="T56" s="37">
        <v>0</v>
      </c>
      <c r="U56" s="37">
        <v>1</v>
      </c>
      <c r="V56" s="37">
        <v>0</v>
      </c>
      <c r="W56" s="37">
        <v>0</v>
      </c>
      <c r="X56" s="37">
        <v>237</v>
      </c>
      <c r="Y56" s="37">
        <v>0</v>
      </c>
      <c r="Z56" s="37">
        <v>0</v>
      </c>
      <c r="AA56" s="37">
        <v>0</v>
      </c>
      <c r="AB56" s="37">
        <v>0</v>
      </c>
      <c r="AC56" s="37">
        <v>493</v>
      </c>
      <c r="AD56" s="37">
        <v>0</v>
      </c>
      <c r="AE56" s="56">
        <v>9.6699999999999994E-2</v>
      </c>
      <c r="AF56" s="37">
        <v>0</v>
      </c>
      <c r="AG56" s="37">
        <v>0</v>
      </c>
      <c r="AH56" s="37">
        <v>0</v>
      </c>
      <c r="AI56" s="37">
        <v>0</v>
      </c>
      <c r="AJ56" s="37">
        <v>0</v>
      </c>
      <c r="AK56" s="37">
        <v>0</v>
      </c>
      <c r="AL56" s="37">
        <v>0</v>
      </c>
      <c r="AM56" s="37">
        <v>0</v>
      </c>
      <c r="AN56" s="37">
        <v>0</v>
      </c>
      <c r="AO56" s="37"/>
      <c r="AP56" s="37"/>
      <c r="AQ56" s="37"/>
      <c r="AR56" s="37"/>
    </row>
    <row r="57" spans="1:44" x14ac:dyDescent="0.2">
      <c r="A57" s="1">
        <f t="shared" si="1"/>
        <v>1</v>
      </c>
      <c r="B57" s="101">
        <f t="shared" si="2"/>
        <v>46053</v>
      </c>
      <c r="C57" s="37">
        <v>113653.78</v>
      </c>
      <c r="D57" s="37">
        <v>54261801.210000016</v>
      </c>
      <c r="E57" s="37">
        <v>0</v>
      </c>
      <c r="F57" s="37">
        <v>0</v>
      </c>
      <c r="G57" s="37">
        <v>104</v>
      </c>
      <c r="H57" s="37">
        <v>0</v>
      </c>
      <c r="I57" s="37">
        <v>0</v>
      </c>
      <c r="J57" s="37">
        <v>0</v>
      </c>
      <c r="K57" s="37">
        <v>0</v>
      </c>
      <c r="L57" s="37">
        <v>0</v>
      </c>
      <c r="M57" s="37">
        <v>24648</v>
      </c>
      <c r="N57" s="37">
        <v>0</v>
      </c>
      <c r="O57" s="37">
        <v>0</v>
      </c>
      <c r="P57" s="37">
        <v>0</v>
      </c>
      <c r="Q57" s="37">
        <v>0</v>
      </c>
      <c r="R57" s="37">
        <v>0</v>
      </c>
      <c r="S57" s="37">
        <v>0</v>
      </c>
      <c r="T57" s="37">
        <v>0</v>
      </c>
      <c r="U57" s="37">
        <v>1</v>
      </c>
      <c r="V57" s="37">
        <v>0</v>
      </c>
      <c r="W57" s="37">
        <v>0</v>
      </c>
      <c r="X57" s="37">
        <v>237</v>
      </c>
      <c r="Y57" s="37">
        <v>0</v>
      </c>
      <c r="Z57" s="37">
        <v>0</v>
      </c>
      <c r="AA57" s="37">
        <v>0</v>
      </c>
      <c r="AB57" s="37">
        <v>0</v>
      </c>
      <c r="AC57" s="37">
        <v>104</v>
      </c>
      <c r="AD57" s="37">
        <v>0</v>
      </c>
      <c r="AE57" s="56">
        <v>9.6699999999999994E-2</v>
      </c>
      <c r="AF57" s="37">
        <v>0</v>
      </c>
      <c r="AG57" s="37">
        <v>0</v>
      </c>
      <c r="AH57" s="37">
        <v>0</v>
      </c>
      <c r="AI57" s="37">
        <v>0</v>
      </c>
      <c r="AJ57" s="37">
        <v>0</v>
      </c>
      <c r="AK57" s="37">
        <v>0</v>
      </c>
      <c r="AL57" s="37">
        <v>0</v>
      </c>
      <c r="AM57" s="37">
        <v>0</v>
      </c>
      <c r="AN57" s="37">
        <v>0</v>
      </c>
      <c r="AO57" s="37"/>
      <c r="AP57" s="37"/>
      <c r="AQ57" s="37"/>
      <c r="AR57" s="37"/>
    </row>
    <row r="58" spans="1:44" x14ac:dyDescent="0.2">
      <c r="A58" s="1">
        <f t="shared" si="1"/>
        <v>2</v>
      </c>
      <c r="B58" s="101">
        <f t="shared" si="2"/>
        <v>46081</v>
      </c>
      <c r="C58" s="37">
        <v>133874.78</v>
      </c>
      <c r="D58" s="37">
        <v>54395675.990000017</v>
      </c>
      <c r="E58" s="37">
        <v>0</v>
      </c>
      <c r="F58" s="37">
        <v>0</v>
      </c>
      <c r="G58" s="37">
        <v>87</v>
      </c>
      <c r="H58" s="37">
        <v>0</v>
      </c>
      <c r="I58" s="37">
        <v>0</v>
      </c>
      <c r="J58" s="37">
        <v>0</v>
      </c>
      <c r="K58" s="37">
        <v>0</v>
      </c>
      <c r="L58" s="37">
        <v>0</v>
      </c>
      <c r="M58" s="37">
        <v>20619</v>
      </c>
      <c r="N58" s="37">
        <v>0</v>
      </c>
      <c r="O58" s="37">
        <v>0</v>
      </c>
      <c r="P58" s="37">
        <v>0</v>
      </c>
      <c r="Q58" s="37">
        <v>0</v>
      </c>
      <c r="R58" s="37">
        <v>0</v>
      </c>
      <c r="S58" s="37">
        <v>0</v>
      </c>
      <c r="T58" s="37">
        <v>0</v>
      </c>
      <c r="U58" s="37">
        <v>1</v>
      </c>
      <c r="V58" s="37">
        <v>0</v>
      </c>
      <c r="W58" s="37">
        <v>0</v>
      </c>
      <c r="X58" s="37">
        <v>237</v>
      </c>
      <c r="Y58" s="37">
        <v>0</v>
      </c>
      <c r="Z58" s="37">
        <v>0</v>
      </c>
      <c r="AA58" s="37">
        <v>0</v>
      </c>
      <c r="AB58" s="37">
        <v>0</v>
      </c>
      <c r="AC58" s="37">
        <v>87</v>
      </c>
      <c r="AD58" s="37">
        <v>0</v>
      </c>
      <c r="AE58" s="56">
        <v>9.6699999999999994E-2</v>
      </c>
      <c r="AF58" s="37">
        <v>0</v>
      </c>
      <c r="AG58" s="37">
        <v>0</v>
      </c>
      <c r="AH58" s="37">
        <v>0</v>
      </c>
      <c r="AI58" s="37">
        <v>0</v>
      </c>
      <c r="AJ58" s="37">
        <v>0</v>
      </c>
      <c r="AK58" s="37">
        <v>0</v>
      </c>
      <c r="AL58" s="37">
        <v>0</v>
      </c>
      <c r="AM58" s="37">
        <v>0</v>
      </c>
      <c r="AN58" s="37">
        <v>0</v>
      </c>
      <c r="AO58" s="37"/>
      <c r="AP58" s="37"/>
      <c r="AQ58" s="37"/>
      <c r="AR58" s="37"/>
    </row>
    <row r="59" spans="1:44" x14ac:dyDescent="0.2">
      <c r="A59" s="1">
        <f t="shared" si="1"/>
        <v>3</v>
      </c>
      <c r="B59" s="101">
        <f t="shared" si="2"/>
        <v>46112</v>
      </c>
      <c r="C59" s="37">
        <v>191667.46</v>
      </c>
      <c r="D59" s="37">
        <v>54587343.450000018</v>
      </c>
      <c r="E59" s="37">
        <v>0</v>
      </c>
      <c r="F59" s="37">
        <v>0</v>
      </c>
      <c r="G59" s="37">
        <v>108</v>
      </c>
      <c r="H59" s="37">
        <v>0</v>
      </c>
      <c r="I59" s="37">
        <v>0</v>
      </c>
      <c r="J59" s="37">
        <v>0</v>
      </c>
      <c r="K59" s="37">
        <v>0</v>
      </c>
      <c r="L59" s="37">
        <v>0</v>
      </c>
      <c r="M59" s="37">
        <v>25596</v>
      </c>
      <c r="N59" s="37">
        <v>0</v>
      </c>
      <c r="O59" s="37">
        <v>0</v>
      </c>
      <c r="P59" s="37">
        <v>0</v>
      </c>
      <c r="Q59" s="37">
        <v>0</v>
      </c>
      <c r="R59" s="37">
        <v>0</v>
      </c>
      <c r="S59" s="37">
        <v>0</v>
      </c>
      <c r="T59" s="37">
        <v>0</v>
      </c>
      <c r="U59" s="37">
        <v>1</v>
      </c>
      <c r="V59" s="37">
        <v>0</v>
      </c>
      <c r="W59" s="37">
        <v>0</v>
      </c>
      <c r="X59" s="37">
        <v>237</v>
      </c>
      <c r="Y59" s="37">
        <v>0</v>
      </c>
      <c r="Z59" s="37">
        <v>0</v>
      </c>
      <c r="AA59" s="37">
        <v>0</v>
      </c>
      <c r="AB59" s="37">
        <v>0</v>
      </c>
      <c r="AC59" s="37">
        <v>108</v>
      </c>
      <c r="AD59" s="37">
        <v>0</v>
      </c>
      <c r="AE59" s="56">
        <v>9.6699999999999994E-2</v>
      </c>
      <c r="AF59" s="37">
        <v>0</v>
      </c>
      <c r="AG59" s="37">
        <v>0</v>
      </c>
      <c r="AH59" s="37">
        <v>0</v>
      </c>
      <c r="AI59" s="37">
        <v>0</v>
      </c>
      <c r="AJ59" s="37">
        <v>0</v>
      </c>
      <c r="AK59" s="37">
        <v>0</v>
      </c>
      <c r="AL59" s="37">
        <v>0</v>
      </c>
      <c r="AM59" s="37">
        <v>0</v>
      </c>
      <c r="AN59" s="37">
        <v>0</v>
      </c>
      <c r="AO59" s="37"/>
      <c r="AP59" s="37"/>
      <c r="AQ59" s="37"/>
      <c r="AR59" s="37"/>
    </row>
    <row r="60" spans="1:44" x14ac:dyDescent="0.2">
      <c r="A60" s="1">
        <f t="shared" si="1"/>
        <v>4</v>
      </c>
      <c r="B60" s="101">
        <f t="shared" si="2"/>
        <v>46142</v>
      </c>
      <c r="C60" s="37">
        <v>216958.86000000002</v>
      </c>
      <c r="D60" s="37">
        <v>54804302.310000017</v>
      </c>
      <c r="E60" s="37">
        <v>0</v>
      </c>
      <c r="F60" s="37">
        <v>0</v>
      </c>
      <c r="G60" s="37">
        <v>134</v>
      </c>
      <c r="H60" s="37">
        <v>0</v>
      </c>
      <c r="I60" s="37">
        <v>0</v>
      </c>
      <c r="J60" s="37">
        <v>0</v>
      </c>
      <c r="K60" s="37">
        <v>0</v>
      </c>
      <c r="L60" s="37">
        <v>0</v>
      </c>
      <c r="M60" s="37">
        <v>31758</v>
      </c>
      <c r="N60" s="37">
        <v>0</v>
      </c>
      <c r="O60" s="37">
        <v>0</v>
      </c>
      <c r="P60" s="37">
        <v>0</v>
      </c>
      <c r="Q60" s="37">
        <v>0</v>
      </c>
      <c r="R60" s="37">
        <v>0</v>
      </c>
      <c r="S60" s="37">
        <v>0</v>
      </c>
      <c r="T60" s="37">
        <v>0</v>
      </c>
      <c r="U60" s="37">
        <v>1</v>
      </c>
      <c r="V60" s="37">
        <v>0</v>
      </c>
      <c r="W60" s="37">
        <v>0</v>
      </c>
      <c r="X60" s="37">
        <v>237</v>
      </c>
      <c r="Y60" s="37">
        <v>0</v>
      </c>
      <c r="Z60" s="37">
        <v>0</v>
      </c>
      <c r="AA60" s="37">
        <v>0</v>
      </c>
      <c r="AB60" s="37">
        <v>0</v>
      </c>
      <c r="AC60" s="37">
        <v>134</v>
      </c>
      <c r="AD60" s="37">
        <v>0</v>
      </c>
      <c r="AE60" s="56">
        <v>9.6699999999999994E-2</v>
      </c>
      <c r="AF60" s="37">
        <v>0</v>
      </c>
      <c r="AG60" s="37">
        <v>0</v>
      </c>
      <c r="AH60" s="37">
        <v>0</v>
      </c>
      <c r="AI60" s="37">
        <v>0</v>
      </c>
      <c r="AJ60" s="37">
        <v>0</v>
      </c>
      <c r="AK60" s="37">
        <v>0</v>
      </c>
      <c r="AL60" s="37">
        <v>0</v>
      </c>
      <c r="AM60" s="37">
        <v>0</v>
      </c>
      <c r="AN60" s="37">
        <v>0</v>
      </c>
      <c r="AO60" s="37"/>
      <c r="AP60" s="37"/>
      <c r="AQ60" s="37"/>
      <c r="AR60" s="37"/>
    </row>
    <row r="61" spans="1:44" x14ac:dyDescent="0.2">
      <c r="A61" s="1">
        <f t="shared" si="1"/>
        <v>5</v>
      </c>
      <c r="B61" s="101">
        <f t="shared" si="2"/>
        <v>46173</v>
      </c>
      <c r="C61" s="37">
        <v>260479.1</v>
      </c>
      <c r="D61" s="37">
        <v>55064781.410000019</v>
      </c>
      <c r="E61" s="37">
        <v>0</v>
      </c>
      <c r="F61" s="37">
        <v>0</v>
      </c>
      <c r="G61" s="37">
        <v>191</v>
      </c>
      <c r="H61" s="37">
        <v>0</v>
      </c>
      <c r="I61" s="37">
        <v>0</v>
      </c>
      <c r="J61" s="37">
        <v>0</v>
      </c>
      <c r="K61" s="37">
        <v>0</v>
      </c>
      <c r="L61" s="37">
        <v>0</v>
      </c>
      <c r="M61" s="37">
        <v>45267</v>
      </c>
      <c r="N61" s="37">
        <v>0</v>
      </c>
      <c r="O61" s="37">
        <v>0</v>
      </c>
      <c r="P61" s="37">
        <v>0</v>
      </c>
      <c r="Q61" s="37">
        <v>0</v>
      </c>
      <c r="R61" s="37">
        <v>0</v>
      </c>
      <c r="S61" s="37">
        <v>0</v>
      </c>
      <c r="T61" s="37">
        <v>0</v>
      </c>
      <c r="U61" s="37">
        <v>1</v>
      </c>
      <c r="V61" s="37">
        <v>0</v>
      </c>
      <c r="W61" s="37">
        <v>0</v>
      </c>
      <c r="X61" s="37">
        <v>237</v>
      </c>
      <c r="Y61" s="37">
        <v>0</v>
      </c>
      <c r="Z61" s="37">
        <v>0</v>
      </c>
      <c r="AA61" s="37">
        <v>0</v>
      </c>
      <c r="AB61" s="37">
        <v>0</v>
      </c>
      <c r="AC61" s="37">
        <v>191</v>
      </c>
      <c r="AD61" s="37">
        <v>0</v>
      </c>
      <c r="AE61" s="56">
        <v>9.6699999999999994E-2</v>
      </c>
      <c r="AF61" s="37">
        <v>0</v>
      </c>
      <c r="AG61" s="37">
        <v>0</v>
      </c>
      <c r="AH61" s="37">
        <v>0</v>
      </c>
      <c r="AI61" s="37">
        <v>0</v>
      </c>
      <c r="AJ61" s="37">
        <v>0</v>
      </c>
      <c r="AK61" s="37">
        <v>0</v>
      </c>
      <c r="AL61" s="37">
        <v>0</v>
      </c>
      <c r="AM61" s="37">
        <v>0</v>
      </c>
      <c r="AN61" s="37">
        <v>0</v>
      </c>
      <c r="AO61" s="37"/>
      <c r="AP61" s="37"/>
      <c r="AQ61" s="37"/>
      <c r="AR61" s="37"/>
    </row>
    <row r="62" spans="1:44" x14ac:dyDescent="0.2">
      <c r="A62" s="1">
        <f t="shared" si="1"/>
        <v>6</v>
      </c>
      <c r="B62" s="101">
        <f t="shared" si="2"/>
        <v>46203</v>
      </c>
      <c r="C62" s="37">
        <v>255383.52000000002</v>
      </c>
      <c r="D62" s="37">
        <v>55320164.930000022</v>
      </c>
      <c r="E62" s="37">
        <v>0</v>
      </c>
      <c r="F62" s="37">
        <v>0</v>
      </c>
      <c r="G62" s="37">
        <v>218</v>
      </c>
      <c r="H62" s="37">
        <v>0</v>
      </c>
      <c r="I62" s="37">
        <v>0</v>
      </c>
      <c r="J62" s="37">
        <v>0</v>
      </c>
      <c r="K62" s="37">
        <v>0</v>
      </c>
      <c r="L62" s="37">
        <v>0</v>
      </c>
      <c r="M62" s="37">
        <v>51666</v>
      </c>
      <c r="N62" s="37">
        <v>0</v>
      </c>
      <c r="O62" s="37">
        <v>0</v>
      </c>
      <c r="P62" s="37">
        <v>0</v>
      </c>
      <c r="Q62" s="37">
        <v>0</v>
      </c>
      <c r="R62" s="37">
        <v>0</v>
      </c>
      <c r="S62" s="37">
        <v>0</v>
      </c>
      <c r="T62" s="37">
        <v>0</v>
      </c>
      <c r="U62" s="37">
        <v>1</v>
      </c>
      <c r="V62" s="37">
        <v>0</v>
      </c>
      <c r="W62" s="37">
        <v>0</v>
      </c>
      <c r="X62" s="37">
        <v>237</v>
      </c>
      <c r="Y62" s="37">
        <v>0</v>
      </c>
      <c r="Z62" s="37">
        <v>0</v>
      </c>
      <c r="AA62" s="37">
        <v>0</v>
      </c>
      <c r="AB62" s="37">
        <v>0</v>
      </c>
      <c r="AC62" s="37">
        <v>218</v>
      </c>
      <c r="AD62" s="37">
        <v>0</v>
      </c>
      <c r="AE62" s="56">
        <v>9.6699999999999994E-2</v>
      </c>
      <c r="AF62" s="37">
        <v>0</v>
      </c>
      <c r="AG62" s="37">
        <v>0</v>
      </c>
      <c r="AH62" s="37">
        <v>0</v>
      </c>
      <c r="AI62" s="37">
        <v>0</v>
      </c>
      <c r="AJ62" s="37">
        <v>0</v>
      </c>
      <c r="AK62" s="37">
        <v>0</v>
      </c>
      <c r="AL62" s="37">
        <v>0</v>
      </c>
      <c r="AM62" s="37">
        <v>0</v>
      </c>
      <c r="AN62" s="37">
        <v>0</v>
      </c>
      <c r="AO62" s="37"/>
      <c r="AP62" s="37"/>
      <c r="AQ62" s="37"/>
      <c r="AR62" s="37"/>
    </row>
    <row r="63" spans="1:44" x14ac:dyDescent="0.2">
      <c r="A63" s="1">
        <f t="shared" si="1"/>
        <v>7</v>
      </c>
      <c r="B63" s="101">
        <f t="shared" si="2"/>
        <v>46234</v>
      </c>
      <c r="C63" s="37">
        <v>253287.86</v>
      </c>
      <c r="D63" s="37">
        <v>55573452.790000021</v>
      </c>
      <c r="E63" s="37">
        <v>0</v>
      </c>
      <c r="F63" s="37">
        <v>0</v>
      </c>
      <c r="G63" s="37">
        <v>260</v>
      </c>
      <c r="H63" s="37">
        <v>0</v>
      </c>
      <c r="I63" s="37">
        <v>0</v>
      </c>
      <c r="J63" s="37">
        <v>0</v>
      </c>
      <c r="K63" s="37">
        <v>0</v>
      </c>
      <c r="L63" s="37">
        <v>0</v>
      </c>
      <c r="M63" s="37">
        <v>61620</v>
      </c>
      <c r="N63" s="37">
        <v>0</v>
      </c>
      <c r="O63" s="37">
        <v>0</v>
      </c>
      <c r="P63" s="37">
        <v>0</v>
      </c>
      <c r="Q63" s="37">
        <v>0</v>
      </c>
      <c r="R63" s="37">
        <v>0</v>
      </c>
      <c r="S63" s="37">
        <v>0</v>
      </c>
      <c r="T63" s="37">
        <v>0</v>
      </c>
      <c r="U63" s="37">
        <v>1</v>
      </c>
      <c r="V63" s="37">
        <v>0</v>
      </c>
      <c r="W63" s="37">
        <v>0</v>
      </c>
      <c r="X63" s="37">
        <v>237</v>
      </c>
      <c r="Y63" s="37">
        <v>0</v>
      </c>
      <c r="Z63" s="37">
        <v>0</v>
      </c>
      <c r="AA63" s="37">
        <v>0</v>
      </c>
      <c r="AB63" s="37">
        <v>0</v>
      </c>
      <c r="AC63" s="37">
        <v>260</v>
      </c>
      <c r="AD63" s="37">
        <v>0</v>
      </c>
      <c r="AE63" s="56">
        <v>9.6699999999999994E-2</v>
      </c>
      <c r="AF63" s="37">
        <v>0</v>
      </c>
      <c r="AG63" s="37">
        <v>0</v>
      </c>
      <c r="AH63" s="37">
        <v>0</v>
      </c>
      <c r="AI63" s="37">
        <v>0</v>
      </c>
      <c r="AJ63" s="37">
        <v>0</v>
      </c>
      <c r="AK63" s="37">
        <v>0</v>
      </c>
      <c r="AL63" s="37">
        <v>0</v>
      </c>
      <c r="AM63" s="37">
        <v>0</v>
      </c>
      <c r="AN63" s="37">
        <v>0</v>
      </c>
      <c r="AO63" s="37"/>
      <c r="AP63" s="37"/>
      <c r="AQ63" s="37"/>
      <c r="AR63" s="37"/>
    </row>
    <row r="64" spans="1:44" x14ac:dyDescent="0.2">
      <c r="A64" s="1">
        <f t="shared" si="1"/>
        <v>8</v>
      </c>
      <c r="B64" s="101">
        <f t="shared" si="2"/>
        <v>46265</v>
      </c>
      <c r="C64" s="37">
        <v>232382.59</v>
      </c>
      <c r="D64" s="37">
        <v>55805835.380000025</v>
      </c>
      <c r="E64" s="37">
        <v>0</v>
      </c>
      <c r="F64" s="37">
        <v>0</v>
      </c>
      <c r="G64" s="37">
        <v>255</v>
      </c>
      <c r="H64" s="37">
        <v>0</v>
      </c>
      <c r="I64" s="37">
        <v>0</v>
      </c>
      <c r="J64" s="37">
        <v>0</v>
      </c>
      <c r="K64" s="37">
        <v>0</v>
      </c>
      <c r="L64" s="37">
        <v>0</v>
      </c>
      <c r="M64" s="37">
        <v>60435</v>
      </c>
      <c r="N64" s="37">
        <v>0</v>
      </c>
      <c r="O64" s="37">
        <v>0</v>
      </c>
      <c r="P64" s="37">
        <v>0</v>
      </c>
      <c r="Q64" s="37">
        <v>0</v>
      </c>
      <c r="R64" s="37">
        <v>0</v>
      </c>
      <c r="S64" s="37">
        <v>0</v>
      </c>
      <c r="T64" s="37">
        <v>0</v>
      </c>
      <c r="U64" s="37">
        <v>1</v>
      </c>
      <c r="V64" s="37">
        <v>0</v>
      </c>
      <c r="W64" s="37">
        <v>0</v>
      </c>
      <c r="X64" s="37">
        <v>237</v>
      </c>
      <c r="Y64" s="37">
        <v>0</v>
      </c>
      <c r="Z64" s="37">
        <v>0</v>
      </c>
      <c r="AA64" s="37">
        <v>0</v>
      </c>
      <c r="AB64" s="37">
        <v>0</v>
      </c>
      <c r="AC64" s="37">
        <v>255</v>
      </c>
      <c r="AD64" s="37">
        <v>0</v>
      </c>
      <c r="AE64" s="56">
        <v>9.6699999999999994E-2</v>
      </c>
      <c r="AF64" s="37">
        <v>0</v>
      </c>
      <c r="AG64" s="37">
        <v>0</v>
      </c>
      <c r="AH64" s="37">
        <v>0</v>
      </c>
      <c r="AI64" s="37">
        <v>0</v>
      </c>
      <c r="AJ64" s="37">
        <v>0</v>
      </c>
      <c r="AK64" s="37">
        <v>0</v>
      </c>
      <c r="AL64" s="37">
        <v>0</v>
      </c>
      <c r="AM64" s="37">
        <v>0</v>
      </c>
      <c r="AN64" s="37">
        <v>0</v>
      </c>
      <c r="AO64" s="37"/>
      <c r="AP64" s="37"/>
      <c r="AQ64" s="37"/>
      <c r="AR64" s="37"/>
    </row>
    <row r="65" spans="1:44" x14ac:dyDescent="0.2">
      <c r="A65" s="1">
        <f t="shared" si="1"/>
        <v>9</v>
      </c>
      <c r="B65" s="101">
        <f t="shared" si="2"/>
        <v>46295</v>
      </c>
      <c r="C65" s="37">
        <v>196663.28</v>
      </c>
      <c r="D65" s="37">
        <v>56002498.660000026</v>
      </c>
      <c r="E65" s="37">
        <v>0</v>
      </c>
      <c r="F65" s="37">
        <v>0</v>
      </c>
      <c r="G65" s="37">
        <v>254</v>
      </c>
      <c r="H65" s="37">
        <v>0</v>
      </c>
      <c r="I65" s="37">
        <v>0</v>
      </c>
      <c r="J65" s="37">
        <v>0</v>
      </c>
      <c r="K65" s="37">
        <v>0</v>
      </c>
      <c r="L65" s="37">
        <v>0</v>
      </c>
      <c r="M65" s="37">
        <v>60198</v>
      </c>
      <c r="N65" s="37">
        <v>0</v>
      </c>
      <c r="O65" s="37">
        <v>0</v>
      </c>
      <c r="P65" s="37">
        <v>0</v>
      </c>
      <c r="Q65" s="37">
        <v>0</v>
      </c>
      <c r="R65" s="37">
        <v>0</v>
      </c>
      <c r="S65" s="37">
        <v>0</v>
      </c>
      <c r="T65" s="37">
        <v>0</v>
      </c>
      <c r="U65" s="37">
        <v>1</v>
      </c>
      <c r="V65" s="37">
        <v>0</v>
      </c>
      <c r="W65" s="37">
        <v>0</v>
      </c>
      <c r="X65" s="37">
        <v>237</v>
      </c>
      <c r="Y65" s="37">
        <v>0</v>
      </c>
      <c r="Z65" s="37">
        <v>0</v>
      </c>
      <c r="AA65" s="37">
        <v>0</v>
      </c>
      <c r="AB65" s="37">
        <v>0</v>
      </c>
      <c r="AC65" s="37">
        <v>254</v>
      </c>
      <c r="AD65" s="37">
        <v>0</v>
      </c>
      <c r="AE65" s="56">
        <v>9.6699999999999994E-2</v>
      </c>
      <c r="AF65" s="37">
        <v>0</v>
      </c>
      <c r="AG65" s="37">
        <v>0</v>
      </c>
      <c r="AH65" s="37">
        <v>0</v>
      </c>
      <c r="AI65" s="37">
        <v>0</v>
      </c>
      <c r="AJ65" s="37">
        <v>0</v>
      </c>
      <c r="AK65" s="37">
        <v>0</v>
      </c>
      <c r="AL65" s="37">
        <v>0</v>
      </c>
      <c r="AM65" s="37">
        <v>0</v>
      </c>
      <c r="AN65" s="37">
        <v>0</v>
      </c>
      <c r="AO65" s="37"/>
      <c r="AP65" s="37"/>
      <c r="AQ65" s="37"/>
      <c r="AR65" s="37"/>
    </row>
    <row r="66" spans="1:44" x14ac:dyDescent="0.2">
      <c r="A66" s="1">
        <f t="shared" si="1"/>
        <v>10</v>
      </c>
      <c r="B66" s="101">
        <f t="shared" si="2"/>
        <v>46326</v>
      </c>
      <c r="C66" s="37">
        <v>61698.720000000001</v>
      </c>
      <c r="D66" s="37">
        <v>56064197.380000025</v>
      </c>
      <c r="E66" s="37">
        <v>0</v>
      </c>
      <c r="F66" s="37">
        <v>0</v>
      </c>
      <c r="G66" s="37">
        <v>88</v>
      </c>
      <c r="H66" s="37">
        <v>0</v>
      </c>
      <c r="I66" s="37">
        <v>0</v>
      </c>
      <c r="J66" s="37">
        <v>0</v>
      </c>
      <c r="K66" s="37">
        <v>0</v>
      </c>
      <c r="L66" s="37">
        <v>0</v>
      </c>
      <c r="M66" s="37">
        <v>20856</v>
      </c>
      <c r="N66" s="37">
        <v>0</v>
      </c>
      <c r="O66" s="37">
        <v>0</v>
      </c>
      <c r="P66" s="37">
        <v>0</v>
      </c>
      <c r="Q66" s="37">
        <v>0</v>
      </c>
      <c r="R66" s="37">
        <v>0</v>
      </c>
      <c r="S66" s="37">
        <v>0</v>
      </c>
      <c r="T66" s="37">
        <v>0</v>
      </c>
      <c r="U66" s="37">
        <v>1</v>
      </c>
      <c r="V66" s="37">
        <v>0</v>
      </c>
      <c r="W66" s="37">
        <v>0</v>
      </c>
      <c r="X66" s="37">
        <v>237</v>
      </c>
      <c r="Y66" s="37">
        <v>0</v>
      </c>
      <c r="Z66" s="37">
        <v>0</v>
      </c>
      <c r="AA66" s="37">
        <v>0</v>
      </c>
      <c r="AB66" s="37">
        <v>0</v>
      </c>
      <c r="AC66" s="37">
        <v>88</v>
      </c>
      <c r="AD66" s="37">
        <v>0</v>
      </c>
      <c r="AE66" s="56">
        <v>9.6699999999999994E-2</v>
      </c>
      <c r="AF66" s="37">
        <v>0</v>
      </c>
      <c r="AG66" s="37">
        <v>0</v>
      </c>
      <c r="AH66" s="37">
        <v>0</v>
      </c>
      <c r="AI66" s="37">
        <v>0</v>
      </c>
      <c r="AJ66" s="37">
        <v>0</v>
      </c>
      <c r="AK66" s="37">
        <v>0</v>
      </c>
      <c r="AL66" s="37">
        <v>0</v>
      </c>
      <c r="AM66" s="37">
        <v>0</v>
      </c>
      <c r="AN66" s="37">
        <v>0</v>
      </c>
      <c r="AO66" s="37"/>
      <c r="AP66" s="37"/>
      <c r="AQ66" s="37"/>
      <c r="AR66" s="37"/>
    </row>
    <row r="67" spans="1:44" x14ac:dyDescent="0.2">
      <c r="A67" s="1">
        <f t="shared" si="1"/>
        <v>11</v>
      </c>
      <c r="B67" s="101">
        <f t="shared" si="2"/>
        <v>46356</v>
      </c>
      <c r="C67" s="37">
        <v>38977.480000000003</v>
      </c>
      <c r="D67" s="37">
        <v>56103174.860000022</v>
      </c>
      <c r="E67" s="37">
        <v>0</v>
      </c>
      <c r="F67" s="37">
        <v>0</v>
      </c>
      <c r="G67" s="37">
        <v>76</v>
      </c>
      <c r="H67" s="37">
        <v>0</v>
      </c>
      <c r="I67" s="37">
        <v>0</v>
      </c>
      <c r="J67" s="37">
        <v>0</v>
      </c>
      <c r="K67" s="37">
        <v>0</v>
      </c>
      <c r="L67" s="37">
        <v>0</v>
      </c>
      <c r="M67" s="37">
        <v>18012</v>
      </c>
      <c r="N67" s="37">
        <v>0</v>
      </c>
      <c r="O67" s="37">
        <v>0</v>
      </c>
      <c r="P67" s="37">
        <v>0</v>
      </c>
      <c r="Q67" s="37">
        <v>0</v>
      </c>
      <c r="R67" s="37">
        <v>0</v>
      </c>
      <c r="S67" s="37">
        <v>0</v>
      </c>
      <c r="T67" s="37">
        <v>0</v>
      </c>
      <c r="U67" s="37">
        <v>1</v>
      </c>
      <c r="V67" s="37">
        <v>0</v>
      </c>
      <c r="W67" s="37">
        <v>0</v>
      </c>
      <c r="X67" s="37">
        <v>237</v>
      </c>
      <c r="Y67" s="37">
        <v>0</v>
      </c>
      <c r="Z67" s="37">
        <v>0</v>
      </c>
      <c r="AA67" s="37">
        <v>0</v>
      </c>
      <c r="AB67" s="37">
        <v>0</v>
      </c>
      <c r="AC67" s="37">
        <v>76</v>
      </c>
      <c r="AD67" s="37">
        <v>0</v>
      </c>
      <c r="AE67" s="56">
        <v>9.6699999999999994E-2</v>
      </c>
      <c r="AF67" s="37">
        <v>0</v>
      </c>
      <c r="AG67" s="37">
        <v>0</v>
      </c>
      <c r="AH67" s="37">
        <v>0</v>
      </c>
      <c r="AI67" s="37">
        <v>0</v>
      </c>
      <c r="AJ67" s="37">
        <v>0</v>
      </c>
      <c r="AK67" s="37">
        <v>0</v>
      </c>
      <c r="AL67" s="37">
        <v>0</v>
      </c>
      <c r="AM67" s="37">
        <v>0</v>
      </c>
      <c r="AN67" s="37">
        <v>0</v>
      </c>
      <c r="AO67" s="37"/>
      <c r="AP67" s="37"/>
      <c r="AQ67" s="37"/>
      <c r="AR67" s="37"/>
    </row>
    <row r="68" spans="1:44" x14ac:dyDescent="0.2">
      <c r="A68" s="1">
        <f t="shared" si="1"/>
        <v>12</v>
      </c>
      <c r="B68" s="101">
        <f t="shared" si="2"/>
        <v>46387</v>
      </c>
      <c r="C68" s="37">
        <v>35065.839999999997</v>
      </c>
      <c r="D68" s="37">
        <v>56138240.700000025</v>
      </c>
      <c r="E68" s="37">
        <v>0</v>
      </c>
      <c r="F68" s="37">
        <v>0</v>
      </c>
      <c r="G68" s="37">
        <v>61</v>
      </c>
      <c r="H68" s="37">
        <v>0</v>
      </c>
      <c r="I68" s="37">
        <v>0</v>
      </c>
      <c r="J68" s="37">
        <v>0</v>
      </c>
      <c r="K68" s="37">
        <v>0</v>
      </c>
      <c r="L68" s="37">
        <v>0</v>
      </c>
      <c r="M68" s="37">
        <v>14457</v>
      </c>
      <c r="N68" s="37">
        <v>0</v>
      </c>
      <c r="O68" s="37">
        <v>0</v>
      </c>
      <c r="P68" s="37">
        <v>0</v>
      </c>
      <c r="Q68" s="37">
        <v>0</v>
      </c>
      <c r="R68" s="37">
        <v>0</v>
      </c>
      <c r="S68" s="37">
        <v>0</v>
      </c>
      <c r="T68" s="37">
        <v>0</v>
      </c>
      <c r="U68" s="37">
        <v>1</v>
      </c>
      <c r="V68" s="37">
        <v>0</v>
      </c>
      <c r="W68" s="37">
        <v>0</v>
      </c>
      <c r="X68" s="37">
        <v>237</v>
      </c>
      <c r="Y68" s="37">
        <v>0</v>
      </c>
      <c r="Z68" s="37">
        <v>0</v>
      </c>
      <c r="AA68" s="37">
        <v>0</v>
      </c>
      <c r="AB68" s="37">
        <v>0</v>
      </c>
      <c r="AC68" s="37">
        <v>61</v>
      </c>
      <c r="AD68" s="37">
        <v>0</v>
      </c>
      <c r="AE68" s="56">
        <v>9.6699999999999994E-2</v>
      </c>
      <c r="AF68" s="37">
        <v>0</v>
      </c>
      <c r="AG68" s="37">
        <v>0</v>
      </c>
      <c r="AH68" s="37">
        <v>0</v>
      </c>
      <c r="AI68" s="37">
        <v>0</v>
      </c>
      <c r="AJ68" s="37">
        <v>0</v>
      </c>
      <c r="AK68" s="37">
        <v>0</v>
      </c>
      <c r="AL68" s="37">
        <v>0</v>
      </c>
      <c r="AM68" s="37">
        <v>0</v>
      </c>
      <c r="AN68" s="37">
        <v>0</v>
      </c>
      <c r="AO68" s="37"/>
      <c r="AP68" s="37"/>
      <c r="AQ68" s="37"/>
      <c r="AR68" s="37"/>
    </row>
    <row r="69" spans="1:44" x14ac:dyDescent="0.2">
      <c r="A69" s="1">
        <f t="shared" si="1"/>
        <v>1</v>
      </c>
      <c r="B69" s="101">
        <f t="shared" si="2"/>
        <v>46418</v>
      </c>
      <c r="C69" s="37">
        <v>0</v>
      </c>
      <c r="D69" s="37">
        <v>56138240.700000025</v>
      </c>
      <c r="E69" s="37">
        <v>0</v>
      </c>
      <c r="F69" s="37">
        <v>0</v>
      </c>
      <c r="G69" s="37">
        <v>0</v>
      </c>
      <c r="H69" s="37">
        <v>0</v>
      </c>
      <c r="I69" s="37">
        <v>0</v>
      </c>
      <c r="J69" s="37">
        <v>0</v>
      </c>
      <c r="K69" s="37">
        <v>0</v>
      </c>
      <c r="L69" s="37">
        <v>0</v>
      </c>
      <c r="M69" s="37">
        <v>0</v>
      </c>
      <c r="N69" s="37">
        <v>0</v>
      </c>
      <c r="O69" s="37">
        <v>0</v>
      </c>
      <c r="P69" s="37">
        <v>0</v>
      </c>
      <c r="Q69" s="37">
        <v>0</v>
      </c>
      <c r="R69" s="37">
        <v>0</v>
      </c>
      <c r="S69" s="37">
        <v>0</v>
      </c>
      <c r="T69" s="37">
        <v>0</v>
      </c>
      <c r="U69" s="37">
        <v>1</v>
      </c>
      <c r="V69" s="37">
        <v>0</v>
      </c>
      <c r="W69" s="37">
        <v>0</v>
      </c>
      <c r="X69" s="37">
        <v>237</v>
      </c>
      <c r="Y69" s="37">
        <v>0</v>
      </c>
      <c r="Z69" s="37">
        <v>0</v>
      </c>
      <c r="AA69" s="37">
        <v>0</v>
      </c>
      <c r="AB69" s="37">
        <v>0</v>
      </c>
      <c r="AC69" s="37">
        <v>0</v>
      </c>
      <c r="AD69" s="37">
        <v>0</v>
      </c>
      <c r="AE69" s="56">
        <v>9.6699999999999994E-2</v>
      </c>
      <c r="AF69" s="37">
        <v>0</v>
      </c>
      <c r="AG69" s="37">
        <v>0</v>
      </c>
      <c r="AH69" s="37">
        <v>0</v>
      </c>
      <c r="AI69" s="37">
        <v>0</v>
      </c>
      <c r="AJ69" s="37">
        <v>0</v>
      </c>
      <c r="AK69" s="37">
        <v>0</v>
      </c>
      <c r="AL69" s="37">
        <v>0</v>
      </c>
      <c r="AM69" s="37">
        <v>0</v>
      </c>
      <c r="AN69" s="37">
        <v>0</v>
      </c>
      <c r="AO69" s="37"/>
      <c r="AP69" s="37"/>
      <c r="AQ69" s="37"/>
      <c r="AR69" s="37"/>
    </row>
    <row r="70" spans="1:44" x14ac:dyDescent="0.2">
      <c r="A70" s="1">
        <f t="shared" si="1"/>
        <v>2</v>
      </c>
      <c r="B70" s="101">
        <f t="shared" si="2"/>
        <v>46446</v>
      </c>
      <c r="C70" s="37">
        <v>0</v>
      </c>
      <c r="D70" s="37">
        <v>56138240.700000025</v>
      </c>
      <c r="E70" s="37">
        <v>0</v>
      </c>
      <c r="F70" s="37">
        <v>0</v>
      </c>
      <c r="G70" s="37">
        <v>0</v>
      </c>
      <c r="H70" s="37">
        <v>0</v>
      </c>
      <c r="I70" s="37">
        <v>0</v>
      </c>
      <c r="J70" s="37">
        <v>0</v>
      </c>
      <c r="K70" s="37">
        <v>0</v>
      </c>
      <c r="L70" s="37">
        <v>0</v>
      </c>
      <c r="M70" s="37">
        <v>0</v>
      </c>
      <c r="N70" s="37">
        <v>0</v>
      </c>
      <c r="O70" s="37">
        <v>0</v>
      </c>
      <c r="P70" s="37">
        <v>0</v>
      </c>
      <c r="Q70" s="37">
        <v>0</v>
      </c>
      <c r="R70" s="37">
        <v>0</v>
      </c>
      <c r="S70" s="37">
        <v>0</v>
      </c>
      <c r="T70" s="37">
        <v>0</v>
      </c>
      <c r="U70" s="37">
        <v>1</v>
      </c>
      <c r="V70" s="37">
        <v>0</v>
      </c>
      <c r="W70" s="37">
        <v>0</v>
      </c>
      <c r="X70" s="37">
        <v>237</v>
      </c>
      <c r="Y70" s="37">
        <v>0</v>
      </c>
      <c r="Z70" s="37">
        <v>0</v>
      </c>
      <c r="AA70" s="37">
        <v>0</v>
      </c>
      <c r="AB70" s="37">
        <v>0</v>
      </c>
      <c r="AC70" s="37">
        <v>0</v>
      </c>
      <c r="AD70" s="37">
        <v>0</v>
      </c>
      <c r="AE70" s="56">
        <v>9.6699999999999994E-2</v>
      </c>
      <c r="AF70" s="37">
        <v>0</v>
      </c>
      <c r="AG70" s="37">
        <v>0</v>
      </c>
      <c r="AH70" s="37">
        <v>0</v>
      </c>
      <c r="AI70" s="37">
        <v>0</v>
      </c>
      <c r="AJ70" s="37">
        <v>0</v>
      </c>
      <c r="AK70" s="37">
        <v>0</v>
      </c>
      <c r="AL70" s="37">
        <v>0</v>
      </c>
      <c r="AM70" s="37">
        <v>0</v>
      </c>
      <c r="AN70" s="37">
        <v>0</v>
      </c>
      <c r="AO70" s="37"/>
      <c r="AP70" s="37"/>
      <c r="AQ70" s="37"/>
      <c r="AR70" s="37"/>
    </row>
    <row r="71" spans="1:44" x14ac:dyDescent="0.2">
      <c r="A71" s="1">
        <f t="shared" si="1"/>
        <v>3</v>
      </c>
      <c r="B71" s="101">
        <f t="shared" si="2"/>
        <v>46477</v>
      </c>
      <c r="C71" s="37">
        <v>0</v>
      </c>
      <c r="D71" s="37">
        <v>56138240.700000025</v>
      </c>
      <c r="E71" s="37">
        <v>0</v>
      </c>
      <c r="F71" s="37">
        <v>0</v>
      </c>
      <c r="G71" s="37">
        <v>0</v>
      </c>
      <c r="H71" s="37">
        <v>0</v>
      </c>
      <c r="I71" s="37">
        <v>0</v>
      </c>
      <c r="J71" s="37">
        <v>0</v>
      </c>
      <c r="K71" s="37">
        <v>0</v>
      </c>
      <c r="L71" s="37">
        <v>0</v>
      </c>
      <c r="M71" s="37">
        <v>0</v>
      </c>
      <c r="N71" s="37">
        <v>0</v>
      </c>
      <c r="O71" s="37">
        <v>0</v>
      </c>
      <c r="P71" s="37">
        <v>0</v>
      </c>
      <c r="Q71" s="37">
        <v>0</v>
      </c>
      <c r="R71" s="37">
        <v>0</v>
      </c>
      <c r="S71" s="37">
        <v>0</v>
      </c>
      <c r="T71" s="37">
        <v>0</v>
      </c>
      <c r="U71" s="37">
        <v>1</v>
      </c>
      <c r="V71" s="37">
        <v>0</v>
      </c>
      <c r="W71" s="37">
        <v>0</v>
      </c>
      <c r="X71" s="37">
        <v>237</v>
      </c>
      <c r="Y71" s="37">
        <v>0</v>
      </c>
      <c r="Z71" s="37">
        <v>0</v>
      </c>
      <c r="AA71" s="37">
        <v>0</v>
      </c>
      <c r="AB71" s="37">
        <v>0</v>
      </c>
      <c r="AC71" s="37">
        <v>0</v>
      </c>
      <c r="AD71" s="37">
        <v>0</v>
      </c>
      <c r="AE71" s="56">
        <v>9.6699999999999994E-2</v>
      </c>
      <c r="AF71" s="37">
        <v>0</v>
      </c>
      <c r="AG71" s="37">
        <v>0</v>
      </c>
      <c r="AH71" s="37">
        <v>0</v>
      </c>
      <c r="AI71" s="37">
        <v>0</v>
      </c>
      <c r="AJ71" s="37">
        <v>0</v>
      </c>
      <c r="AK71" s="37">
        <v>0</v>
      </c>
      <c r="AL71" s="37">
        <v>0</v>
      </c>
      <c r="AM71" s="37">
        <v>0</v>
      </c>
      <c r="AN71" s="37">
        <v>0</v>
      </c>
      <c r="AO71" s="37"/>
      <c r="AP71" s="37"/>
      <c r="AQ71" s="37"/>
      <c r="AR71" s="37"/>
    </row>
    <row r="72" spans="1:44" x14ac:dyDescent="0.2">
      <c r="A72" s="1">
        <f t="shared" si="1"/>
        <v>4</v>
      </c>
      <c r="B72" s="101">
        <f t="shared" si="2"/>
        <v>46507</v>
      </c>
      <c r="C72" s="37">
        <v>0</v>
      </c>
      <c r="D72" s="37">
        <v>56138240.700000025</v>
      </c>
      <c r="E72" s="37">
        <v>0</v>
      </c>
      <c r="F72" s="37">
        <v>0</v>
      </c>
      <c r="G72" s="37">
        <v>0</v>
      </c>
      <c r="H72" s="37">
        <v>0</v>
      </c>
      <c r="I72" s="37">
        <v>0</v>
      </c>
      <c r="J72" s="37">
        <v>0</v>
      </c>
      <c r="K72" s="37">
        <v>0</v>
      </c>
      <c r="L72" s="37">
        <v>0</v>
      </c>
      <c r="M72" s="37">
        <v>0</v>
      </c>
      <c r="N72" s="37">
        <v>0</v>
      </c>
      <c r="O72" s="37">
        <v>0</v>
      </c>
      <c r="P72" s="37">
        <v>0</v>
      </c>
      <c r="Q72" s="37">
        <v>0</v>
      </c>
      <c r="R72" s="37">
        <v>0</v>
      </c>
      <c r="S72" s="37">
        <v>0</v>
      </c>
      <c r="T72" s="37">
        <v>0</v>
      </c>
      <c r="U72" s="37">
        <v>1</v>
      </c>
      <c r="V72" s="37">
        <v>0</v>
      </c>
      <c r="W72" s="37">
        <v>0</v>
      </c>
      <c r="X72" s="37">
        <v>237</v>
      </c>
      <c r="Y72" s="37">
        <v>0</v>
      </c>
      <c r="Z72" s="37">
        <v>0</v>
      </c>
      <c r="AA72" s="37">
        <v>0</v>
      </c>
      <c r="AB72" s="37">
        <v>0</v>
      </c>
      <c r="AC72" s="37">
        <v>0</v>
      </c>
      <c r="AD72" s="37">
        <v>0</v>
      </c>
      <c r="AE72" s="56">
        <v>9.6699999999999994E-2</v>
      </c>
      <c r="AF72" s="37">
        <v>0</v>
      </c>
      <c r="AG72" s="37">
        <v>0</v>
      </c>
      <c r="AH72" s="37">
        <v>0</v>
      </c>
      <c r="AI72" s="37">
        <v>0</v>
      </c>
      <c r="AJ72" s="37">
        <v>0</v>
      </c>
      <c r="AK72" s="37">
        <v>0</v>
      </c>
      <c r="AL72" s="37">
        <v>0</v>
      </c>
      <c r="AM72" s="37">
        <v>0</v>
      </c>
      <c r="AN72" s="37">
        <v>0</v>
      </c>
      <c r="AO72" s="37"/>
      <c r="AP72" s="37"/>
      <c r="AQ72" s="37"/>
      <c r="AR72" s="37"/>
    </row>
    <row r="73" spans="1:44" x14ac:dyDescent="0.2">
      <c r="A73" s="1">
        <f t="shared" si="1"/>
        <v>5</v>
      </c>
      <c r="B73" s="101">
        <f t="shared" si="2"/>
        <v>46538</v>
      </c>
      <c r="C73" s="37">
        <v>0</v>
      </c>
      <c r="D73" s="37">
        <v>56138240.700000025</v>
      </c>
      <c r="E73" s="37">
        <v>0</v>
      </c>
      <c r="F73" s="37">
        <v>0</v>
      </c>
      <c r="G73" s="37">
        <v>0</v>
      </c>
      <c r="H73" s="37">
        <v>0</v>
      </c>
      <c r="I73" s="37">
        <v>0</v>
      </c>
      <c r="J73" s="37">
        <v>0</v>
      </c>
      <c r="K73" s="37">
        <v>0</v>
      </c>
      <c r="L73" s="37">
        <v>0</v>
      </c>
      <c r="M73" s="37">
        <v>0</v>
      </c>
      <c r="N73" s="37">
        <v>0</v>
      </c>
      <c r="O73" s="37">
        <v>0</v>
      </c>
      <c r="P73" s="37">
        <v>0</v>
      </c>
      <c r="Q73" s="37">
        <v>0</v>
      </c>
      <c r="R73" s="37">
        <v>0</v>
      </c>
      <c r="S73" s="37">
        <v>0</v>
      </c>
      <c r="T73" s="37">
        <v>0</v>
      </c>
      <c r="U73" s="37">
        <v>1</v>
      </c>
      <c r="V73" s="37">
        <v>0</v>
      </c>
      <c r="W73" s="37">
        <v>0</v>
      </c>
      <c r="X73" s="37">
        <v>237</v>
      </c>
      <c r="Y73" s="37">
        <v>0</v>
      </c>
      <c r="Z73" s="37">
        <v>0</v>
      </c>
      <c r="AA73" s="37">
        <v>0</v>
      </c>
      <c r="AB73" s="37">
        <v>0</v>
      </c>
      <c r="AC73" s="37">
        <v>0</v>
      </c>
      <c r="AD73" s="37">
        <v>0</v>
      </c>
      <c r="AE73" s="56">
        <v>9.6699999999999994E-2</v>
      </c>
      <c r="AF73" s="37">
        <v>0</v>
      </c>
      <c r="AG73" s="37">
        <v>0</v>
      </c>
      <c r="AH73" s="37">
        <v>0</v>
      </c>
      <c r="AI73" s="37">
        <v>0</v>
      </c>
      <c r="AJ73" s="37">
        <v>0</v>
      </c>
      <c r="AK73" s="37">
        <v>0</v>
      </c>
      <c r="AL73" s="37">
        <v>0</v>
      </c>
      <c r="AM73" s="37">
        <v>0</v>
      </c>
      <c r="AN73" s="37">
        <v>0</v>
      </c>
      <c r="AO73" s="37"/>
      <c r="AP73" s="37"/>
      <c r="AQ73" s="37"/>
      <c r="AR73" s="37"/>
    </row>
    <row r="74" spans="1:44" x14ac:dyDescent="0.2">
      <c r="A74" s="1">
        <f t="shared" si="1"/>
        <v>6</v>
      </c>
      <c r="B74" s="101">
        <f t="shared" si="2"/>
        <v>46568</v>
      </c>
      <c r="C74" s="37">
        <v>0</v>
      </c>
      <c r="D74" s="37">
        <v>56138240.700000025</v>
      </c>
      <c r="E74" s="37">
        <v>0</v>
      </c>
      <c r="F74" s="37">
        <v>0</v>
      </c>
      <c r="G74" s="37">
        <v>0</v>
      </c>
      <c r="H74" s="37">
        <v>0</v>
      </c>
      <c r="I74" s="37">
        <v>0</v>
      </c>
      <c r="J74" s="37">
        <v>0</v>
      </c>
      <c r="K74" s="37">
        <v>0</v>
      </c>
      <c r="L74" s="37">
        <v>0</v>
      </c>
      <c r="M74" s="37">
        <v>0</v>
      </c>
      <c r="N74" s="37">
        <v>0</v>
      </c>
      <c r="O74" s="37">
        <v>0</v>
      </c>
      <c r="P74" s="37">
        <v>0</v>
      </c>
      <c r="Q74" s="37">
        <v>0</v>
      </c>
      <c r="R74" s="37">
        <v>0</v>
      </c>
      <c r="S74" s="37">
        <v>0</v>
      </c>
      <c r="T74" s="37">
        <v>0</v>
      </c>
      <c r="U74" s="37">
        <v>1</v>
      </c>
      <c r="V74" s="37">
        <v>0</v>
      </c>
      <c r="W74" s="37">
        <v>0</v>
      </c>
      <c r="X74" s="37">
        <v>237</v>
      </c>
      <c r="Y74" s="37">
        <v>0</v>
      </c>
      <c r="Z74" s="37">
        <v>0</v>
      </c>
      <c r="AA74" s="37">
        <v>0</v>
      </c>
      <c r="AB74" s="37">
        <v>0</v>
      </c>
      <c r="AC74" s="37">
        <v>0</v>
      </c>
      <c r="AD74" s="37">
        <v>0</v>
      </c>
      <c r="AE74" s="56">
        <v>9.6699999999999994E-2</v>
      </c>
      <c r="AF74" s="37">
        <v>0</v>
      </c>
      <c r="AG74" s="37">
        <v>0</v>
      </c>
      <c r="AH74" s="37">
        <v>0</v>
      </c>
      <c r="AI74" s="37">
        <v>0</v>
      </c>
      <c r="AJ74" s="37">
        <v>0</v>
      </c>
      <c r="AK74" s="37">
        <v>0</v>
      </c>
      <c r="AL74" s="37">
        <v>0</v>
      </c>
      <c r="AM74" s="37">
        <v>0</v>
      </c>
      <c r="AN74" s="37">
        <v>0</v>
      </c>
      <c r="AO74" s="37"/>
      <c r="AP74" s="37"/>
      <c r="AQ74" s="37"/>
      <c r="AR74" s="37"/>
    </row>
    <row r="75" spans="1:44" x14ac:dyDescent="0.2">
      <c r="A75" s="1">
        <f t="shared" si="1"/>
        <v>7</v>
      </c>
      <c r="B75" s="101">
        <f t="shared" si="2"/>
        <v>46599</v>
      </c>
      <c r="C75" s="37">
        <v>0</v>
      </c>
      <c r="D75" s="37">
        <v>56138240.700000025</v>
      </c>
      <c r="E75" s="37">
        <v>0</v>
      </c>
      <c r="F75" s="37">
        <v>0</v>
      </c>
      <c r="G75" s="37">
        <v>0</v>
      </c>
      <c r="H75" s="37">
        <v>0</v>
      </c>
      <c r="I75" s="37">
        <v>0</v>
      </c>
      <c r="J75" s="37">
        <v>0</v>
      </c>
      <c r="K75" s="37">
        <v>0</v>
      </c>
      <c r="L75" s="37">
        <v>0</v>
      </c>
      <c r="M75" s="37">
        <v>0</v>
      </c>
      <c r="N75" s="37">
        <v>0</v>
      </c>
      <c r="O75" s="37">
        <v>0</v>
      </c>
      <c r="P75" s="37">
        <v>0</v>
      </c>
      <c r="Q75" s="37">
        <v>0</v>
      </c>
      <c r="R75" s="37">
        <v>0</v>
      </c>
      <c r="S75" s="37">
        <v>0</v>
      </c>
      <c r="T75" s="37">
        <v>0</v>
      </c>
      <c r="U75" s="37">
        <v>1</v>
      </c>
      <c r="V75" s="37">
        <v>0</v>
      </c>
      <c r="W75" s="37">
        <v>0</v>
      </c>
      <c r="X75" s="37">
        <v>237</v>
      </c>
      <c r="Y75" s="37">
        <v>0</v>
      </c>
      <c r="Z75" s="37">
        <v>0</v>
      </c>
      <c r="AA75" s="37">
        <v>0</v>
      </c>
      <c r="AB75" s="37">
        <v>0</v>
      </c>
      <c r="AC75" s="37">
        <v>0</v>
      </c>
      <c r="AD75" s="37">
        <v>0</v>
      </c>
      <c r="AE75" s="56">
        <v>9.6699999999999994E-2</v>
      </c>
      <c r="AF75" s="37">
        <v>0</v>
      </c>
      <c r="AG75" s="37">
        <v>0</v>
      </c>
      <c r="AH75" s="37">
        <v>0</v>
      </c>
      <c r="AI75" s="37">
        <v>0</v>
      </c>
      <c r="AJ75" s="37">
        <v>0</v>
      </c>
      <c r="AK75" s="37">
        <v>0</v>
      </c>
      <c r="AL75" s="37">
        <v>0</v>
      </c>
      <c r="AM75" s="37">
        <v>0</v>
      </c>
      <c r="AN75" s="37">
        <v>0</v>
      </c>
      <c r="AO75" s="37"/>
      <c r="AP75" s="37"/>
      <c r="AQ75" s="37"/>
      <c r="AR75" s="37"/>
    </row>
    <row r="76" spans="1:44" x14ac:dyDescent="0.2">
      <c r="A76" s="1">
        <f t="shared" si="1"/>
        <v>8</v>
      </c>
      <c r="B76" s="101">
        <f t="shared" si="2"/>
        <v>46630</v>
      </c>
      <c r="C76" s="37">
        <v>0</v>
      </c>
      <c r="D76" s="37">
        <v>56138240.700000025</v>
      </c>
      <c r="E76" s="37">
        <v>0</v>
      </c>
      <c r="F76" s="37">
        <v>0</v>
      </c>
      <c r="G76" s="37">
        <v>0</v>
      </c>
      <c r="H76" s="37">
        <v>0</v>
      </c>
      <c r="I76" s="37">
        <v>0</v>
      </c>
      <c r="J76" s="37">
        <v>0</v>
      </c>
      <c r="K76" s="37">
        <v>0</v>
      </c>
      <c r="L76" s="37">
        <v>0</v>
      </c>
      <c r="M76" s="37">
        <v>0</v>
      </c>
      <c r="N76" s="37">
        <v>0</v>
      </c>
      <c r="O76" s="37">
        <v>0</v>
      </c>
      <c r="P76" s="37">
        <v>0</v>
      </c>
      <c r="Q76" s="37">
        <v>0</v>
      </c>
      <c r="R76" s="37">
        <v>0</v>
      </c>
      <c r="S76" s="37">
        <v>0</v>
      </c>
      <c r="T76" s="37">
        <v>0</v>
      </c>
      <c r="U76" s="37">
        <v>1</v>
      </c>
      <c r="V76" s="37">
        <v>0</v>
      </c>
      <c r="W76" s="37">
        <v>0</v>
      </c>
      <c r="X76" s="37">
        <v>237</v>
      </c>
      <c r="Y76" s="37">
        <v>0</v>
      </c>
      <c r="Z76" s="37">
        <v>0</v>
      </c>
      <c r="AA76" s="37">
        <v>0</v>
      </c>
      <c r="AB76" s="37">
        <v>0</v>
      </c>
      <c r="AC76" s="37">
        <v>0</v>
      </c>
      <c r="AD76" s="37">
        <v>0</v>
      </c>
      <c r="AE76" s="56">
        <v>9.6699999999999994E-2</v>
      </c>
      <c r="AF76" s="37">
        <v>0</v>
      </c>
      <c r="AG76" s="37">
        <v>0</v>
      </c>
      <c r="AH76" s="37">
        <v>0</v>
      </c>
      <c r="AI76" s="37">
        <v>0</v>
      </c>
      <c r="AJ76" s="37">
        <v>0</v>
      </c>
      <c r="AK76" s="37">
        <v>0</v>
      </c>
      <c r="AL76" s="37">
        <v>0</v>
      </c>
      <c r="AM76" s="37">
        <v>0</v>
      </c>
      <c r="AN76" s="37">
        <v>0</v>
      </c>
      <c r="AO76" s="37"/>
      <c r="AP76" s="37"/>
      <c r="AQ76" s="37"/>
      <c r="AR76" s="37"/>
    </row>
    <row r="77" spans="1:44" x14ac:dyDescent="0.2">
      <c r="A77" s="1">
        <f t="shared" ref="A77:A140" si="3">MONTH(B77)</f>
        <v>9</v>
      </c>
      <c r="B77" s="101">
        <f t="shared" ref="B77:B140" si="4">EOMONTH(B76,1)</f>
        <v>46660</v>
      </c>
      <c r="C77" s="37">
        <v>0</v>
      </c>
      <c r="D77" s="37">
        <v>56138240.700000025</v>
      </c>
      <c r="E77" s="37">
        <v>0</v>
      </c>
      <c r="F77" s="37">
        <v>0</v>
      </c>
      <c r="G77" s="37">
        <v>0</v>
      </c>
      <c r="H77" s="37">
        <v>0</v>
      </c>
      <c r="I77" s="37">
        <v>0</v>
      </c>
      <c r="J77" s="37">
        <v>0</v>
      </c>
      <c r="K77" s="37">
        <v>0</v>
      </c>
      <c r="L77" s="37">
        <v>0</v>
      </c>
      <c r="M77" s="37">
        <v>0</v>
      </c>
      <c r="N77" s="37">
        <v>0</v>
      </c>
      <c r="O77" s="37">
        <v>0</v>
      </c>
      <c r="P77" s="37">
        <v>0</v>
      </c>
      <c r="Q77" s="37">
        <v>0</v>
      </c>
      <c r="R77" s="37">
        <v>0</v>
      </c>
      <c r="S77" s="37">
        <v>0</v>
      </c>
      <c r="T77" s="37">
        <v>0</v>
      </c>
      <c r="U77" s="37">
        <v>1</v>
      </c>
      <c r="V77" s="37">
        <v>0</v>
      </c>
      <c r="W77" s="37">
        <v>0</v>
      </c>
      <c r="X77" s="37">
        <v>237</v>
      </c>
      <c r="Y77" s="37">
        <v>0</v>
      </c>
      <c r="Z77" s="37">
        <v>0</v>
      </c>
      <c r="AA77" s="37">
        <v>0</v>
      </c>
      <c r="AB77" s="37">
        <v>0</v>
      </c>
      <c r="AC77" s="37">
        <v>0</v>
      </c>
      <c r="AD77" s="37">
        <v>0</v>
      </c>
      <c r="AE77" s="56">
        <v>9.6699999999999994E-2</v>
      </c>
      <c r="AF77" s="37">
        <v>0</v>
      </c>
      <c r="AG77" s="37">
        <v>0</v>
      </c>
      <c r="AH77" s="37">
        <v>0</v>
      </c>
      <c r="AI77" s="37">
        <v>0</v>
      </c>
      <c r="AJ77" s="37">
        <v>0</v>
      </c>
      <c r="AK77" s="37">
        <v>0</v>
      </c>
      <c r="AL77" s="37">
        <v>0</v>
      </c>
      <c r="AM77" s="37">
        <v>0</v>
      </c>
      <c r="AN77" s="37">
        <v>0</v>
      </c>
      <c r="AO77" s="37"/>
      <c r="AP77" s="37"/>
      <c r="AQ77" s="37"/>
      <c r="AR77" s="37"/>
    </row>
    <row r="78" spans="1:44" x14ac:dyDescent="0.2">
      <c r="A78" s="1">
        <f t="shared" si="3"/>
        <v>10</v>
      </c>
      <c r="B78" s="101">
        <f t="shared" si="4"/>
        <v>46691</v>
      </c>
      <c r="C78" s="37">
        <v>0</v>
      </c>
      <c r="D78" s="37">
        <v>56138240.700000025</v>
      </c>
      <c r="E78" s="37">
        <v>0</v>
      </c>
      <c r="F78" s="37">
        <v>0</v>
      </c>
      <c r="G78" s="37">
        <v>0</v>
      </c>
      <c r="H78" s="37">
        <v>0</v>
      </c>
      <c r="I78" s="37">
        <v>0</v>
      </c>
      <c r="J78" s="37">
        <v>0</v>
      </c>
      <c r="K78" s="37">
        <v>0</v>
      </c>
      <c r="L78" s="37">
        <v>0</v>
      </c>
      <c r="M78" s="37">
        <v>0</v>
      </c>
      <c r="N78" s="37">
        <v>0</v>
      </c>
      <c r="O78" s="37">
        <v>0</v>
      </c>
      <c r="P78" s="37">
        <v>0</v>
      </c>
      <c r="Q78" s="37">
        <v>0</v>
      </c>
      <c r="R78" s="37">
        <v>0</v>
      </c>
      <c r="S78" s="37">
        <v>0</v>
      </c>
      <c r="T78" s="37">
        <v>0</v>
      </c>
      <c r="U78" s="37">
        <v>1</v>
      </c>
      <c r="V78" s="37">
        <v>0</v>
      </c>
      <c r="W78" s="37">
        <v>0</v>
      </c>
      <c r="X78" s="37">
        <v>237</v>
      </c>
      <c r="Y78" s="37">
        <v>0</v>
      </c>
      <c r="Z78" s="37">
        <v>0</v>
      </c>
      <c r="AA78" s="37">
        <v>0</v>
      </c>
      <c r="AB78" s="37">
        <v>0</v>
      </c>
      <c r="AC78" s="37">
        <v>0</v>
      </c>
      <c r="AD78" s="37">
        <v>0</v>
      </c>
      <c r="AE78" s="56">
        <v>9.6699999999999994E-2</v>
      </c>
      <c r="AF78" s="37">
        <v>0</v>
      </c>
      <c r="AG78" s="37">
        <v>0</v>
      </c>
      <c r="AH78" s="37">
        <v>0</v>
      </c>
      <c r="AI78" s="37">
        <v>0</v>
      </c>
      <c r="AJ78" s="37">
        <v>0</v>
      </c>
      <c r="AK78" s="37">
        <v>0</v>
      </c>
      <c r="AL78" s="37">
        <v>0</v>
      </c>
      <c r="AM78" s="37">
        <v>0</v>
      </c>
      <c r="AN78" s="37">
        <v>0</v>
      </c>
      <c r="AO78" s="37"/>
      <c r="AP78" s="37"/>
      <c r="AQ78" s="37"/>
      <c r="AR78" s="37"/>
    </row>
    <row r="79" spans="1:44" x14ac:dyDescent="0.2">
      <c r="A79" s="1">
        <f t="shared" si="3"/>
        <v>11</v>
      </c>
      <c r="B79" s="101">
        <f t="shared" si="4"/>
        <v>46721</v>
      </c>
      <c r="C79" s="37">
        <v>0</v>
      </c>
      <c r="D79" s="37">
        <v>56138240.700000025</v>
      </c>
      <c r="E79" s="37">
        <v>0</v>
      </c>
      <c r="F79" s="37">
        <v>0</v>
      </c>
      <c r="G79" s="37">
        <v>0</v>
      </c>
      <c r="H79" s="37">
        <v>0</v>
      </c>
      <c r="I79" s="37">
        <v>0</v>
      </c>
      <c r="J79" s="37">
        <v>0</v>
      </c>
      <c r="K79" s="37">
        <v>0</v>
      </c>
      <c r="L79" s="37">
        <v>0</v>
      </c>
      <c r="M79" s="37">
        <v>0</v>
      </c>
      <c r="N79" s="37">
        <v>0</v>
      </c>
      <c r="O79" s="37">
        <v>0</v>
      </c>
      <c r="P79" s="37">
        <v>0</v>
      </c>
      <c r="Q79" s="37">
        <v>0</v>
      </c>
      <c r="R79" s="37">
        <v>0</v>
      </c>
      <c r="S79" s="37">
        <v>0</v>
      </c>
      <c r="T79" s="37">
        <v>0</v>
      </c>
      <c r="U79" s="37">
        <v>1</v>
      </c>
      <c r="V79" s="37">
        <v>0</v>
      </c>
      <c r="W79" s="37">
        <v>0</v>
      </c>
      <c r="X79" s="37">
        <v>237</v>
      </c>
      <c r="Y79" s="37">
        <v>0</v>
      </c>
      <c r="Z79" s="37">
        <v>0</v>
      </c>
      <c r="AA79" s="37">
        <v>0</v>
      </c>
      <c r="AB79" s="37">
        <v>0</v>
      </c>
      <c r="AC79" s="37">
        <v>0</v>
      </c>
      <c r="AD79" s="37">
        <v>0</v>
      </c>
      <c r="AE79" s="56">
        <v>9.6699999999999994E-2</v>
      </c>
      <c r="AF79" s="37">
        <v>0</v>
      </c>
      <c r="AG79" s="37">
        <v>0</v>
      </c>
      <c r="AH79" s="37">
        <v>0</v>
      </c>
      <c r="AI79" s="37">
        <v>0</v>
      </c>
      <c r="AJ79" s="37">
        <v>0</v>
      </c>
      <c r="AK79" s="37">
        <v>0</v>
      </c>
      <c r="AL79" s="37">
        <v>0</v>
      </c>
      <c r="AM79" s="37">
        <v>0</v>
      </c>
      <c r="AN79" s="37">
        <v>0</v>
      </c>
      <c r="AO79" s="37"/>
      <c r="AP79" s="37"/>
      <c r="AQ79" s="37"/>
      <c r="AR79" s="37"/>
    </row>
    <row r="80" spans="1:44" x14ac:dyDescent="0.2">
      <c r="A80" s="1">
        <f t="shared" si="3"/>
        <v>12</v>
      </c>
      <c r="B80" s="101">
        <f t="shared" si="4"/>
        <v>46752</v>
      </c>
      <c r="C80" s="37">
        <v>0</v>
      </c>
      <c r="D80" s="37">
        <v>56138240.700000025</v>
      </c>
      <c r="E80" s="37">
        <v>0</v>
      </c>
      <c r="F80" s="37">
        <v>0</v>
      </c>
      <c r="G80" s="37">
        <v>0</v>
      </c>
      <c r="H80" s="37">
        <v>0</v>
      </c>
      <c r="I80" s="37">
        <v>0</v>
      </c>
      <c r="J80" s="37">
        <v>0</v>
      </c>
      <c r="K80" s="37">
        <v>0</v>
      </c>
      <c r="L80" s="37">
        <v>0</v>
      </c>
      <c r="M80" s="37">
        <v>0</v>
      </c>
      <c r="N80" s="37">
        <v>0</v>
      </c>
      <c r="O80" s="37">
        <v>0</v>
      </c>
      <c r="P80" s="37">
        <v>0</v>
      </c>
      <c r="Q80" s="37">
        <v>0</v>
      </c>
      <c r="R80" s="37">
        <v>0</v>
      </c>
      <c r="S80" s="37">
        <v>0</v>
      </c>
      <c r="T80" s="37">
        <v>0</v>
      </c>
      <c r="U80" s="37">
        <v>1</v>
      </c>
      <c r="V80" s="37">
        <v>0</v>
      </c>
      <c r="W80" s="37">
        <v>0</v>
      </c>
      <c r="X80" s="37">
        <v>237</v>
      </c>
      <c r="Y80" s="37">
        <v>0</v>
      </c>
      <c r="Z80" s="37">
        <v>0</v>
      </c>
      <c r="AA80" s="37">
        <v>0</v>
      </c>
      <c r="AB80" s="37">
        <v>0</v>
      </c>
      <c r="AC80" s="37">
        <v>0</v>
      </c>
      <c r="AD80" s="37">
        <v>0</v>
      </c>
      <c r="AE80" s="56">
        <v>9.6699999999999994E-2</v>
      </c>
      <c r="AF80" s="37">
        <v>0</v>
      </c>
      <c r="AG80" s="37">
        <v>0</v>
      </c>
      <c r="AH80" s="37">
        <v>0</v>
      </c>
      <c r="AI80" s="37">
        <v>0</v>
      </c>
      <c r="AJ80" s="37">
        <v>0</v>
      </c>
      <c r="AK80" s="37">
        <v>0</v>
      </c>
      <c r="AL80" s="37">
        <v>0</v>
      </c>
      <c r="AM80" s="37">
        <v>0</v>
      </c>
      <c r="AN80" s="37">
        <v>0</v>
      </c>
      <c r="AO80" s="37"/>
      <c r="AP80" s="37"/>
      <c r="AQ80" s="37"/>
      <c r="AR80" s="37"/>
    </row>
    <row r="81" spans="1:44" x14ac:dyDescent="0.2">
      <c r="A81" s="1">
        <f t="shared" si="3"/>
        <v>1</v>
      </c>
      <c r="B81" s="101">
        <f t="shared" si="4"/>
        <v>46783</v>
      </c>
      <c r="C81" s="37">
        <v>0</v>
      </c>
      <c r="D81" s="37">
        <v>56138240.700000025</v>
      </c>
      <c r="E81" s="37">
        <v>0</v>
      </c>
      <c r="F81" s="37">
        <v>0</v>
      </c>
      <c r="G81" s="37">
        <v>0</v>
      </c>
      <c r="H81" s="37">
        <v>0</v>
      </c>
      <c r="I81" s="37">
        <v>0</v>
      </c>
      <c r="J81" s="37">
        <v>0</v>
      </c>
      <c r="K81" s="37">
        <v>0</v>
      </c>
      <c r="L81" s="37">
        <v>0</v>
      </c>
      <c r="M81" s="37">
        <v>0</v>
      </c>
      <c r="N81" s="37">
        <v>0</v>
      </c>
      <c r="O81" s="37">
        <v>0</v>
      </c>
      <c r="P81" s="37">
        <v>0</v>
      </c>
      <c r="Q81" s="37">
        <v>0</v>
      </c>
      <c r="R81" s="37">
        <v>0</v>
      </c>
      <c r="S81" s="37">
        <v>0</v>
      </c>
      <c r="T81" s="37">
        <v>0</v>
      </c>
      <c r="U81" s="37">
        <v>1</v>
      </c>
      <c r="V81" s="37">
        <v>0</v>
      </c>
      <c r="W81" s="37">
        <v>0</v>
      </c>
      <c r="X81" s="37">
        <v>237</v>
      </c>
      <c r="Y81" s="37">
        <v>0</v>
      </c>
      <c r="Z81" s="37">
        <v>0</v>
      </c>
      <c r="AA81" s="37">
        <v>0</v>
      </c>
      <c r="AB81" s="37">
        <v>0</v>
      </c>
      <c r="AC81" s="37">
        <v>0</v>
      </c>
      <c r="AD81" s="37">
        <v>0</v>
      </c>
      <c r="AE81" s="56">
        <v>9.6699999999999994E-2</v>
      </c>
      <c r="AF81" s="37">
        <v>0</v>
      </c>
      <c r="AG81" s="37">
        <v>0</v>
      </c>
      <c r="AH81" s="37">
        <v>0</v>
      </c>
      <c r="AI81" s="37">
        <v>0</v>
      </c>
      <c r="AJ81" s="37">
        <v>0</v>
      </c>
      <c r="AK81" s="37">
        <v>0</v>
      </c>
      <c r="AL81" s="37">
        <v>0</v>
      </c>
      <c r="AM81" s="37">
        <v>0</v>
      </c>
      <c r="AN81" s="37">
        <v>0</v>
      </c>
      <c r="AO81" s="37"/>
      <c r="AP81" s="37"/>
      <c r="AQ81" s="37"/>
      <c r="AR81" s="37"/>
    </row>
    <row r="82" spans="1:44" x14ac:dyDescent="0.2">
      <c r="A82" s="1">
        <f t="shared" si="3"/>
        <v>2</v>
      </c>
      <c r="B82" s="101">
        <f t="shared" si="4"/>
        <v>46812</v>
      </c>
      <c r="C82" s="37">
        <v>0</v>
      </c>
      <c r="D82" s="37">
        <v>56138240.700000025</v>
      </c>
      <c r="E82" s="37">
        <v>0</v>
      </c>
      <c r="F82" s="37">
        <v>0</v>
      </c>
      <c r="G82" s="37">
        <v>0</v>
      </c>
      <c r="H82" s="37">
        <v>0</v>
      </c>
      <c r="I82" s="37">
        <v>0</v>
      </c>
      <c r="J82" s="37">
        <v>0</v>
      </c>
      <c r="K82" s="37">
        <v>0</v>
      </c>
      <c r="L82" s="37">
        <v>0</v>
      </c>
      <c r="M82" s="37">
        <v>0</v>
      </c>
      <c r="N82" s="37">
        <v>0</v>
      </c>
      <c r="O82" s="37">
        <v>0</v>
      </c>
      <c r="P82" s="37">
        <v>0</v>
      </c>
      <c r="Q82" s="37">
        <v>0</v>
      </c>
      <c r="R82" s="37">
        <v>0</v>
      </c>
      <c r="S82" s="37">
        <v>0</v>
      </c>
      <c r="T82" s="37">
        <v>0</v>
      </c>
      <c r="U82" s="37">
        <v>1</v>
      </c>
      <c r="V82" s="37">
        <v>0</v>
      </c>
      <c r="W82" s="37">
        <v>0</v>
      </c>
      <c r="X82" s="37">
        <v>237</v>
      </c>
      <c r="Y82" s="37">
        <v>0</v>
      </c>
      <c r="Z82" s="37">
        <v>0</v>
      </c>
      <c r="AA82" s="37">
        <v>0</v>
      </c>
      <c r="AB82" s="37">
        <v>0</v>
      </c>
      <c r="AC82" s="37">
        <v>0</v>
      </c>
      <c r="AD82" s="37">
        <v>0</v>
      </c>
      <c r="AE82" s="56">
        <v>9.6699999999999994E-2</v>
      </c>
      <c r="AF82" s="37">
        <v>0</v>
      </c>
      <c r="AG82" s="37">
        <v>0</v>
      </c>
      <c r="AH82" s="37">
        <v>0</v>
      </c>
      <c r="AI82" s="37">
        <v>0</v>
      </c>
      <c r="AJ82" s="37">
        <v>0</v>
      </c>
      <c r="AK82" s="37">
        <v>0</v>
      </c>
      <c r="AL82" s="37">
        <v>0</v>
      </c>
      <c r="AM82" s="37">
        <v>0</v>
      </c>
      <c r="AN82" s="37">
        <v>0</v>
      </c>
      <c r="AO82" s="37"/>
      <c r="AP82" s="37"/>
      <c r="AQ82" s="37"/>
      <c r="AR82" s="37"/>
    </row>
    <row r="83" spans="1:44" x14ac:dyDescent="0.2">
      <c r="A83" s="1">
        <f t="shared" si="3"/>
        <v>3</v>
      </c>
      <c r="B83" s="101">
        <f t="shared" si="4"/>
        <v>46843</v>
      </c>
      <c r="C83" s="37">
        <v>0</v>
      </c>
      <c r="D83" s="37">
        <v>56138240.700000025</v>
      </c>
      <c r="E83" s="37">
        <v>0</v>
      </c>
      <c r="F83" s="37">
        <v>0</v>
      </c>
      <c r="G83" s="37">
        <v>0</v>
      </c>
      <c r="H83" s="37">
        <v>0</v>
      </c>
      <c r="I83" s="37">
        <v>0</v>
      </c>
      <c r="J83" s="37">
        <v>0</v>
      </c>
      <c r="K83" s="37">
        <v>0</v>
      </c>
      <c r="L83" s="37">
        <v>0</v>
      </c>
      <c r="M83" s="37">
        <v>0</v>
      </c>
      <c r="N83" s="37">
        <v>0</v>
      </c>
      <c r="O83" s="37">
        <v>0</v>
      </c>
      <c r="P83" s="37">
        <v>0</v>
      </c>
      <c r="Q83" s="37">
        <v>0</v>
      </c>
      <c r="R83" s="37">
        <v>0</v>
      </c>
      <c r="S83" s="37">
        <v>0</v>
      </c>
      <c r="T83" s="37">
        <v>0</v>
      </c>
      <c r="U83" s="37">
        <v>1</v>
      </c>
      <c r="V83" s="37">
        <v>0</v>
      </c>
      <c r="W83" s="37">
        <v>0</v>
      </c>
      <c r="X83" s="37">
        <v>237</v>
      </c>
      <c r="Y83" s="37">
        <v>0</v>
      </c>
      <c r="Z83" s="37">
        <v>0</v>
      </c>
      <c r="AA83" s="37">
        <v>0</v>
      </c>
      <c r="AB83" s="37">
        <v>0</v>
      </c>
      <c r="AC83" s="37">
        <v>0</v>
      </c>
      <c r="AD83" s="37">
        <v>0</v>
      </c>
      <c r="AE83" s="56">
        <v>9.6699999999999994E-2</v>
      </c>
      <c r="AF83" s="37">
        <v>0</v>
      </c>
      <c r="AG83" s="37">
        <v>0</v>
      </c>
      <c r="AH83" s="37">
        <v>0</v>
      </c>
      <c r="AI83" s="37">
        <v>0</v>
      </c>
      <c r="AJ83" s="37">
        <v>0</v>
      </c>
      <c r="AK83" s="37">
        <v>0</v>
      </c>
      <c r="AL83" s="37">
        <v>0</v>
      </c>
      <c r="AM83" s="37">
        <v>0</v>
      </c>
      <c r="AN83" s="37">
        <v>0</v>
      </c>
      <c r="AO83" s="37"/>
      <c r="AP83" s="37"/>
      <c r="AQ83" s="37"/>
      <c r="AR83" s="37"/>
    </row>
    <row r="84" spans="1:44" x14ac:dyDescent="0.2">
      <c r="A84" s="1">
        <f t="shared" si="3"/>
        <v>4</v>
      </c>
      <c r="B84" s="101">
        <f t="shared" si="4"/>
        <v>46873</v>
      </c>
      <c r="C84" s="37">
        <v>0</v>
      </c>
      <c r="D84" s="37">
        <v>56138240.700000025</v>
      </c>
      <c r="E84" s="37">
        <v>0</v>
      </c>
      <c r="F84" s="37">
        <v>0</v>
      </c>
      <c r="G84" s="37">
        <v>0</v>
      </c>
      <c r="H84" s="37">
        <v>0</v>
      </c>
      <c r="I84" s="37">
        <v>0</v>
      </c>
      <c r="J84" s="37">
        <v>0</v>
      </c>
      <c r="K84" s="37">
        <v>0</v>
      </c>
      <c r="L84" s="37">
        <v>0</v>
      </c>
      <c r="M84" s="37">
        <v>0</v>
      </c>
      <c r="N84" s="37">
        <v>0</v>
      </c>
      <c r="O84" s="37">
        <v>0</v>
      </c>
      <c r="P84" s="37">
        <v>0</v>
      </c>
      <c r="Q84" s="37">
        <v>0</v>
      </c>
      <c r="R84" s="37">
        <v>0</v>
      </c>
      <c r="S84" s="37">
        <v>0</v>
      </c>
      <c r="T84" s="37">
        <v>0</v>
      </c>
      <c r="U84" s="37">
        <v>1</v>
      </c>
      <c r="V84" s="37">
        <v>0</v>
      </c>
      <c r="W84" s="37">
        <v>0</v>
      </c>
      <c r="X84" s="37">
        <v>237</v>
      </c>
      <c r="Y84" s="37">
        <v>0</v>
      </c>
      <c r="Z84" s="37">
        <v>0</v>
      </c>
      <c r="AA84" s="37">
        <v>0</v>
      </c>
      <c r="AB84" s="37">
        <v>0</v>
      </c>
      <c r="AC84" s="37">
        <v>0</v>
      </c>
      <c r="AD84" s="37">
        <v>0</v>
      </c>
      <c r="AE84" s="56">
        <v>9.6699999999999994E-2</v>
      </c>
      <c r="AF84" s="37">
        <v>0</v>
      </c>
      <c r="AG84" s="37">
        <v>0</v>
      </c>
      <c r="AH84" s="37">
        <v>0</v>
      </c>
      <c r="AI84" s="37">
        <v>0</v>
      </c>
      <c r="AJ84" s="37">
        <v>0</v>
      </c>
      <c r="AK84" s="37">
        <v>0</v>
      </c>
      <c r="AL84" s="37">
        <v>0</v>
      </c>
      <c r="AM84" s="37">
        <v>0</v>
      </c>
      <c r="AN84" s="37">
        <v>0</v>
      </c>
      <c r="AO84" s="37"/>
      <c r="AP84" s="37"/>
      <c r="AQ84" s="37"/>
      <c r="AR84" s="37"/>
    </row>
    <row r="85" spans="1:44" x14ac:dyDescent="0.2">
      <c r="A85" s="1">
        <f t="shared" si="3"/>
        <v>5</v>
      </c>
      <c r="B85" s="101">
        <f t="shared" si="4"/>
        <v>46904</v>
      </c>
      <c r="C85" s="37">
        <v>0</v>
      </c>
      <c r="D85" s="37">
        <v>56138240.700000025</v>
      </c>
      <c r="E85" s="37">
        <v>0</v>
      </c>
      <c r="F85" s="37">
        <v>0</v>
      </c>
      <c r="G85" s="37">
        <v>0</v>
      </c>
      <c r="H85" s="37">
        <v>0</v>
      </c>
      <c r="I85" s="37">
        <v>0</v>
      </c>
      <c r="J85" s="37">
        <v>0</v>
      </c>
      <c r="K85" s="37">
        <v>0</v>
      </c>
      <c r="L85" s="37">
        <v>0</v>
      </c>
      <c r="M85" s="37">
        <v>0</v>
      </c>
      <c r="N85" s="37">
        <v>0</v>
      </c>
      <c r="O85" s="37">
        <v>0</v>
      </c>
      <c r="P85" s="37">
        <v>0</v>
      </c>
      <c r="Q85" s="37">
        <v>0</v>
      </c>
      <c r="R85" s="37">
        <v>0</v>
      </c>
      <c r="S85" s="37">
        <v>0</v>
      </c>
      <c r="T85" s="37">
        <v>0</v>
      </c>
      <c r="U85" s="37">
        <v>1</v>
      </c>
      <c r="V85" s="37">
        <v>0</v>
      </c>
      <c r="W85" s="37">
        <v>0</v>
      </c>
      <c r="X85" s="37">
        <v>237</v>
      </c>
      <c r="Y85" s="37">
        <v>0</v>
      </c>
      <c r="Z85" s="37">
        <v>0</v>
      </c>
      <c r="AA85" s="37">
        <v>0</v>
      </c>
      <c r="AB85" s="37">
        <v>0</v>
      </c>
      <c r="AC85" s="37">
        <v>0</v>
      </c>
      <c r="AD85" s="37">
        <v>0</v>
      </c>
      <c r="AE85" s="56">
        <v>9.6699999999999994E-2</v>
      </c>
      <c r="AF85" s="37">
        <v>0</v>
      </c>
      <c r="AG85" s="37">
        <v>0</v>
      </c>
      <c r="AH85" s="37">
        <v>0</v>
      </c>
      <c r="AI85" s="37">
        <v>0</v>
      </c>
      <c r="AJ85" s="37">
        <v>0</v>
      </c>
      <c r="AK85" s="37">
        <v>0</v>
      </c>
      <c r="AL85" s="37">
        <v>0</v>
      </c>
      <c r="AM85" s="37">
        <v>0</v>
      </c>
      <c r="AN85" s="37">
        <v>0</v>
      </c>
      <c r="AO85" s="37"/>
      <c r="AP85" s="37"/>
      <c r="AQ85" s="37"/>
      <c r="AR85" s="37"/>
    </row>
    <row r="86" spans="1:44" x14ac:dyDescent="0.2">
      <c r="A86" s="1">
        <f t="shared" si="3"/>
        <v>6</v>
      </c>
      <c r="B86" s="101">
        <f t="shared" si="4"/>
        <v>46934</v>
      </c>
      <c r="C86" s="37">
        <v>0</v>
      </c>
      <c r="D86" s="37">
        <v>56138240.700000025</v>
      </c>
      <c r="E86" s="37">
        <v>0</v>
      </c>
      <c r="F86" s="37">
        <v>0</v>
      </c>
      <c r="G86" s="37">
        <v>0</v>
      </c>
      <c r="H86" s="37">
        <v>0</v>
      </c>
      <c r="I86" s="37">
        <v>0</v>
      </c>
      <c r="J86" s="37">
        <v>0</v>
      </c>
      <c r="K86" s="37">
        <v>0</v>
      </c>
      <c r="L86" s="37">
        <v>0</v>
      </c>
      <c r="M86" s="37">
        <v>0</v>
      </c>
      <c r="N86" s="37">
        <v>0</v>
      </c>
      <c r="O86" s="37">
        <v>0</v>
      </c>
      <c r="P86" s="37">
        <v>0</v>
      </c>
      <c r="Q86" s="37">
        <v>0</v>
      </c>
      <c r="R86" s="37">
        <v>0</v>
      </c>
      <c r="S86" s="37">
        <v>0</v>
      </c>
      <c r="T86" s="37">
        <v>0</v>
      </c>
      <c r="U86" s="37">
        <v>1</v>
      </c>
      <c r="V86" s="37">
        <v>0</v>
      </c>
      <c r="W86" s="37">
        <v>0</v>
      </c>
      <c r="X86" s="37">
        <v>237</v>
      </c>
      <c r="Y86" s="37">
        <v>0</v>
      </c>
      <c r="Z86" s="37">
        <v>0</v>
      </c>
      <c r="AA86" s="37">
        <v>0</v>
      </c>
      <c r="AB86" s="37">
        <v>0</v>
      </c>
      <c r="AC86" s="37">
        <v>0</v>
      </c>
      <c r="AD86" s="37">
        <v>0</v>
      </c>
      <c r="AE86" s="56">
        <v>9.6699999999999994E-2</v>
      </c>
      <c r="AF86" s="37">
        <v>0</v>
      </c>
      <c r="AG86" s="37">
        <v>0</v>
      </c>
      <c r="AH86" s="37">
        <v>0</v>
      </c>
      <c r="AI86" s="37">
        <v>0</v>
      </c>
      <c r="AJ86" s="37">
        <v>0</v>
      </c>
      <c r="AK86" s="37">
        <v>0</v>
      </c>
      <c r="AL86" s="37">
        <v>0</v>
      </c>
      <c r="AM86" s="37">
        <v>0</v>
      </c>
      <c r="AN86" s="37">
        <v>0</v>
      </c>
      <c r="AO86" s="37"/>
      <c r="AP86" s="37"/>
      <c r="AQ86" s="37"/>
      <c r="AR86" s="37"/>
    </row>
    <row r="87" spans="1:44" x14ac:dyDescent="0.2">
      <c r="A87" s="1">
        <f t="shared" si="3"/>
        <v>7</v>
      </c>
      <c r="B87" s="101">
        <f t="shared" si="4"/>
        <v>46965</v>
      </c>
      <c r="C87" s="37">
        <v>0</v>
      </c>
      <c r="D87" s="37">
        <v>56138240.700000025</v>
      </c>
      <c r="E87" s="37">
        <v>0</v>
      </c>
      <c r="F87" s="37">
        <v>0</v>
      </c>
      <c r="G87" s="37">
        <v>0</v>
      </c>
      <c r="H87" s="37">
        <v>0</v>
      </c>
      <c r="I87" s="37">
        <v>0</v>
      </c>
      <c r="J87" s="37">
        <v>0</v>
      </c>
      <c r="K87" s="37">
        <v>0</v>
      </c>
      <c r="L87" s="37">
        <v>0</v>
      </c>
      <c r="M87" s="37">
        <v>0</v>
      </c>
      <c r="N87" s="37">
        <v>0</v>
      </c>
      <c r="O87" s="37">
        <v>0</v>
      </c>
      <c r="P87" s="37">
        <v>0</v>
      </c>
      <c r="Q87" s="37">
        <v>0</v>
      </c>
      <c r="R87" s="37">
        <v>0</v>
      </c>
      <c r="S87" s="37">
        <v>0</v>
      </c>
      <c r="T87" s="37">
        <v>0</v>
      </c>
      <c r="U87" s="37">
        <v>1</v>
      </c>
      <c r="V87" s="37">
        <v>0</v>
      </c>
      <c r="W87" s="37">
        <v>0</v>
      </c>
      <c r="X87" s="37">
        <v>237</v>
      </c>
      <c r="Y87" s="37">
        <v>0</v>
      </c>
      <c r="Z87" s="37">
        <v>0</v>
      </c>
      <c r="AA87" s="37">
        <v>0</v>
      </c>
      <c r="AB87" s="37">
        <v>0</v>
      </c>
      <c r="AC87" s="37">
        <v>0</v>
      </c>
      <c r="AD87" s="37">
        <v>0</v>
      </c>
      <c r="AE87" s="56">
        <v>9.6699999999999994E-2</v>
      </c>
      <c r="AF87" s="37">
        <v>0</v>
      </c>
      <c r="AG87" s="37">
        <v>0</v>
      </c>
      <c r="AH87" s="37">
        <v>0</v>
      </c>
      <c r="AI87" s="37">
        <v>0</v>
      </c>
      <c r="AJ87" s="37">
        <v>0</v>
      </c>
      <c r="AK87" s="37">
        <v>0</v>
      </c>
      <c r="AL87" s="37">
        <v>0</v>
      </c>
      <c r="AM87" s="37">
        <v>0</v>
      </c>
      <c r="AN87" s="37">
        <v>0</v>
      </c>
      <c r="AO87" s="37"/>
      <c r="AP87" s="37"/>
      <c r="AQ87" s="37"/>
      <c r="AR87" s="37"/>
    </row>
    <row r="88" spans="1:44" x14ac:dyDescent="0.2">
      <c r="A88" s="1">
        <f t="shared" si="3"/>
        <v>8</v>
      </c>
      <c r="B88" s="101">
        <f t="shared" si="4"/>
        <v>46996</v>
      </c>
      <c r="C88" s="37">
        <v>0</v>
      </c>
      <c r="D88" s="37">
        <v>56138240.700000025</v>
      </c>
      <c r="E88" s="37">
        <v>0</v>
      </c>
      <c r="F88" s="37">
        <v>0</v>
      </c>
      <c r="G88" s="37">
        <v>0</v>
      </c>
      <c r="H88" s="37">
        <v>0</v>
      </c>
      <c r="I88" s="37">
        <v>0</v>
      </c>
      <c r="J88" s="37">
        <v>0</v>
      </c>
      <c r="K88" s="37">
        <v>0</v>
      </c>
      <c r="L88" s="37">
        <v>0</v>
      </c>
      <c r="M88" s="37">
        <v>0</v>
      </c>
      <c r="N88" s="37">
        <v>0</v>
      </c>
      <c r="O88" s="37">
        <v>0</v>
      </c>
      <c r="P88" s="37">
        <v>0</v>
      </c>
      <c r="Q88" s="37">
        <v>0</v>
      </c>
      <c r="R88" s="37">
        <v>0</v>
      </c>
      <c r="S88" s="37">
        <v>0</v>
      </c>
      <c r="T88" s="37">
        <v>0</v>
      </c>
      <c r="U88" s="37">
        <v>1</v>
      </c>
      <c r="V88" s="37">
        <v>0</v>
      </c>
      <c r="W88" s="37">
        <v>0</v>
      </c>
      <c r="X88" s="37">
        <v>237</v>
      </c>
      <c r="Y88" s="37">
        <v>0</v>
      </c>
      <c r="Z88" s="37">
        <v>0</v>
      </c>
      <c r="AA88" s="37">
        <v>0</v>
      </c>
      <c r="AB88" s="37">
        <v>0</v>
      </c>
      <c r="AC88" s="37">
        <v>0</v>
      </c>
      <c r="AD88" s="37">
        <v>0</v>
      </c>
      <c r="AE88" s="56">
        <v>9.6699999999999994E-2</v>
      </c>
      <c r="AF88" s="37">
        <v>0</v>
      </c>
      <c r="AG88" s="37">
        <v>0</v>
      </c>
      <c r="AH88" s="37">
        <v>0</v>
      </c>
      <c r="AI88" s="37">
        <v>0</v>
      </c>
      <c r="AJ88" s="37">
        <v>0</v>
      </c>
      <c r="AK88" s="37">
        <v>0</v>
      </c>
      <c r="AL88" s="37">
        <v>0</v>
      </c>
      <c r="AM88" s="37">
        <v>0</v>
      </c>
      <c r="AN88" s="37">
        <v>0</v>
      </c>
      <c r="AO88" s="37"/>
      <c r="AP88" s="37"/>
      <c r="AQ88" s="37"/>
      <c r="AR88" s="37"/>
    </row>
    <row r="89" spans="1:44" x14ac:dyDescent="0.2">
      <c r="A89" s="1">
        <f t="shared" si="3"/>
        <v>9</v>
      </c>
      <c r="B89" s="101">
        <f t="shared" si="4"/>
        <v>47026</v>
      </c>
      <c r="C89" s="37">
        <v>0</v>
      </c>
      <c r="D89" s="37">
        <v>56138240.700000025</v>
      </c>
      <c r="E89" s="37">
        <v>0</v>
      </c>
      <c r="F89" s="37">
        <v>0</v>
      </c>
      <c r="G89" s="37">
        <v>0</v>
      </c>
      <c r="H89" s="37">
        <v>0</v>
      </c>
      <c r="I89" s="37">
        <v>0</v>
      </c>
      <c r="J89" s="37">
        <v>0</v>
      </c>
      <c r="K89" s="37">
        <v>0</v>
      </c>
      <c r="L89" s="37">
        <v>0</v>
      </c>
      <c r="M89" s="37">
        <v>0</v>
      </c>
      <c r="N89" s="37">
        <v>0</v>
      </c>
      <c r="O89" s="37">
        <v>0</v>
      </c>
      <c r="P89" s="37">
        <v>0</v>
      </c>
      <c r="Q89" s="37">
        <v>0</v>
      </c>
      <c r="R89" s="37">
        <v>0</v>
      </c>
      <c r="S89" s="37">
        <v>0</v>
      </c>
      <c r="T89" s="37">
        <v>0</v>
      </c>
      <c r="U89" s="37">
        <v>1</v>
      </c>
      <c r="V89" s="37">
        <v>0</v>
      </c>
      <c r="W89" s="37">
        <v>0</v>
      </c>
      <c r="X89" s="37">
        <v>237</v>
      </c>
      <c r="Y89" s="37">
        <v>0</v>
      </c>
      <c r="Z89" s="37">
        <v>0</v>
      </c>
      <c r="AA89" s="37">
        <v>0</v>
      </c>
      <c r="AB89" s="37">
        <v>0</v>
      </c>
      <c r="AC89" s="37">
        <v>0</v>
      </c>
      <c r="AD89" s="37">
        <v>0</v>
      </c>
      <c r="AE89" s="56">
        <v>9.6699999999999994E-2</v>
      </c>
      <c r="AF89" s="37">
        <v>0</v>
      </c>
      <c r="AG89" s="37">
        <v>0</v>
      </c>
      <c r="AH89" s="37">
        <v>0</v>
      </c>
      <c r="AI89" s="37">
        <v>0</v>
      </c>
      <c r="AJ89" s="37">
        <v>0</v>
      </c>
      <c r="AK89" s="37">
        <v>0</v>
      </c>
      <c r="AL89" s="37">
        <v>0</v>
      </c>
      <c r="AM89" s="37">
        <v>0</v>
      </c>
      <c r="AN89" s="37">
        <v>0</v>
      </c>
      <c r="AO89" s="37"/>
      <c r="AP89" s="37"/>
      <c r="AQ89" s="37"/>
      <c r="AR89" s="37"/>
    </row>
    <row r="90" spans="1:44" x14ac:dyDescent="0.2">
      <c r="A90" s="1">
        <f t="shared" si="3"/>
        <v>10</v>
      </c>
      <c r="B90" s="101">
        <f t="shared" si="4"/>
        <v>47057</v>
      </c>
      <c r="C90" s="37">
        <v>0</v>
      </c>
      <c r="D90" s="37">
        <v>56138240.700000025</v>
      </c>
      <c r="E90" s="37">
        <v>0</v>
      </c>
      <c r="F90" s="37">
        <v>0</v>
      </c>
      <c r="G90" s="37">
        <v>0</v>
      </c>
      <c r="H90" s="37">
        <v>0</v>
      </c>
      <c r="I90" s="37">
        <v>0</v>
      </c>
      <c r="J90" s="37">
        <v>0</v>
      </c>
      <c r="K90" s="37">
        <v>0</v>
      </c>
      <c r="L90" s="37">
        <v>0</v>
      </c>
      <c r="M90" s="37">
        <v>0</v>
      </c>
      <c r="N90" s="37">
        <v>0</v>
      </c>
      <c r="O90" s="37">
        <v>0</v>
      </c>
      <c r="P90" s="37">
        <v>0</v>
      </c>
      <c r="Q90" s="37">
        <v>0</v>
      </c>
      <c r="R90" s="37">
        <v>0</v>
      </c>
      <c r="S90" s="37">
        <v>0</v>
      </c>
      <c r="T90" s="37">
        <v>0</v>
      </c>
      <c r="U90" s="37">
        <v>1</v>
      </c>
      <c r="V90" s="37">
        <v>0</v>
      </c>
      <c r="W90" s="37">
        <v>0</v>
      </c>
      <c r="X90" s="37">
        <v>237</v>
      </c>
      <c r="Y90" s="37">
        <v>0</v>
      </c>
      <c r="Z90" s="37">
        <v>0</v>
      </c>
      <c r="AA90" s="37">
        <v>0</v>
      </c>
      <c r="AB90" s="37">
        <v>0</v>
      </c>
      <c r="AC90" s="37">
        <v>0</v>
      </c>
      <c r="AD90" s="37">
        <v>0</v>
      </c>
      <c r="AE90" s="56">
        <v>9.6699999999999994E-2</v>
      </c>
      <c r="AF90" s="37">
        <v>0</v>
      </c>
      <c r="AG90" s="37">
        <v>0</v>
      </c>
      <c r="AH90" s="37">
        <v>0</v>
      </c>
      <c r="AI90" s="37">
        <v>0</v>
      </c>
      <c r="AJ90" s="37">
        <v>0</v>
      </c>
      <c r="AK90" s="37">
        <v>0</v>
      </c>
      <c r="AL90" s="37">
        <v>0</v>
      </c>
      <c r="AM90" s="37">
        <v>0</v>
      </c>
      <c r="AN90" s="37">
        <v>0</v>
      </c>
      <c r="AO90" s="37"/>
      <c r="AP90" s="37"/>
      <c r="AQ90" s="37"/>
      <c r="AR90" s="37"/>
    </row>
    <row r="91" spans="1:44" x14ac:dyDescent="0.2">
      <c r="A91" s="1">
        <f t="shared" si="3"/>
        <v>11</v>
      </c>
      <c r="B91" s="101">
        <f t="shared" si="4"/>
        <v>47087</v>
      </c>
      <c r="C91" s="37">
        <v>0</v>
      </c>
      <c r="D91" s="37">
        <v>56138240.700000025</v>
      </c>
      <c r="E91" s="37">
        <v>0</v>
      </c>
      <c r="F91" s="37">
        <v>0</v>
      </c>
      <c r="G91" s="37">
        <v>0</v>
      </c>
      <c r="H91" s="37">
        <v>0</v>
      </c>
      <c r="I91" s="37">
        <v>0</v>
      </c>
      <c r="J91" s="37">
        <v>0</v>
      </c>
      <c r="K91" s="37">
        <v>0</v>
      </c>
      <c r="L91" s="37">
        <v>0</v>
      </c>
      <c r="M91" s="37">
        <v>0</v>
      </c>
      <c r="N91" s="37">
        <v>0</v>
      </c>
      <c r="O91" s="37">
        <v>0</v>
      </c>
      <c r="P91" s="37">
        <v>0</v>
      </c>
      <c r="Q91" s="37">
        <v>0</v>
      </c>
      <c r="R91" s="37">
        <v>0</v>
      </c>
      <c r="S91" s="37">
        <v>0</v>
      </c>
      <c r="T91" s="37">
        <v>0</v>
      </c>
      <c r="U91" s="37">
        <v>1</v>
      </c>
      <c r="V91" s="37">
        <v>0</v>
      </c>
      <c r="W91" s="37">
        <v>0</v>
      </c>
      <c r="X91" s="37">
        <v>237</v>
      </c>
      <c r="Y91" s="37">
        <v>0</v>
      </c>
      <c r="Z91" s="37">
        <v>0</v>
      </c>
      <c r="AA91" s="37">
        <v>0</v>
      </c>
      <c r="AB91" s="37">
        <v>0</v>
      </c>
      <c r="AC91" s="37">
        <v>0</v>
      </c>
      <c r="AD91" s="37">
        <v>0</v>
      </c>
      <c r="AE91" s="56">
        <v>9.6699999999999994E-2</v>
      </c>
      <c r="AF91" s="37">
        <v>0</v>
      </c>
      <c r="AG91" s="37">
        <v>0</v>
      </c>
      <c r="AH91" s="37">
        <v>0</v>
      </c>
      <c r="AI91" s="37">
        <v>0</v>
      </c>
      <c r="AJ91" s="37">
        <v>0</v>
      </c>
      <c r="AK91" s="37">
        <v>0</v>
      </c>
      <c r="AL91" s="37">
        <v>0</v>
      </c>
      <c r="AM91" s="37">
        <v>0</v>
      </c>
      <c r="AN91" s="37">
        <v>0</v>
      </c>
      <c r="AO91" s="37"/>
      <c r="AP91" s="37"/>
      <c r="AQ91" s="37"/>
      <c r="AR91" s="37"/>
    </row>
    <row r="92" spans="1:44" x14ac:dyDescent="0.2">
      <c r="A92" s="1">
        <f t="shared" si="3"/>
        <v>12</v>
      </c>
      <c r="B92" s="101">
        <f t="shared" si="4"/>
        <v>47118</v>
      </c>
      <c r="C92" s="37">
        <v>0</v>
      </c>
      <c r="D92" s="37">
        <v>56138240.700000025</v>
      </c>
      <c r="E92" s="37">
        <v>0</v>
      </c>
      <c r="F92" s="37">
        <v>0</v>
      </c>
      <c r="G92" s="37">
        <v>0</v>
      </c>
      <c r="H92" s="37">
        <v>0</v>
      </c>
      <c r="I92" s="37">
        <v>0</v>
      </c>
      <c r="J92" s="37">
        <v>0</v>
      </c>
      <c r="K92" s="37">
        <v>0</v>
      </c>
      <c r="L92" s="37">
        <v>0</v>
      </c>
      <c r="M92" s="37">
        <v>0</v>
      </c>
      <c r="N92" s="37">
        <v>0</v>
      </c>
      <c r="O92" s="37">
        <v>0</v>
      </c>
      <c r="P92" s="37">
        <v>0</v>
      </c>
      <c r="Q92" s="37">
        <v>0</v>
      </c>
      <c r="R92" s="37">
        <v>0</v>
      </c>
      <c r="S92" s="37">
        <v>0</v>
      </c>
      <c r="T92" s="37">
        <v>0</v>
      </c>
      <c r="U92" s="37">
        <v>1</v>
      </c>
      <c r="V92" s="37">
        <v>0</v>
      </c>
      <c r="W92" s="37">
        <v>0</v>
      </c>
      <c r="X92" s="37">
        <v>237</v>
      </c>
      <c r="Y92" s="37">
        <v>0</v>
      </c>
      <c r="Z92" s="37">
        <v>0</v>
      </c>
      <c r="AA92" s="37">
        <v>0</v>
      </c>
      <c r="AB92" s="37">
        <v>0</v>
      </c>
      <c r="AC92" s="37">
        <v>0</v>
      </c>
      <c r="AD92" s="37">
        <v>0</v>
      </c>
      <c r="AE92" s="56">
        <v>9.6699999999999994E-2</v>
      </c>
      <c r="AF92" s="37">
        <v>0</v>
      </c>
      <c r="AG92" s="37">
        <v>0</v>
      </c>
      <c r="AH92" s="37">
        <v>0</v>
      </c>
      <c r="AI92" s="37">
        <v>0</v>
      </c>
      <c r="AJ92" s="37">
        <v>0</v>
      </c>
      <c r="AK92" s="37">
        <v>0</v>
      </c>
      <c r="AL92" s="37">
        <v>0</v>
      </c>
      <c r="AM92" s="37">
        <v>0</v>
      </c>
      <c r="AN92" s="37">
        <v>0</v>
      </c>
      <c r="AO92" s="37"/>
      <c r="AP92" s="37"/>
      <c r="AQ92" s="37"/>
      <c r="AR92" s="37"/>
    </row>
    <row r="93" spans="1:44" x14ac:dyDescent="0.2">
      <c r="A93" s="1">
        <f t="shared" si="3"/>
        <v>1</v>
      </c>
      <c r="B93" s="101">
        <f t="shared" si="4"/>
        <v>47149</v>
      </c>
      <c r="C93" s="37">
        <v>0</v>
      </c>
      <c r="D93" s="37">
        <v>56138240.700000025</v>
      </c>
      <c r="E93" s="37">
        <v>0</v>
      </c>
      <c r="F93" s="37">
        <v>0</v>
      </c>
      <c r="G93" s="37">
        <v>0</v>
      </c>
      <c r="H93" s="37">
        <v>0</v>
      </c>
      <c r="I93" s="37">
        <v>0</v>
      </c>
      <c r="J93" s="37">
        <v>0</v>
      </c>
      <c r="K93" s="37">
        <v>0</v>
      </c>
      <c r="L93" s="37">
        <v>0</v>
      </c>
      <c r="M93" s="37">
        <v>0</v>
      </c>
      <c r="N93" s="37">
        <v>0</v>
      </c>
      <c r="O93" s="37">
        <v>0</v>
      </c>
      <c r="P93" s="37">
        <v>0</v>
      </c>
      <c r="Q93" s="37">
        <v>0</v>
      </c>
      <c r="R93" s="37">
        <v>0</v>
      </c>
      <c r="S93" s="37">
        <v>0</v>
      </c>
      <c r="T93" s="37">
        <v>0</v>
      </c>
      <c r="U93" s="37">
        <v>1</v>
      </c>
      <c r="V93" s="37">
        <v>0</v>
      </c>
      <c r="W93" s="37">
        <v>0</v>
      </c>
      <c r="X93" s="37">
        <v>237</v>
      </c>
      <c r="Y93" s="37">
        <v>0</v>
      </c>
      <c r="Z93" s="37">
        <v>0</v>
      </c>
      <c r="AA93" s="37">
        <v>0</v>
      </c>
      <c r="AB93" s="37">
        <v>0</v>
      </c>
      <c r="AC93" s="37">
        <v>0</v>
      </c>
      <c r="AD93" s="37">
        <v>0</v>
      </c>
      <c r="AE93" s="56">
        <v>9.6699999999999994E-2</v>
      </c>
      <c r="AF93" s="37">
        <v>0</v>
      </c>
      <c r="AG93" s="37">
        <v>0</v>
      </c>
      <c r="AH93" s="37">
        <v>0</v>
      </c>
      <c r="AI93" s="37">
        <v>0</v>
      </c>
      <c r="AJ93" s="37">
        <v>0</v>
      </c>
      <c r="AK93" s="37">
        <v>0</v>
      </c>
      <c r="AL93" s="37">
        <v>0</v>
      </c>
      <c r="AM93" s="37">
        <v>0</v>
      </c>
      <c r="AN93" s="37">
        <v>0</v>
      </c>
      <c r="AO93" s="37"/>
      <c r="AP93" s="37"/>
      <c r="AQ93" s="37"/>
      <c r="AR93" s="37"/>
    </row>
    <row r="94" spans="1:44" x14ac:dyDescent="0.2">
      <c r="A94" s="1">
        <f t="shared" si="3"/>
        <v>2</v>
      </c>
      <c r="B94" s="101">
        <f t="shared" si="4"/>
        <v>47177</v>
      </c>
      <c r="C94" s="37">
        <v>0</v>
      </c>
      <c r="D94" s="37">
        <v>56138240.700000025</v>
      </c>
      <c r="E94" s="37">
        <v>0</v>
      </c>
      <c r="F94" s="37">
        <v>0</v>
      </c>
      <c r="G94" s="37">
        <v>0</v>
      </c>
      <c r="H94" s="37">
        <v>0</v>
      </c>
      <c r="I94" s="37">
        <v>0</v>
      </c>
      <c r="J94" s="37">
        <v>0</v>
      </c>
      <c r="K94" s="37">
        <v>0</v>
      </c>
      <c r="L94" s="37">
        <v>0</v>
      </c>
      <c r="M94" s="37">
        <v>0</v>
      </c>
      <c r="N94" s="37">
        <v>0</v>
      </c>
      <c r="O94" s="37">
        <v>0</v>
      </c>
      <c r="P94" s="37">
        <v>0</v>
      </c>
      <c r="Q94" s="37">
        <v>0</v>
      </c>
      <c r="R94" s="37">
        <v>0</v>
      </c>
      <c r="S94" s="37">
        <v>0</v>
      </c>
      <c r="T94" s="37">
        <v>0</v>
      </c>
      <c r="U94" s="37">
        <v>1</v>
      </c>
      <c r="V94" s="37">
        <v>0</v>
      </c>
      <c r="W94" s="37">
        <v>0</v>
      </c>
      <c r="X94" s="37">
        <v>237</v>
      </c>
      <c r="Y94" s="37">
        <v>0</v>
      </c>
      <c r="Z94" s="37">
        <v>0</v>
      </c>
      <c r="AA94" s="37">
        <v>0</v>
      </c>
      <c r="AB94" s="37">
        <v>0</v>
      </c>
      <c r="AC94" s="37">
        <v>0</v>
      </c>
      <c r="AD94" s="37">
        <v>0</v>
      </c>
      <c r="AE94" s="56">
        <v>9.6699999999999994E-2</v>
      </c>
      <c r="AF94" s="37">
        <v>0</v>
      </c>
      <c r="AG94" s="37">
        <v>0</v>
      </c>
      <c r="AH94" s="37">
        <v>0</v>
      </c>
      <c r="AI94" s="37">
        <v>0</v>
      </c>
      <c r="AJ94" s="37">
        <v>0</v>
      </c>
      <c r="AK94" s="37">
        <v>0</v>
      </c>
      <c r="AL94" s="37">
        <v>0</v>
      </c>
      <c r="AM94" s="37">
        <v>0</v>
      </c>
      <c r="AN94" s="37">
        <v>0</v>
      </c>
      <c r="AO94" s="37"/>
      <c r="AP94" s="37"/>
      <c r="AQ94" s="37"/>
      <c r="AR94" s="37"/>
    </row>
    <row r="95" spans="1:44" x14ac:dyDescent="0.2">
      <c r="A95" s="1">
        <f t="shared" si="3"/>
        <v>3</v>
      </c>
      <c r="B95" s="101">
        <f t="shared" si="4"/>
        <v>47208</v>
      </c>
      <c r="C95" s="37">
        <v>0</v>
      </c>
      <c r="D95" s="37">
        <v>56138240.700000025</v>
      </c>
      <c r="E95" s="37">
        <v>0</v>
      </c>
      <c r="F95" s="37">
        <v>0</v>
      </c>
      <c r="G95" s="37">
        <v>0</v>
      </c>
      <c r="H95" s="37">
        <v>0</v>
      </c>
      <c r="I95" s="37">
        <v>0</v>
      </c>
      <c r="J95" s="37">
        <v>0</v>
      </c>
      <c r="K95" s="37">
        <v>0</v>
      </c>
      <c r="L95" s="37">
        <v>0</v>
      </c>
      <c r="M95" s="37">
        <v>0</v>
      </c>
      <c r="N95" s="37">
        <v>0</v>
      </c>
      <c r="O95" s="37">
        <v>0</v>
      </c>
      <c r="P95" s="37">
        <v>0</v>
      </c>
      <c r="Q95" s="37">
        <v>0</v>
      </c>
      <c r="R95" s="37">
        <v>0</v>
      </c>
      <c r="S95" s="37">
        <v>0</v>
      </c>
      <c r="T95" s="37">
        <v>0</v>
      </c>
      <c r="U95" s="37">
        <v>1</v>
      </c>
      <c r="V95" s="37">
        <v>0</v>
      </c>
      <c r="W95" s="37">
        <v>0</v>
      </c>
      <c r="X95" s="37">
        <v>237</v>
      </c>
      <c r="Y95" s="37">
        <v>0</v>
      </c>
      <c r="Z95" s="37">
        <v>0</v>
      </c>
      <c r="AA95" s="37">
        <v>0</v>
      </c>
      <c r="AB95" s="37">
        <v>0</v>
      </c>
      <c r="AC95" s="37">
        <v>0</v>
      </c>
      <c r="AD95" s="37">
        <v>0</v>
      </c>
      <c r="AE95" s="56">
        <v>9.6699999999999994E-2</v>
      </c>
      <c r="AF95" s="37">
        <v>0</v>
      </c>
      <c r="AG95" s="37">
        <v>0</v>
      </c>
      <c r="AH95" s="37">
        <v>0</v>
      </c>
      <c r="AI95" s="37">
        <v>0</v>
      </c>
      <c r="AJ95" s="37">
        <v>0</v>
      </c>
      <c r="AK95" s="37">
        <v>0</v>
      </c>
      <c r="AL95" s="37">
        <v>0</v>
      </c>
      <c r="AM95" s="37">
        <v>0</v>
      </c>
      <c r="AN95" s="37">
        <v>0</v>
      </c>
      <c r="AO95" s="37"/>
      <c r="AP95" s="37"/>
      <c r="AQ95" s="37"/>
      <c r="AR95" s="37"/>
    </row>
    <row r="96" spans="1:44" x14ac:dyDescent="0.2">
      <c r="A96" s="1">
        <f t="shared" si="3"/>
        <v>4</v>
      </c>
      <c r="B96" s="101">
        <f t="shared" si="4"/>
        <v>47238</v>
      </c>
      <c r="C96" s="37">
        <v>0</v>
      </c>
      <c r="D96" s="37">
        <v>56138240.700000025</v>
      </c>
      <c r="E96" s="37">
        <v>0</v>
      </c>
      <c r="F96" s="37">
        <v>0</v>
      </c>
      <c r="G96" s="37">
        <v>0</v>
      </c>
      <c r="H96" s="37">
        <v>0</v>
      </c>
      <c r="I96" s="37">
        <v>0</v>
      </c>
      <c r="J96" s="37">
        <v>0</v>
      </c>
      <c r="K96" s="37">
        <v>0</v>
      </c>
      <c r="L96" s="37">
        <v>0</v>
      </c>
      <c r="M96" s="37">
        <v>0</v>
      </c>
      <c r="N96" s="37">
        <v>0</v>
      </c>
      <c r="O96" s="37">
        <v>0</v>
      </c>
      <c r="P96" s="37">
        <v>0</v>
      </c>
      <c r="Q96" s="37">
        <v>0</v>
      </c>
      <c r="R96" s="37">
        <v>0</v>
      </c>
      <c r="S96" s="37">
        <v>0</v>
      </c>
      <c r="T96" s="37">
        <v>0</v>
      </c>
      <c r="U96" s="37">
        <v>1</v>
      </c>
      <c r="V96" s="37">
        <v>0</v>
      </c>
      <c r="W96" s="37">
        <v>0</v>
      </c>
      <c r="X96" s="37">
        <v>237</v>
      </c>
      <c r="Y96" s="37">
        <v>0</v>
      </c>
      <c r="Z96" s="37">
        <v>0</v>
      </c>
      <c r="AA96" s="37">
        <v>0</v>
      </c>
      <c r="AB96" s="37">
        <v>0</v>
      </c>
      <c r="AC96" s="37">
        <v>0</v>
      </c>
      <c r="AD96" s="37">
        <v>0</v>
      </c>
      <c r="AE96" s="56">
        <v>9.6699999999999994E-2</v>
      </c>
      <c r="AF96" s="37">
        <v>0</v>
      </c>
      <c r="AG96" s="37">
        <v>0</v>
      </c>
      <c r="AH96" s="37">
        <v>0</v>
      </c>
      <c r="AI96" s="37">
        <v>0</v>
      </c>
      <c r="AJ96" s="37">
        <v>0</v>
      </c>
      <c r="AK96" s="37">
        <v>0</v>
      </c>
      <c r="AL96" s="37">
        <v>0</v>
      </c>
      <c r="AM96" s="37">
        <v>0</v>
      </c>
      <c r="AN96" s="37">
        <v>0</v>
      </c>
      <c r="AO96" s="37"/>
      <c r="AP96" s="37"/>
      <c r="AQ96" s="37"/>
      <c r="AR96" s="37"/>
    </row>
    <row r="97" spans="1:44" x14ac:dyDescent="0.2">
      <c r="A97" s="1">
        <f t="shared" si="3"/>
        <v>5</v>
      </c>
      <c r="B97" s="101">
        <f t="shared" si="4"/>
        <v>47269</v>
      </c>
      <c r="C97" s="37">
        <v>0</v>
      </c>
      <c r="D97" s="37">
        <v>56138240.700000025</v>
      </c>
      <c r="E97" s="37">
        <v>0</v>
      </c>
      <c r="F97" s="37">
        <v>0</v>
      </c>
      <c r="G97" s="37">
        <v>0</v>
      </c>
      <c r="H97" s="37">
        <v>0</v>
      </c>
      <c r="I97" s="37">
        <v>0</v>
      </c>
      <c r="J97" s="37">
        <v>0</v>
      </c>
      <c r="K97" s="37">
        <v>0</v>
      </c>
      <c r="L97" s="37">
        <v>0</v>
      </c>
      <c r="M97" s="37">
        <v>0</v>
      </c>
      <c r="N97" s="37">
        <v>0</v>
      </c>
      <c r="O97" s="37">
        <v>0</v>
      </c>
      <c r="P97" s="37">
        <v>0</v>
      </c>
      <c r="Q97" s="37">
        <v>0</v>
      </c>
      <c r="R97" s="37">
        <v>0</v>
      </c>
      <c r="S97" s="37">
        <v>0</v>
      </c>
      <c r="T97" s="37">
        <v>0</v>
      </c>
      <c r="U97" s="37">
        <v>1</v>
      </c>
      <c r="V97" s="37">
        <v>0</v>
      </c>
      <c r="W97" s="37">
        <v>0</v>
      </c>
      <c r="X97" s="37">
        <v>237</v>
      </c>
      <c r="Y97" s="37">
        <v>0</v>
      </c>
      <c r="Z97" s="37">
        <v>0</v>
      </c>
      <c r="AA97" s="37">
        <v>0</v>
      </c>
      <c r="AB97" s="37">
        <v>0</v>
      </c>
      <c r="AC97" s="37">
        <v>0</v>
      </c>
      <c r="AD97" s="37">
        <v>0</v>
      </c>
      <c r="AE97" s="56">
        <v>9.6699999999999994E-2</v>
      </c>
      <c r="AF97" s="37">
        <v>0</v>
      </c>
      <c r="AG97" s="37">
        <v>0</v>
      </c>
      <c r="AH97" s="37">
        <v>0</v>
      </c>
      <c r="AI97" s="37">
        <v>0</v>
      </c>
      <c r="AJ97" s="37">
        <v>0</v>
      </c>
      <c r="AK97" s="37">
        <v>0</v>
      </c>
      <c r="AL97" s="37">
        <v>0</v>
      </c>
      <c r="AM97" s="37">
        <v>0</v>
      </c>
      <c r="AN97" s="37">
        <v>0</v>
      </c>
      <c r="AO97" s="37"/>
      <c r="AP97" s="37"/>
      <c r="AQ97" s="37"/>
      <c r="AR97" s="37"/>
    </row>
    <row r="98" spans="1:44" x14ac:dyDescent="0.2">
      <c r="A98" s="1">
        <f t="shared" si="3"/>
        <v>6</v>
      </c>
      <c r="B98" s="101">
        <f t="shared" si="4"/>
        <v>47299</v>
      </c>
      <c r="C98" s="37">
        <v>0</v>
      </c>
      <c r="D98" s="37">
        <v>56138240.700000025</v>
      </c>
      <c r="E98" s="37">
        <v>0</v>
      </c>
      <c r="F98" s="37">
        <v>0</v>
      </c>
      <c r="G98" s="37">
        <v>0</v>
      </c>
      <c r="H98" s="37">
        <v>0</v>
      </c>
      <c r="I98" s="37">
        <v>0</v>
      </c>
      <c r="J98" s="37">
        <v>0</v>
      </c>
      <c r="K98" s="37">
        <v>0</v>
      </c>
      <c r="L98" s="37">
        <v>0</v>
      </c>
      <c r="M98" s="37">
        <v>0</v>
      </c>
      <c r="N98" s="37">
        <v>0</v>
      </c>
      <c r="O98" s="37">
        <v>0</v>
      </c>
      <c r="P98" s="37">
        <v>0</v>
      </c>
      <c r="Q98" s="37">
        <v>0</v>
      </c>
      <c r="R98" s="37">
        <v>0</v>
      </c>
      <c r="S98" s="37">
        <v>0</v>
      </c>
      <c r="T98" s="37">
        <v>0</v>
      </c>
      <c r="U98" s="37">
        <v>1</v>
      </c>
      <c r="V98" s="37">
        <v>0</v>
      </c>
      <c r="W98" s="37">
        <v>0</v>
      </c>
      <c r="X98" s="37">
        <v>237</v>
      </c>
      <c r="Y98" s="37">
        <v>0</v>
      </c>
      <c r="Z98" s="37">
        <v>0</v>
      </c>
      <c r="AA98" s="37">
        <v>0</v>
      </c>
      <c r="AB98" s="37">
        <v>0</v>
      </c>
      <c r="AC98" s="37">
        <v>0</v>
      </c>
      <c r="AD98" s="37">
        <v>0</v>
      </c>
      <c r="AE98" s="56">
        <v>9.6699999999999994E-2</v>
      </c>
      <c r="AF98" s="37">
        <v>0</v>
      </c>
      <c r="AG98" s="37">
        <v>0</v>
      </c>
      <c r="AH98" s="37">
        <v>0</v>
      </c>
      <c r="AI98" s="37">
        <v>0</v>
      </c>
      <c r="AJ98" s="37">
        <v>0</v>
      </c>
      <c r="AK98" s="37">
        <v>0</v>
      </c>
      <c r="AL98" s="37">
        <v>0</v>
      </c>
      <c r="AM98" s="37">
        <v>0</v>
      </c>
      <c r="AN98" s="37">
        <v>0</v>
      </c>
      <c r="AO98" s="37"/>
      <c r="AP98" s="37"/>
      <c r="AQ98" s="37"/>
      <c r="AR98" s="37"/>
    </row>
    <row r="99" spans="1:44" x14ac:dyDescent="0.2">
      <c r="A99" s="1">
        <f t="shared" si="3"/>
        <v>7</v>
      </c>
      <c r="B99" s="101">
        <f t="shared" si="4"/>
        <v>47330</v>
      </c>
      <c r="C99" s="37">
        <v>0</v>
      </c>
      <c r="D99" s="37">
        <v>56138240.700000025</v>
      </c>
      <c r="E99" s="37">
        <v>0</v>
      </c>
      <c r="F99" s="37">
        <v>0</v>
      </c>
      <c r="G99" s="37">
        <v>0</v>
      </c>
      <c r="H99" s="37">
        <v>0</v>
      </c>
      <c r="I99" s="37">
        <v>0</v>
      </c>
      <c r="J99" s="37">
        <v>0</v>
      </c>
      <c r="K99" s="37">
        <v>0</v>
      </c>
      <c r="L99" s="37">
        <v>0</v>
      </c>
      <c r="M99" s="37">
        <v>0</v>
      </c>
      <c r="N99" s="37">
        <v>0</v>
      </c>
      <c r="O99" s="37">
        <v>0</v>
      </c>
      <c r="P99" s="37">
        <v>0</v>
      </c>
      <c r="Q99" s="37">
        <v>0</v>
      </c>
      <c r="R99" s="37">
        <v>0</v>
      </c>
      <c r="S99" s="37">
        <v>0</v>
      </c>
      <c r="T99" s="37">
        <v>0</v>
      </c>
      <c r="U99" s="37">
        <v>1</v>
      </c>
      <c r="V99" s="37">
        <v>0</v>
      </c>
      <c r="W99" s="37">
        <v>0</v>
      </c>
      <c r="X99" s="37">
        <v>237</v>
      </c>
      <c r="Y99" s="37">
        <v>0</v>
      </c>
      <c r="Z99" s="37">
        <v>0</v>
      </c>
      <c r="AA99" s="37">
        <v>0</v>
      </c>
      <c r="AB99" s="37">
        <v>0</v>
      </c>
      <c r="AC99" s="37">
        <v>0</v>
      </c>
      <c r="AD99" s="37">
        <v>0</v>
      </c>
      <c r="AE99" s="56">
        <v>9.6699999999999994E-2</v>
      </c>
      <c r="AF99" s="37">
        <v>0</v>
      </c>
      <c r="AG99" s="37">
        <v>0</v>
      </c>
      <c r="AH99" s="37">
        <v>0</v>
      </c>
      <c r="AI99" s="37">
        <v>0</v>
      </c>
      <c r="AJ99" s="37">
        <v>0</v>
      </c>
      <c r="AK99" s="37">
        <v>0</v>
      </c>
      <c r="AL99" s="37">
        <v>0</v>
      </c>
      <c r="AM99" s="37">
        <v>0</v>
      </c>
      <c r="AN99" s="37">
        <v>0</v>
      </c>
      <c r="AO99" s="37"/>
      <c r="AP99" s="37"/>
      <c r="AQ99" s="37"/>
      <c r="AR99" s="37"/>
    </row>
    <row r="100" spans="1:44" x14ac:dyDescent="0.2">
      <c r="A100" s="1">
        <f t="shared" si="3"/>
        <v>8</v>
      </c>
      <c r="B100" s="101">
        <f t="shared" si="4"/>
        <v>47361</v>
      </c>
      <c r="C100" s="37">
        <v>0</v>
      </c>
      <c r="D100" s="37">
        <v>56138240.700000025</v>
      </c>
      <c r="E100" s="37">
        <v>0</v>
      </c>
      <c r="F100" s="37">
        <v>0</v>
      </c>
      <c r="G100" s="37">
        <v>0</v>
      </c>
      <c r="H100" s="37">
        <v>0</v>
      </c>
      <c r="I100" s="37">
        <v>0</v>
      </c>
      <c r="J100" s="37">
        <v>0</v>
      </c>
      <c r="K100" s="37">
        <v>0</v>
      </c>
      <c r="L100" s="37">
        <v>0</v>
      </c>
      <c r="M100" s="37">
        <v>0</v>
      </c>
      <c r="N100" s="37">
        <v>0</v>
      </c>
      <c r="O100" s="37">
        <v>0</v>
      </c>
      <c r="P100" s="37">
        <v>0</v>
      </c>
      <c r="Q100" s="37">
        <v>0</v>
      </c>
      <c r="R100" s="37">
        <v>0</v>
      </c>
      <c r="S100" s="37">
        <v>0</v>
      </c>
      <c r="T100" s="37">
        <v>0</v>
      </c>
      <c r="U100" s="37">
        <v>1</v>
      </c>
      <c r="V100" s="37">
        <v>0</v>
      </c>
      <c r="W100" s="37">
        <v>0</v>
      </c>
      <c r="X100" s="37">
        <v>237</v>
      </c>
      <c r="Y100" s="37">
        <v>0</v>
      </c>
      <c r="Z100" s="37">
        <v>0</v>
      </c>
      <c r="AA100" s="37">
        <v>0</v>
      </c>
      <c r="AB100" s="37">
        <v>0</v>
      </c>
      <c r="AC100" s="37">
        <v>0</v>
      </c>
      <c r="AD100" s="37">
        <v>0</v>
      </c>
      <c r="AE100" s="56">
        <v>9.6699999999999994E-2</v>
      </c>
      <c r="AF100" s="37">
        <v>0</v>
      </c>
      <c r="AG100" s="37">
        <v>0</v>
      </c>
      <c r="AH100" s="37">
        <v>0</v>
      </c>
      <c r="AI100" s="37">
        <v>0</v>
      </c>
      <c r="AJ100" s="37">
        <v>0</v>
      </c>
      <c r="AK100" s="37">
        <v>0</v>
      </c>
      <c r="AL100" s="37">
        <v>0</v>
      </c>
      <c r="AM100" s="37">
        <v>0</v>
      </c>
      <c r="AN100" s="37">
        <v>0</v>
      </c>
      <c r="AO100" s="37"/>
      <c r="AP100" s="37"/>
      <c r="AQ100" s="37"/>
      <c r="AR100" s="37"/>
    </row>
    <row r="101" spans="1:44" x14ac:dyDescent="0.2">
      <c r="A101" s="1">
        <f t="shared" si="3"/>
        <v>9</v>
      </c>
      <c r="B101" s="101">
        <f t="shared" si="4"/>
        <v>47391</v>
      </c>
      <c r="C101" s="37">
        <v>0</v>
      </c>
      <c r="D101" s="37">
        <v>56138240.700000025</v>
      </c>
      <c r="E101" s="37">
        <v>0</v>
      </c>
      <c r="F101" s="37">
        <v>0</v>
      </c>
      <c r="G101" s="37">
        <v>0</v>
      </c>
      <c r="H101" s="37">
        <v>0</v>
      </c>
      <c r="I101" s="37">
        <v>0</v>
      </c>
      <c r="J101" s="37">
        <v>0</v>
      </c>
      <c r="K101" s="37">
        <v>0</v>
      </c>
      <c r="L101" s="37">
        <v>0</v>
      </c>
      <c r="M101" s="37">
        <v>0</v>
      </c>
      <c r="N101" s="37">
        <v>0</v>
      </c>
      <c r="O101" s="37">
        <v>0</v>
      </c>
      <c r="P101" s="37">
        <v>0</v>
      </c>
      <c r="Q101" s="37">
        <v>0</v>
      </c>
      <c r="R101" s="37">
        <v>0</v>
      </c>
      <c r="S101" s="37">
        <v>0</v>
      </c>
      <c r="T101" s="37">
        <v>0</v>
      </c>
      <c r="U101" s="37">
        <v>1</v>
      </c>
      <c r="V101" s="37">
        <v>0</v>
      </c>
      <c r="W101" s="37">
        <v>0</v>
      </c>
      <c r="X101" s="37">
        <v>237</v>
      </c>
      <c r="Y101" s="37">
        <v>0</v>
      </c>
      <c r="Z101" s="37">
        <v>0</v>
      </c>
      <c r="AA101" s="37">
        <v>0</v>
      </c>
      <c r="AB101" s="37">
        <v>0</v>
      </c>
      <c r="AC101" s="37">
        <v>0</v>
      </c>
      <c r="AD101" s="37">
        <v>0</v>
      </c>
      <c r="AE101" s="56">
        <v>9.6699999999999994E-2</v>
      </c>
      <c r="AF101" s="37">
        <v>0</v>
      </c>
      <c r="AG101" s="37">
        <v>0</v>
      </c>
      <c r="AH101" s="37">
        <v>0</v>
      </c>
      <c r="AI101" s="37">
        <v>0</v>
      </c>
      <c r="AJ101" s="37">
        <v>0</v>
      </c>
      <c r="AK101" s="37">
        <v>0</v>
      </c>
      <c r="AL101" s="37">
        <v>0</v>
      </c>
      <c r="AM101" s="37">
        <v>0</v>
      </c>
      <c r="AN101" s="37">
        <v>0</v>
      </c>
      <c r="AO101" s="37"/>
      <c r="AP101" s="37"/>
      <c r="AQ101" s="37"/>
      <c r="AR101" s="37"/>
    </row>
    <row r="102" spans="1:44" x14ac:dyDescent="0.2">
      <c r="A102" s="1">
        <f t="shared" si="3"/>
        <v>10</v>
      </c>
      <c r="B102" s="101">
        <f t="shared" si="4"/>
        <v>47422</v>
      </c>
      <c r="C102" s="37">
        <v>0</v>
      </c>
      <c r="D102" s="37">
        <v>56138240.700000025</v>
      </c>
      <c r="E102" s="37">
        <v>0</v>
      </c>
      <c r="F102" s="37">
        <v>0</v>
      </c>
      <c r="G102" s="37">
        <v>0</v>
      </c>
      <c r="H102" s="37">
        <v>0</v>
      </c>
      <c r="I102" s="37">
        <v>0</v>
      </c>
      <c r="J102" s="37">
        <v>0</v>
      </c>
      <c r="K102" s="37">
        <v>0</v>
      </c>
      <c r="L102" s="37">
        <v>0</v>
      </c>
      <c r="M102" s="37">
        <v>0</v>
      </c>
      <c r="N102" s="37">
        <v>0</v>
      </c>
      <c r="O102" s="37">
        <v>0</v>
      </c>
      <c r="P102" s="37">
        <v>0</v>
      </c>
      <c r="Q102" s="37">
        <v>0</v>
      </c>
      <c r="R102" s="37">
        <v>0</v>
      </c>
      <c r="S102" s="37">
        <v>0</v>
      </c>
      <c r="T102" s="37">
        <v>0</v>
      </c>
      <c r="U102" s="37">
        <v>1</v>
      </c>
      <c r="V102" s="37">
        <v>0</v>
      </c>
      <c r="W102" s="37">
        <v>0</v>
      </c>
      <c r="X102" s="37">
        <v>237</v>
      </c>
      <c r="Y102" s="37">
        <v>0</v>
      </c>
      <c r="Z102" s="37">
        <v>0</v>
      </c>
      <c r="AA102" s="37">
        <v>0</v>
      </c>
      <c r="AB102" s="37">
        <v>0</v>
      </c>
      <c r="AC102" s="37">
        <v>0</v>
      </c>
      <c r="AD102" s="37">
        <v>0</v>
      </c>
      <c r="AE102" s="56">
        <v>9.6699999999999994E-2</v>
      </c>
      <c r="AF102" s="37">
        <v>0</v>
      </c>
      <c r="AG102" s="37">
        <v>0</v>
      </c>
      <c r="AH102" s="37">
        <v>0</v>
      </c>
      <c r="AI102" s="37">
        <v>0</v>
      </c>
      <c r="AJ102" s="37">
        <v>0</v>
      </c>
      <c r="AK102" s="37">
        <v>0</v>
      </c>
      <c r="AL102" s="37">
        <v>0</v>
      </c>
      <c r="AM102" s="37">
        <v>0</v>
      </c>
      <c r="AN102" s="37">
        <v>0</v>
      </c>
      <c r="AO102" s="37"/>
      <c r="AP102" s="37"/>
      <c r="AQ102" s="37"/>
      <c r="AR102" s="37"/>
    </row>
    <row r="103" spans="1:44" x14ac:dyDescent="0.2">
      <c r="A103" s="1">
        <f t="shared" si="3"/>
        <v>11</v>
      </c>
      <c r="B103" s="101">
        <f t="shared" si="4"/>
        <v>47452</v>
      </c>
      <c r="C103" s="37">
        <v>0</v>
      </c>
      <c r="D103" s="37">
        <v>56138240.700000025</v>
      </c>
      <c r="E103" s="37">
        <v>0</v>
      </c>
      <c r="F103" s="37">
        <v>0</v>
      </c>
      <c r="G103" s="37">
        <v>0</v>
      </c>
      <c r="H103" s="37">
        <v>0</v>
      </c>
      <c r="I103" s="37">
        <v>0</v>
      </c>
      <c r="J103" s="37">
        <v>0</v>
      </c>
      <c r="K103" s="37">
        <v>0</v>
      </c>
      <c r="L103" s="37">
        <v>0</v>
      </c>
      <c r="M103" s="37">
        <v>0</v>
      </c>
      <c r="N103" s="37">
        <v>0</v>
      </c>
      <c r="O103" s="37">
        <v>0</v>
      </c>
      <c r="P103" s="37">
        <v>0</v>
      </c>
      <c r="Q103" s="37">
        <v>0</v>
      </c>
      <c r="R103" s="37">
        <v>0</v>
      </c>
      <c r="S103" s="37">
        <v>0</v>
      </c>
      <c r="T103" s="37">
        <v>0</v>
      </c>
      <c r="U103" s="37">
        <v>1</v>
      </c>
      <c r="V103" s="37">
        <v>0</v>
      </c>
      <c r="W103" s="37">
        <v>0</v>
      </c>
      <c r="X103" s="37">
        <v>237</v>
      </c>
      <c r="Y103" s="37">
        <v>0</v>
      </c>
      <c r="Z103" s="37">
        <v>0</v>
      </c>
      <c r="AA103" s="37">
        <v>0</v>
      </c>
      <c r="AB103" s="37">
        <v>0</v>
      </c>
      <c r="AC103" s="37">
        <v>0</v>
      </c>
      <c r="AD103" s="37">
        <v>0</v>
      </c>
      <c r="AE103" s="56">
        <v>9.6699999999999994E-2</v>
      </c>
      <c r="AF103" s="37">
        <v>0</v>
      </c>
      <c r="AG103" s="37">
        <v>0</v>
      </c>
      <c r="AH103" s="37">
        <v>0</v>
      </c>
      <c r="AI103" s="37">
        <v>0</v>
      </c>
      <c r="AJ103" s="37">
        <v>0</v>
      </c>
      <c r="AK103" s="37">
        <v>0</v>
      </c>
      <c r="AL103" s="37">
        <v>0</v>
      </c>
      <c r="AM103" s="37">
        <v>0</v>
      </c>
      <c r="AN103" s="37">
        <v>0</v>
      </c>
      <c r="AO103" s="37"/>
      <c r="AP103" s="37"/>
      <c r="AQ103" s="37"/>
      <c r="AR103" s="37"/>
    </row>
    <row r="104" spans="1:44" x14ac:dyDescent="0.2">
      <c r="A104" s="1">
        <f t="shared" si="3"/>
        <v>12</v>
      </c>
      <c r="B104" s="101">
        <f t="shared" si="4"/>
        <v>47483</v>
      </c>
      <c r="C104" s="37">
        <v>0</v>
      </c>
      <c r="D104" s="37">
        <v>56138240.700000025</v>
      </c>
      <c r="E104" s="37">
        <v>0</v>
      </c>
      <c r="F104" s="37">
        <v>0</v>
      </c>
      <c r="G104" s="37">
        <v>0</v>
      </c>
      <c r="H104" s="37">
        <v>0</v>
      </c>
      <c r="I104" s="37">
        <v>0</v>
      </c>
      <c r="J104" s="37">
        <v>0</v>
      </c>
      <c r="K104" s="37">
        <v>0</v>
      </c>
      <c r="L104" s="37">
        <v>0</v>
      </c>
      <c r="M104" s="37">
        <v>0</v>
      </c>
      <c r="N104" s="37">
        <v>0</v>
      </c>
      <c r="O104" s="37">
        <v>0</v>
      </c>
      <c r="P104" s="37">
        <v>0</v>
      </c>
      <c r="Q104" s="37">
        <v>0</v>
      </c>
      <c r="R104" s="37">
        <v>0</v>
      </c>
      <c r="S104" s="37">
        <v>0</v>
      </c>
      <c r="T104" s="37">
        <v>0</v>
      </c>
      <c r="U104" s="37">
        <v>1</v>
      </c>
      <c r="V104" s="37">
        <v>0</v>
      </c>
      <c r="W104" s="37">
        <v>0</v>
      </c>
      <c r="X104" s="37">
        <v>237</v>
      </c>
      <c r="Y104" s="37">
        <v>0</v>
      </c>
      <c r="Z104" s="37">
        <v>0</v>
      </c>
      <c r="AA104" s="37">
        <v>0</v>
      </c>
      <c r="AB104" s="37">
        <v>0</v>
      </c>
      <c r="AC104" s="37">
        <v>0</v>
      </c>
      <c r="AD104" s="37">
        <v>0</v>
      </c>
      <c r="AE104" s="56">
        <v>9.6699999999999994E-2</v>
      </c>
      <c r="AF104" s="37">
        <v>0</v>
      </c>
      <c r="AG104" s="37">
        <v>0</v>
      </c>
      <c r="AH104" s="37">
        <v>0</v>
      </c>
      <c r="AI104" s="37">
        <v>0</v>
      </c>
      <c r="AJ104" s="37">
        <v>0</v>
      </c>
      <c r="AK104" s="37">
        <v>0</v>
      </c>
      <c r="AL104" s="37">
        <v>0</v>
      </c>
      <c r="AM104" s="37">
        <v>0</v>
      </c>
      <c r="AN104" s="37">
        <v>0</v>
      </c>
      <c r="AO104" s="37"/>
      <c r="AP104" s="37"/>
      <c r="AQ104" s="37"/>
      <c r="AR104" s="37"/>
    </row>
    <row r="105" spans="1:44" x14ac:dyDescent="0.2">
      <c r="A105" s="1">
        <f t="shared" si="3"/>
        <v>1</v>
      </c>
      <c r="B105" s="101">
        <f t="shared" si="4"/>
        <v>47514</v>
      </c>
      <c r="C105" s="37">
        <v>0</v>
      </c>
      <c r="D105" s="37">
        <v>56138240.700000025</v>
      </c>
      <c r="E105" s="37">
        <v>0</v>
      </c>
      <c r="F105" s="37">
        <v>0</v>
      </c>
      <c r="G105" s="37">
        <v>0</v>
      </c>
      <c r="H105" s="37">
        <v>0</v>
      </c>
      <c r="I105" s="37">
        <v>0</v>
      </c>
      <c r="J105" s="37">
        <v>0</v>
      </c>
      <c r="K105" s="37">
        <v>0</v>
      </c>
      <c r="L105" s="37">
        <v>0</v>
      </c>
      <c r="M105" s="37">
        <v>0</v>
      </c>
      <c r="N105" s="37">
        <v>0</v>
      </c>
      <c r="O105" s="37">
        <v>0</v>
      </c>
      <c r="P105" s="37">
        <v>0</v>
      </c>
      <c r="Q105" s="37">
        <v>0</v>
      </c>
      <c r="R105" s="37">
        <v>0</v>
      </c>
      <c r="S105" s="37">
        <v>0</v>
      </c>
      <c r="T105" s="37">
        <v>0</v>
      </c>
      <c r="U105" s="37">
        <v>1</v>
      </c>
      <c r="V105" s="37">
        <v>0</v>
      </c>
      <c r="W105" s="37">
        <v>0</v>
      </c>
      <c r="X105" s="37">
        <v>237</v>
      </c>
      <c r="Y105" s="37">
        <v>0</v>
      </c>
      <c r="Z105" s="37">
        <v>0</v>
      </c>
      <c r="AA105" s="37">
        <v>0</v>
      </c>
      <c r="AB105" s="37">
        <v>0</v>
      </c>
      <c r="AC105" s="37">
        <v>0</v>
      </c>
      <c r="AD105" s="37">
        <v>0</v>
      </c>
      <c r="AE105" s="56">
        <v>9.6699999999999994E-2</v>
      </c>
      <c r="AF105" s="37">
        <v>0</v>
      </c>
      <c r="AG105" s="37">
        <v>0</v>
      </c>
      <c r="AH105" s="37">
        <v>0</v>
      </c>
      <c r="AI105" s="37">
        <v>0</v>
      </c>
      <c r="AJ105" s="37">
        <v>0</v>
      </c>
      <c r="AK105" s="37">
        <v>0</v>
      </c>
      <c r="AL105" s="37">
        <v>0</v>
      </c>
      <c r="AM105" s="37">
        <v>0</v>
      </c>
      <c r="AN105" s="37">
        <v>0</v>
      </c>
      <c r="AO105" s="37"/>
      <c r="AP105" s="37"/>
      <c r="AQ105" s="37"/>
      <c r="AR105" s="37"/>
    </row>
    <row r="106" spans="1:44" x14ac:dyDescent="0.2">
      <c r="A106" s="1">
        <f t="shared" si="3"/>
        <v>2</v>
      </c>
      <c r="B106" s="101">
        <f t="shared" si="4"/>
        <v>47542</v>
      </c>
      <c r="C106" s="37">
        <v>0</v>
      </c>
      <c r="D106" s="37">
        <v>56138240.700000025</v>
      </c>
      <c r="E106" s="37">
        <v>0</v>
      </c>
      <c r="F106" s="37">
        <v>0</v>
      </c>
      <c r="G106" s="37">
        <v>0</v>
      </c>
      <c r="H106" s="37">
        <v>0</v>
      </c>
      <c r="I106" s="37">
        <v>0</v>
      </c>
      <c r="J106" s="37">
        <v>0</v>
      </c>
      <c r="K106" s="37">
        <v>0</v>
      </c>
      <c r="L106" s="37">
        <v>0</v>
      </c>
      <c r="M106" s="37">
        <v>0</v>
      </c>
      <c r="N106" s="37">
        <v>0</v>
      </c>
      <c r="O106" s="37">
        <v>0</v>
      </c>
      <c r="P106" s="37">
        <v>0</v>
      </c>
      <c r="Q106" s="37">
        <v>0</v>
      </c>
      <c r="R106" s="37">
        <v>0</v>
      </c>
      <c r="S106" s="37">
        <v>0</v>
      </c>
      <c r="T106" s="37">
        <v>0</v>
      </c>
      <c r="U106" s="37">
        <v>1</v>
      </c>
      <c r="V106" s="37">
        <v>0</v>
      </c>
      <c r="W106" s="37">
        <v>0</v>
      </c>
      <c r="X106" s="37">
        <v>237</v>
      </c>
      <c r="Y106" s="37">
        <v>0</v>
      </c>
      <c r="Z106" s="37">
        <v>0</v>
      </c>
      <c r="AA106" s="37">
        <v>0</v>
      </c>
      <c r="AB106" s="37">
        <v>0</v>
      </c>
      <c r="AC106" s="37">
        <v>0</v>
      </c>
      <c r="AD106" s="37">
        <v>0</v>
      </c>
      <c r="AE106" s="56">
        <v>9.6699999999999994E-2</v>
      </c>
      <c r="AF106" s="37">
        <v>0</v>
      </c>
      <c r="AG106" s="37">
        <v>0</v>
      </c>
      <c r="AH106" s="37">
        <v>0</v>
      </c>
      <c r="AI106" s="37">
        <v>0</v>
      </c>
      <c r="AJ106" s="37">
        <v>0</v>
      </c>
      <c r="AK106" s="37">
        <v>0</v>
      </c>
      <c r="AL106" s="37">
        <v>0</v>
      </c>
      <c r="AM106" s="37">
        <v>0</v>
      </c>
      <c r="AN106" s="37">
        <v>0</v>
      </c>
      <c r="AO106" s="37"/>
      <c r="AP106" s="37"/>
      <c r="AQ106" s="37"/>
      <c r="AR106" s="37"/>
    </row>
    <row r="107" spans="1:44" x14ac:dyDescent="0.2">
      <c r="A107" s="1">
        <f t="shared" si="3"/>
        <v>3</v>
      </c>
      <c r="B107" s="101">
        <f t="shared" si="4"/>
        <v>47573</v>
      </c>
      <c r="C107" s="37">
        <v>0</v>
      </c>
      <c r="D107" s="37">
        <v>56138240.700000025</v>
      </c>
      <c r="E107" s="37">
        <v>0</v>
      </c>
      <c r="F107" s="37">
        <v>0</v>
      </c>
      <c r="G107" s="37">
        <v>0</v>
      </c>
      <c r="H107" s="37">
        <v>0</v>
      </c>
      <c r="I107" s="37">
        <v>0</v>
      </c>
      <c r="J107" s="37">
        <v>0</v>
      </c>
      <c r="K107" s="37">
        <v>0</v>
      </c>
      <c r="L107" s="37">
        <v>0</v>
      </c>
      <c r="M107" s="37">
        <v>0</v>
      </c>
      <c r="N107" s="37">
        <v>0</v>
      </c>
      <c r="O107" s="37">
        <v>0</v>
      </c>
      <c r="P107" s="37">
        <v>0</v>
      </c>
      <c r="Q107" s="37">
        <v>0</v>
      </c>
      <c r="R107" s="37">
        <v>0</v>
      </c>
      <c r="S107" s="37">
        <v>0</v>
      </c>
      <c r="T107" s="37">
        <v>0</v>
      </c>
      <c r="U107" s="37">
        <v>1</v>
      </c>
      <c r="V107" s="37">
        <v>0</v>
      </c>
      <c r="W107" s="37">
        <v>0</v>
      </c>
      <c r="X107" s="37">
        <v>237</v>
      </c>
      <c r="Y107" s="37">
        <v>0</v>
      </c>
      <c r="Z107" s="37">
        <v>0</v>
      </c>
      <c r="AA107" s="37">
        <v>0</v>
      </c>
      <c r="AB107" s="37">
        <v>0</v>
      </c>
      <c r="AC107" s="37">
        <v>0</v>
      </c>
      <c r="AD107" s="37">
        <v>0</v>
      </c>
      <c r="AE107" s="56">
        <v>9.6699999999999994E-2</v>
      </c>
      <c r="AF107" s="37">
        <v>0</v>
      </c>
      <c r="AG107" s="37">
        <v>0</v>
      </c>
      <c r="AH107" s="37">
        <v>0</v>
      </c>
      <c r="AI107" s="37">
        <v>0</v>
      </c>
      <c r="AJ107" s="37">
        <v>0</v>
      </c>
      <c r="AK107" s="37">
        <v>0</v>
      </c>
      <c r="AL107" s="37">
        <v>0</v>
      </c>
      <c r="AM107" s="37">
        <v>0</v>
      </c>
      <c r="AN107" s="37">
        <v>0</v>
      </c>
      <c r="AO107" s="37"/>
      <c r="AP107" s="37"/>
      <c r="AQ107" s="37"/>
      <c r="AR107" s="37"/>
    </row>
    <row r="108" spans="1:44" x14ac:dyDescent="0.2">
      <c r="A108" s="1">
        <f t="shared" si="3"/>
        <v>4</v>
      </c>
      <c r="B108" s="101">
        <f t="shared" si="4"/>
        <v>47603</v>
      </c>
      <c r="C108" s="37">
        <v>0</v>
      </c>
      <c r="D108" s="37">
        <v>56138240.700000025</v>
      </c>
      <c r="E108" s="37">
        <v>0</v>
      </c>
      <c r="F108" s="37">
        <v>0</v>
      </c>
      <c r="G108" s="37">
        <v>0</v>
      </c>
      <c r="H108" s="37">
        <v>0</v>
      </c>
      <c r="I108" s="37">
        <v>0</v>
      </c>
      <c r="J108" s="37">
        <v>0</v>
      </c>
      <c r="K108" s="37">
        <v>0</v>
      </c>
      <c r="L108" s="37">
        <v>0</v>
      </c>
      <c r="M108" s="37">
        <v>0</v>
      </c>
      <c r="N108" s="37">
        <v>0</v>
      </c>
      <c r="O108" s="37">
        <v>0</v>
      </c>
      <c r="P108" s="37">
        <v>0</v>
      </c>
      <c r="Q108" s="37">
        <v>0</v>
      </c>
      <c r="R108" s="37">
        <v>0</v>
      </c>
      <c r="S108" s="37">
        <v>0</v>
      </c>
      <c r="T108" s="37">
        <v>0</v>
      </c>
      <c r="U108" s="37">
        <v>1</v>
      </c>
      <c r="V108" s="37">
        <v>0</v>
      </c>
      <c r="W108" s="37">
        <v>0</v>
      </c>
      <c r="X108" s="37">
        <v>237</v>
      </c>
      <c r="Y108" s="37">
        <v>0</v>
      </c>
      <c r="Z108" s="37">
        <v>0</v>
      </c>
      <c r="AA108" s="37">
        <v>0</v>
      </c>
      <c r="AB108" s="37">
        <v>0</v>
      </c>
      <c r="AC108" s="37">
        <v>0</v>
      </c>
      <c r="AD108" s="37">
        <v>0</v>
      </c>
      <c r="AE108" s="56">
        <v>9.6699999999999994E-2</v>
      </c>
      <c r="AF108" s="37">
        <v>0</v>
      </c>
      <c r="AG108" s="37">
        <v>0</v>
      </c>
      <c r="AH108" s="37">
        <v>0</v>
      </c>
      <c r="AI108" s="37">
        <v>0</v>
      </c>
      <c r="AJ108" s="37">
        <v>0</v>
      </c>
      <c r="AK108" s="37">
        <v>0</v>
      </c>
      <c r="AL108" s="37">
        <v>0</v>
      </c>
      <c r="AM108" s="37">
        <v>0</v>
      </c>
      <c r="AN108" s="37">
        <v>0</v>
      </c>
      <c r="AO108" s="37"/>
      <c r="AP108" s="37"/>
      <c r="AQ108" s="37"/>
      <c r="AR108" s="37"/>
    </row>
    <row r="109" spans="1:44" x14ac:dyDescent="0.2">
      <c r="A109" s="1">
        <f t="shared" si="3"/>
        <v>5</v>
      </c>
      <c r="B109" s="101">
        <f t="shared" si="4"/>
        <v>47634</v>
      </c>
      <c r="C109" s="37">
        <v>0</v>
      </c>
      <c r="D109" s="37">
        <v>56138240.700000025</v>
      </c>
      <c r="E109" s="37">
        <v>0</v>
      </c>
      <c r="F109" s="37">
        <v>0</v>
      </c>
      <c r="G109" s="37">
        <v>0</v>
      </c>
      <c r="H109" s="37">
        <v>0</v>
      </c>
      <c r="I109" s="37">
        <v>0</v>
      </c>
      <c r="J109" s="37">
        <v>0</v>
      </c>
      <c r="K109" s="37">
        <v>0</v>
      </c>
      <c r="L109" s="37">
        <v>0</v>
      </c>
      <c r="M109" s="37">
        <v>0</v>
      </c>
      <c r="N109" s="37">
        <v>0</v>
      </c>
      <c r="O109" s="37">
        <v>0</v>
      </c>
      <c r="P109" s="37">
        <v>0</v>
      </c>
      <c r="Q109" s="37">
        <v>0</v>
      </c>
      <c r="R109" s="37">
        <v>0</v>
      </c>
      <c r="S109" s="37">
        <v>0</v>
      </c>
      <c r="T109" s="37">
        <v>0</v>
      </c>
      <c r="U109" s="37">
        <v>1</v>
      </c>
      <c r="V109" s="37">
        <v>0</v>
      </c>
      <c r="W109" s="37">
        <v>0</v>
      </c>
      <c r="X109" s="37">
        <v>237</v>
      </c>
      <c r="Y109" s="37">
        <v>0</v>
      </c>
      <c r="Z109" s="37">
        <v>0</v>
      </c>
      <c r="AA109" s="37">
        <v>0</v>
      </c>
      <c r="AB109" s="37">
        <v>0</v>
      </c>
      <c r="AC109" s="37">
        <v>0</v>
      </c>
      <c r="AD109" s="37">
        <v>0</v>
      </c>
      <c r="AE109" s="56">
        <v>9.6699999999999994E-2</v>
      </c>
      <c r="AF109" s="37">
        <v>0</v>
      </c>
      <c r="AG109" s="37">
        <v>0</v>
      </c>
      <c r="AH109" s="37">
        <v>0</v>
      </c>
      <c r="AI109" s="37">
        <v>0</v>
      </c>
      <c r="AJ109" s="37">
        <v>0</v>
      </c>
      <c r="AK109" s="37">
        <v>0</v>
      </c>
      <c r="AL109" s="37">
        <v>0</v>
      </c>
      <c r="AM109" s="37">
        <v>0</v>
      </c>
      <c r="AN109" s="37">
        <v>0</v>
      </c>
      <c r="AO109" s="37"/>
      <c r="AP109" s="37"/>
      <c r="AQ109" s="37"/>
      <c r="AR109" s="37"/>
    </row>
    <row r="110" spans="1:44" x14ac:dyDescent="0.2">
      <c r="A110" s="1">
        <f t="shared" si="3"/>
        <v>6</v>
      </c>
      <c r="B110" s="101">
        <f t="shared" si="4"/>
        <v>47664</v>
      </c>
      <c r="C110" s="37">
        <v>0</v>
      </c>
      <c r="D110" s="37">
        <v>56138240.700000025</v>
      </c>
      <c r="E110" s="37">
        <v>0</v>
      </c>
      <c r="F110" s="37">
        <v>0</v>
      </c>
      <c r="G110" s="37">
        <v>0</v>
      </c>
      <c r="H110" s="37">
        <v>0</v>
      </c>
      <c r="I110" s="37">
        <v>0</v>
      </c>
      <c r="J110" s="37">
        <v>0</v>
      </c>
      <c r="K110" s="37">
        <v>0</v>
      </c>
      <c r="L110" s="37">
        <v>0</v>
      </c>
      <c r="M110" s="37">
        <v>0</v>
      </c>
      <c r="N110" s="37">
        <v>0</v>
      </c>
      <c r="O110" s="37">
        <v>0</v>
      </c>
      <c r="P110" s="37">
        <v>0</v>
      </c>
      <c r="Q110" s="37">
        <v>0</v>
      </c>
      <c r="R110" s="37">
        <v>0</v>
      </c>
      <c r="S110" s="37">
        <v>0</v>
      </c>
      <c r="T110" s="37">
        <v>0</v>
      </c>
      <c r="U110" s="37">
        <v>1</v>
      </c>
      <c r="V110" s="37">
        <v>0</v>
      </c>
      <c r="W110" s="37">
        <v>0</v>
      </c>
      <c r="X110" s="37" t="e">
        <v>#N/A</v>
      </c>
      <c r="Y110" s="37">
        <v>0</v>
      </c>
      <c r="Z110" s="37">
        <v>0</v>
      </c>
      <c r="AA110" s="37">
        <v>0</v>
      </c>
      <c r="AB110" s="37">
        <v>0</v>
      </c>
      <c r="AC110" s="37">
        <v>0</v>
      </c>
      <c r="AD110" s="37">
        <v>0</v>
      </c>
      <c r="AE110" s="56">
        <v>9.6699999999999994E-2</v>
      </c>
      <c r="AF110" s="37">
        <v>0</v>
      </c>
      <c r="AG110" s="37">
        <v>0</v>
      </c>
      <c r="AH110" s="37">
        <v>0</v>
      </c>
      <c r="AI110" s="37">
        <v>0</v>
      </c>
      <c r="AJ110" s="37">
        <v>0</v>
      </c>
      <c r="AK110" s="37">
        <v>0</v>
      </c>
      <c r="AL110" s="37">
        <v>0</v>
      </c>
      <c r="AM110" s="37">
        <v>0</v>
      </c>
      <c r="AN110" s="37">
        <v>0</v>
      </c>
      <c r="AO110" s="37"/>
      <c r="AP110" s="37"/>
      <c r="AQ110" s="37"/>
      <c r="AR110" s="37"/>
    </row>
    <row r="111" spans="1:44" x14ac:dyDescent="0.2">
      <c r="A111" s="1">
        <f t="shared" si="3"/>
        <v>7</v>
      </c>
      <c r="B111" s="101">
        <f t="shared" si="4"/>
        <v>47695</v>
      </c>
      <c r="C111" s="37">
        <v>0</v>
      </c>
      <c r="D111" s="37">
        <v>56138240.700000025</v>
      </c>
      <c r="E111" s="37">
        <v>0</v>
      </c>
      <c r="F111" s="37">
        <v>0</v>
      </c>
      <c r="G111" s="37">
        <v>0</v>
      </c>
      <c r="H111" s="37">
        <v>0</v>
      </c>
      <c r="I111" s="37">
        <v>0</v>
      </c>
      <c r="J111" s="37">
        <v>0</v>
      </c>
      <c r="K111" s="37">
        <v>0</v>
      </c>
      <c r="L111" s="37">
        <v>0</v>
      </c>
      <c r="M111" s="37">
        <v>0</v>
      </c>
      <c r="N111" s="37">
        <v>0</v>
      </c>
      <c r="O111" s="37">
        <v>0</v>
      </c>
      <c r="P111" s="37">
        <v>0</v>
      </c>
      <c r="Q111" s="37">
        <v>0</v>
      </c>
      <c r="R111" s="37">
        <v>0</v>
      </c>
      <c r="S111" s="37">
        <v>0</v>
      </c>
      <c r="T111" s="37">
        <v>0</v>
      </c>
      <c r="U111" s="37">
        <v>1</v>
      </c>
      <c r="V111" s="37">
        <v>0</v>
      </c>
      <c r="W111" s="37">
        <v>0</v>
      </c>
      <c r="X111" s="37" t="e">
        <v>#N/A</v>
      </c>
      <c r="Y111" s="37">
        <v>0</v>
      </c>
      <c r="Z111" s="37">
        <v>0</v>
      </c>
      <c r="AA111" s="37">
        <v>0</v>
      </c>
      <c r="AB111" s="37">
        <v>0</v>
      </c>
      <c r="AC111" s="37">
        <v>0</v>
      </c>
      <c r="AD111" s="37">
        <v>0</v>
      </c>
      <c r="AE111" s="56">
        <v>9.6699999999999994E-2</v>
      </c>
      <c r="AF111" s="37">
        <v>0</v>
      </c>
      <c r="AG111" s="37">
        <v>0</v>
      </c>
      <c r="AH111" s="37">
        <v>0</v>
      </c>
      <c r="AI111" s="37">
        <v>0</v>
      </c>
      <c r="AJ111" s="37">
        <v>0</v>
      </c>
      <c r="AK111" s="37">
        <v>0</v>
      </c>
      <c r="AL111" s="37">
        <v>0</v>
      </c>
      <c r="AM111" s="37">
        <v>0</v>
      </c>
      <c r="AN111" s="37">
        <v>0</v>
      </c>
      <c r="AO111" s="37"/>
      <c r="AP111" s="37"/>
      <c r="AQ111" s="37"/>
      <c r="AR111" s="37"/>
    </row>
    <row r="112" spans="1:44" x14ac:dyDescent="0.2">
      <c r="A112" s="1">
        <f t="shared" si="3"/>
        <v>8</v>
      </c>
      <c r="B112" s="101">
        <f t="shared" si="4"/>
        <v>47726</v>
      </c>
      <c r="C112" s="37">
        <v>0</v>
      </c>
      <c r="D112" s="37">
        <v>56138240.700000025</v>
      </c>
      <c r="E112" s="37">
        <v>0</v>
      </c>
      <c r="F112" s="37">
        <v>0</v>
      </c>
      <c r="G112" s="37">
        <v>0</v>
      </c>
      <c r="H112" s="37">
        <v>0</v>
      </c>
      <c r="I112" s="37">
        <v>0</v>
      </c>
      <c r="J112" s="37">
        <v>0</v>
      </c>
      <c r="K112" s="37">
        <v>0</v>
      </c>
      <c r="L112" s="37">
        <v>0</v>
      </c>
      <c r="M112" s="37">
        <v>0</v>
      </c>
      <c r="N112" s="37">
        <v>0</v>
      </c>
      <c r="O112" s="37">
        <v>0</v>
      </c>
      <c r="P112" s="37">
        <v>0</v>
      </c>
      <c r="Q112" s="37">
        <v>0</v>
      </c>
      <c r="R112" s="37">
        <v>0</v>
      </c>
      <c r="S112" s="37">
        <v>0</v>
      </c>
      <c r="T112" s="37">
        <v>0</v>
      </c>
      <c r="U112" s="37">
        <v>1</v>
      </c>
      <c r="V112" s="37">
        <v>0</v>
      </c>
      <c r="W112" s="37">
        <v>0</v>
      </c>
      <c r="X112" s="37" t="e">
        <v>#N/A</v>
      </c>
      <c r="Y112" s="37">
        <v>0</v>
      </c>
      <c r="Z112" s="37">
        <v>0</v>
      </c>
      <c r="AA112" s="37">
        <v>0</v>
      </c>
      <c r="AB112" s="37">
        <v>0</v>
      </c>
      <c r="AC112" s="37">
        <v>0</v>
      </c>
      <c r="AD112" s="37">
        <v>0</v>
      </c>
      <c r="AE112" s="56">
        <v>9.6699999999999994E-2</v>
      </c>
      <c r="AF112" s="37">
        <v>0</v>
      </c>
      <c r="AG112" s="37">
        <v>0</v>
      </c>
      <c r="AH112" s="37">
        <v>0</v>
      </c>
      <c r="AI112" s="37">
        <v>0</v>
      </c>
      <c r="AJ112" s="37">
        <v>0</v>
      </c>
      <c r="AK112" s="37">
        <v>0</v>
      </c>
      <c r="AL112" s="37">
        <v>0</v>
      </c>
      <c r="AM112" s="37">
        <v>0</v>
      </c>
      <c r="AN112" s="37">
        <v>0</v>
      </c>
      <c r="AO112" s="37"/>
      <c r="AP112" s="37"/>
      <c r="AQ112" s="37"/>
      <c r="AR112" s="37"/>
    </row>
    <row r="113" spans="1:44" x14ac:dyDescent="0.2">
      <c r="A113" s="1">
        <f t="shared" si="3"/>
        <v>9</v>
      </c>
      <c r="B113" s="101">
        <f t="shared" si="4"/>
        <v>47756</v>
      </c>
      <c r="C113" s="37">
        <v>0</v>
      </c>
      <c r="D113" s="37">
        <v>56138240.700000025</v>
      </c>
      <c r="E113" s="37">
        <v>0</v>
      </c>
      <c r="F113" s="37">
        <v>0</v>
      </c>
      <c r="G113" s="37">
        <v>0</v>
      </c>
      <c r="H113" s="37">
        <v>0</v>
      </c>
      <c r="I113" s="37">
        <v>0</v>
      </c>
      <c r="J113" s="37">
        <v>0</v>
      </c>
      <c r="K113" s="37">
        <v>0</v>
      </c>
      <c r="L113" s="37">
        <v>0</v>
      </c>
      <c r="M113" s="37">
        <v>0</v>
      </c>
      <c r="N113" s="37">
        <v>0</v>
      </c>
      <c r="O113" s="37">
        <v>0</v>
      </c>
      <c r="P113" s="37">
        <v>0</v>
      </c>
      <c r="Q113" s="37">
        <v>0</v>
      </c>
      <c r="R113" s="37">
        <v>0</v>
      </c>
      <c r="S113" s="37">
        <v>0</v>
      </c>
      <c r="T113" s="37">
        <v>0</v>
      </c>
      <c r="U113" s="37">
        <v>1</v>
      </c>
      <c r="V113" s="37">
        <v>0</v>
      </c>
      <c r="W113" s="37">
        <v>0</v>
      </c>
      <c r="X113" s="37" t="e">
        <v>#N/A</v>
      </c>
      <c r="Y113" s="37">
        <v>0</v>
      </c>
      <c r="Z113" s="37">
        <v>0</v>
      </c>
      <c r="AA113" s="37">
        <v>0</v>
      </c>
      <c r="AB113" s="37">
        <v>0</v>
      </c>
      <c r="AC113" s="37">
        <v>0</v>
      </c>
      <c r="AD113" s="37">
        <v>0</v>
      </c>
      <c r="AE113" s="56">
        <v>9.6699999999999994E-2</v>
      </c>
      <c r="AF113" s="37">
        <v>0</v>
      </c>
      <c r="AG113" s="37">
        <v>0</v>
      </c>
      <c r="AH113" s="37">
        <v>0</v>
      </c>
      <c r="AI113" s="37">
        <v>0</v>
      </c>
      <c r="AJ113" s="37">
        <v>0</v>
      </c>
      <c r="AK113" s="37">
        <v>0</v>
      </c>
      <c r="AL113" s="37">
        <v>0</v>
      </c>
      <c r="AM113" s="37">
        <v>0</v>
      </c>
      <c r="AN113" s="37">
        <v>0</v>
      </c>
      <c r="AO113" s="37"/>
      <c r="AP113" s="37"/>
      <c r="AQ113" s="37"/>
      <c r="AR113" s="37"/>
    </row>
    <row r="114" spans="1:44" x14ac:dyDescent="0.2">
      <c r="A114" s="1">
        <f t="shared" si="3"/>
        <v>10</v>
      </c>
      <c r="B114" s="101">
        <f t="shared" si="4"/>
        <v>47787</v>
      </c>
      <c r="C114" s="37">
        <v>0</v>
      </c>
      <c r="D114" s="37">
        <v>56138240.700000025</v>
      </c>
      <c r="E114" s="37">
        <v>0</v>
      </c>
      <c r="F114" s="37">
        <v>0</v>
      </c>
      <c r="G114" s="37">
        <v>0</v>
      </c>
      <c r="H114" s="37">
        <v>0</v>
      </c>
      <c r="I114" s="37">
        <v>0</v>
      </c>
      <c r="J114" s="37">
        <v>0</v>
      </c>
      <c r="K114" s="37">
        <v>0</v>
      </c>
      <c r="L114" s="37">
        <v>0</v>
      </c>
      <c r="M114" s="37">
        <v>0</v>
      </c>
      <c r="N114" s="37">
        <v>0</v>
      </c>
      <c r="O114" s="37">
        <v>0</v>
      </c>
      <c r="P114" s="37">
        <v>0</v>
      </c>
      <c r="Q114" s="37">
        <v>0</v>
      </c>
      <c r="R114" s="37">
        <v>0</v>
      </c>
      <c r="S114" s="37">
        <v>0</v>
      </c>
      <c r="T114" s="37">
        <v>0</v>
      </c>
      <c r="U114" s="37">
        <v>1</v>
      </c>
      <c r="V114" s="37">
        <v>0</v>
      </c>
      <c r="W114" s="37">
        <v>0</v>
      </c>
      <c r="X114" s="37" t="e">
        <v>#N/A</v>
      </c>
      <c r="Y114" s="37">
        <v>0</v>
      </c>
      <c r="Z114" s="37">
        <v>0</v>
      </c>
      <c r="AA114" s="37">
        <v>0</v>
      </c>
      <c r="AB114" s="37">
        <v>0</v>
      </c>
      <c r="AC114" s="37">
        <v>0</v>
      </c>
      <c r="AD114" s="37">
        <v>0</v>
      </c>
      <c r="AE114" s="56">
        <v>9.6699999999999994E-2</v>
      </c>
      <c r="AF114" s="37">
        <v>0</v>
      </c>
      <c r="AG114" s="37">
        <v>0</v>
      </c>
      <c r="AH114" s="37">
        <v>0</v>
      </c>
      <c r="AI114" s="37">
        <v>0</v>
      </c>
      <c r="AJ114" s="37">
        <v>0</v>
      </c>
      <c r="AK114" s="37">
        <v>0</v>
      </c>
      <c r="AL114" s="37">
        <v>0</v>
      </c>
      <c r="AM114" s="37">
        <v>0</v>
      </c>
      <c r="AN114" s="37">
        <v>0</v>
      </c>
      <c r="AO114" s="37"/>
      <c r="AP114" s="37"/>
      <c r="AQ114" s="37"/>
      <c r="AR114" s="37"/>
    </row>
    <row r="115" spans="1:44" x14ac:dyDescent="0.2">
      <c r="A115" s="1">
        <f t="shared" si="3"/>
        <v>11</v>
      </c>
      <c r="B115" s="101">
        <f t="shared" si="4"/>
        <v>47817</v>
      </c>
      <c r="C115" s="37">
        <v>0</v>
      </c>
      <c r="D115" s="37">
        <v>56138240.700000025</v>
      </c>
      <c r="E115" s="37">
        <v>0</v>
      </c>
      <c r="F115" s="37">
        <v>0</v>
      </c>
      <c r="G115" s="37">
        <v>0</v>
      </c>
      <c r="H115" s="37">
        <v>0</v>
      </c>
      <c r="I115" s="37">
        <v>0</v>
      </c>
      <c r="J115" s="37">
        <v>0</v>
      </c>
      <c r="K115" s="37">
        <v>0</v>
      </c>
      <c r="L115" s="37">
        <v>0</v>
      </c>
      <c r="M115" s="37">
        <v>0</v>
      </c>
      <c r="N115" s="37">
        <v>0</v>
      </c>
      <c r="O115" s="37">
        <v>0</v>
      </c>
      <c r="P115" s="37">
        <v>0</v>
      </c>
      <c r="Q115" s="37">
        <v>0</v>
      </c>
      <c r="R115" s="37">
        <v>0</v>
      </c>
      <c r="S115" s="37">
        <v>0</v>
      </c>
      <c r="T115" s="37">
        <v>0</v>
      </c>
      <c r="U115" s="37">
        <v>1</v>
      </c>
      <c r="V115" s="37">
        <v>0</v>
      </c>
      <c r="W115" s="37">
        <v>0</v>
      </c>
      <c r="X115" s="37" t="e">
        <v>#N/A</v>
      </c>
      <c r="Y115" s="37">
        <v>0</v>
      </c>
      <c r="Z115" s="37">
        <v>0</v>
      </c>
      <c r="AA115" s="37">
        <v>0</v>
      </c>
      <c r="AB115" s="37">
        <v>0</v>
      </c>
      <c r="AC115" s="37">
        <v>0</v>
      </c>
      <c r="AD115" s="37">
        <v>0</v>
      </c>
      <c r="AE115" s="56">
        <v>9.6699999999999994E-2</v>
      </c>
      <c r="AF115" s="37">
        <v>0</v>
      </c>
      <c r="AG115" s="37">
        <v>0</v>
      </c>
      <c r="AH115" s="37">
        <v>0</v>
      </c>
      <c r="AI115" s="37">
        <v>0</v>
      </c>
      <c r="AJ115" s="37">
        <v>0</v>
      </c>
      <c r="AK115" s="37">
        <v>0</v>
      </c>
      <c r="AL115" s="37">
        <v>0</v>
      </c>
      <c r="AM115" s="37">
        <v>0</v>
      </c>
      <c r="AN115" s="37">
        <v>0</v>
      </c>
      <c r="AO115" s="37"/>
      <c r="AP115" s="37"/>
      <c r="AQ115" s="37"/>
      <c r="AR115" s="37"/>
    </row>
    <row r="116" spans="1:44" x14ac:dyDescent="0.2">
      <c r="A116" s="1">
        <f t="shared" si="3"/>
        <v>12</v>
      </c>
      <c r="B116" s="101">
        <f t="shared" si="4"/>
        <v>47848</v>
      </c>
      <c r="C116" s="37">
        <v>0</v>
      </c>
      <c r="D116" s="37">
        <v>56138240.700000025</v>
      </c>
      <c r="E116" s="37">
        <v>0</v>
      </c>
      <c r="F116" s="37">
        <v>0</v>
      </c>
      <c r="G116" s="37">
        <v>0</v>
      </c>
      <c r="H116" s="37">
        <v>0</v>
      </c>
      <c r="I116" s="37">
        <v>0</v>
      </c>
      <c r="J116" s="37">
        <v>0</v>
      </c>
      <c r="K116" s="37">
        <v>0</v>
      </c>
      <c r="L116" s="37">
        <v>0</v>
      </c>
      <c r="M116" s="37">
        <v>0</v>
      </c>
      <c r="N116" s="37">
        <v>0</v>
      </c>
      <c r="O116" s="37">
        <v>0</v>
      </c>
      <c r="P116" s="37">
        <v>0</v>
      </c>
      <c r="Q116" s="37">
        <v>0</v>
      </c>
      <c r="R116" s="37">
        <v>0</v>
      </c>
      <c r="S116" s="37">
        <v>0</v>
      </c>
      <c r="T116" s="37">
        <v>0</v>
      </c>
      <c r="U116" s="37">
        <v>1</v>
      </c>
      <c r="V116" s="37">
        <v>0</v>
      </c>
      <c r="W116" s="37">
        <v>0</v>
      </c>
      <c r="X116" s="37" t="e">
        <v>#N/A</v>
      </c>
      <c r="Y116" s="37">
        <v>0</v>
      </c>
      <c r="Z116" s="37">
        <v>0</v>
      </c>
      <c r="AA116" s="37">
        <v>0</v>
      </c>
      <c r="AB116" s="37">
        <v>0</v>
      </c>
      <c r="AC116" s="37">
        <v>0</v>
      </c>
      <c r="AD116" s="37">
        <v>0</v>
      </c>
      <c r="AE116" s="56">
        <v>9.6699999999999994E-2</v>
      </c>
      <c r="AF116" s="37">
        <v>0</v>
      </c>
      <c r="AG116" s="37">
        <v>0</v>
      </c>
      <c r="AH116" s="37">
        <v>0</v>
      </c>
      <c r="AI116" s="37">
        <v>0</v>
      </c>
      <c r="AJ116" s="37">
        <v>0</v>
      </c>
      <c r="AK116" s="37">
        <v>0</v>
      </c>
      <c r="AL116" s="37">
        <v>0</v>
      </c>
      <c r="AM116" s="37">
        <v>0</v>
      </c>
      <c r="AN116" s="37">
        <v>0</v>
      </c>
      <c r="AO116" s="37"/>
      <c r="AP116" s="37"/>
      <c r="AQ116" s="37"/>
      <c r="AR116" s="37"/>
    </row>
    <row r="117" spans="1:44" x14ac:dyDescent="0.2">
      <c r="A117" s="1">
        <f t="shared" si="3"/>
        <v>1</v>
      </c>
      <c r="B117" s="101">
        <f t="shared" si="4"/>
        <v>47879</v>
      </c>
      <c r="C117" s="37">
        <v>0</v>
      </c>
      <c r="D117" s="37">
        <v>56138240.700000025</v>
      </c>
      <c r="E117" s="37">
        <v>0</v>
      </c>
      <c r="F117" s="37">
        <v>0</v>
      </c>
      <c r="G117" s="37">
        <v>0</v>
      </c>
      <c r="H117" s="37">
        <v>0</v>
      </c>
      <c r="I117" s="37">
        <v>0</v>
      </c>
      <c r="J117" s="37">
        <v>0</v>
      </c>
      <c r="K117" s="37">
        <v>0</v>
      </c>
      <c r="L117" s="37">
        <v>0</v>
      </c>
      <c r="M117" s="37">
        <v>0</v>
      </c>
      <c r="N117" s="37">
        <v>0</v>
      </c>
      <c r="O117" s="37">
        <v>0</v>
      </c>
      <c r="P117" s="37">
        <v>0</v>
      </c>
      <c r="Q117" s="37">
        <v>0</v>
      </c>
      <c r="R117" s="37">
        <v>0</v>
      </c>
      <c r="S117" s="37">
        <v>0</v>
      </c>
      <c r="T117" s="37">
        <v>0</v>
      </c>
      <c r="U117" s="37">
        <v>1</v>
      </c>
      <c r="V117" s="37">
        <v>0</v>
      </c>
      <c r="W117" s="37">
        <v>0</v>
      </c>
      <c r="X117" s="37" t="e">
        <v>#N/A</v>
      </c>
      <c r="Y117" s="37">
        <v>0</v>
      </c>
      <c r="Z117" s="37">
        <v>0</v>
      </c>
      <c r="AA117" s="37">
        <v>0</v>
      </c>
      <c r="AB117" s="37">
        <v>0</v>
      </c>
      <c r="AC117" s="37">
        <v>0</v>
      </c>
      <c r="AD117" s="37">
        <v>0</v>
      </c>
      <c r="AE117" s="56">
        <v>9.6699999999999994E-2</v>
      </c>
      <c r="AF117" s="37">
        <v>0</v>
      </c>
      <c r="AG117" s="37">
        <v>0</v>
      </c>
      <c r="AH117" s="37">
        <v>0</v>
      </c>
      <c r="AI117" s="37">
        <v>0</v>
      </c>
      <c r="AJ117" s="37">
        <v>0</v>
      </c>
      <c r="AK117" s="37">
        <v>0</v>
      </c>
      <c r="AL117" s="37">
        <v>0</v>
      </c>
      <c r="AM117" s="37">
        <v>0</v>
      </c>
      <c r="AN117" s="37">
        <v>0</v>
      </c>
      <c r="AO117" s="37"/>
      <c r="AP117" s="37"/>
      <c r="AQ117" s="37"/>
      <c r="AR117" s="37"/>
    </row>
    <row r="118" spans="1:44" x14ac:dyDescent="0.2">
      <c r="A118" s="1">
        <f t="shared" si="3"/>
        <v>2</v>
      </c>
      <c r="B118" s="101">
        <f t="shared" si="4"/>
        <v>47907</v>
      </c>
      <c r="C118" s="37">
        <v>0</v>
      </c>
      <c r="D118" s="37">
        <v>56138240.700000025</v>
      </c>
      <c r="E118" s="37">
        <v>0</v>
      </c>
      <c r="F118" s="37">
        <v>0</v>
      </c>
      <c r="G118" s="37">
        <v>0</v>
      </c>
      <c r="H118" s="37">
        <v>0</v>
      </c>
      <c r="I118" s="37">
        <v>0</v>
      </c>
      <c r="J118" s="37">
        <v>0</v>
      </c>
      <c r="K118" s="37">
        <v>0</v>
      </c>
      <c r="L118" s="37">
        <v>0</v>
      </c>
      <c r="M118" s="37">
        <v>0</v>
      </c>
      <c r="N118" s="37">
        <v>0</v>
      </c>
      <c r="O118" s="37">
        <v>0</v>
      </c>
      <c r="P118" s="37">
        <v>0</v>
      </c>
      <c r="Q118" s="37">
        <v>0</v>
      </c>
      <c r="R118" s="37">
        <v>0</v>
      </c>
      <c r="S118" s="37">
        <v>0</v>
      </c>
      <c r="T118" s="37">
        <v>0</v>
      </c>
      <c r="U118" s="37">
        <v>1</v>
      </c>
      <c r="V118" s="37">
        <v>0</v>
      </c>
      <c r="W118" s="37">
        <v>0</v>
      </c>
      <c r="X118" s="37" t="e">
        <v>#N/A</v>
      </c>
      <c r="Y118" s="37">
        <v>0</v>
      </c>
      <c r="Z118" s="37">
        <v>0</v>
      </c>
      <c r="AA118" s="37">
        <v>0</v>
      </c>
      <c r="AB118" s="37">
        <v>0</v>
      </c>
      <c r="AC118" s="37">
        <v>0</v>
      </c>
      <c r="AD118" s="37">
        <v>0</v>
      </c>
      <c r="AE118" s="56">
        <v>9.6699999999999994E-2</v>
      </c>
      <c r="AF118" s="37">
        <v>0</v>
      </c>
      <c r="AG118" s="37">
        <v>0</v>
      </c>
      <c r="AH118" s="37">
        <v>0</v>
      </c>
      <c r="AI118" s="37">
        <v>0</v>
      </c>
      <c r="AJ118" s="37">
        <v>0</v>
      </c>
      <c r="AK118" s="37">
        <v>0</v>
      </c>
      <c r="AL118" s="37">
        <v>0</v>
      </c>
      <c r="AM118" s="37">
        <v>0</v>
      </c>
      <c r="AN118" s="37">
        <v>0</v>
      </c>
      <c r="AO118" s="37"/>
      <c r="AP118" s="37"/>
      <c r="AQ118" s="37"/>
      <c r="AR118" s="37"/>
    </row>
    <row r="119" spans="1:44" x14ac:dyDescent="0.2">
      <c r="A119" s="1">
        <f t="shared" si="3"/>
        <v>3</v>
      </c>
      <c r="B119" s="101">
        <f t="shared" si="4"/>
        <v>47938</v>
      </c>
      <c r="C119" s="37">
        <v>0</v>
      </c>
      <c r="D119" s="37">
        <v>56138240.700000025</v>
      </c>
      <c r="E119" s="37">
        <v>0</v>
      </c>
      <c r="F119" s="37">
        <v>0</v>
      </c>
      <c r="G119" s="37">
        <v>0</v>
      </c>
      <c r="H119" s="37">
        <v>0</v>
      </c>
      <c r="I119" s="37">
        <v>0</v>
      </c>
      <c r="J119" s="37">
        <v>0</v>
      </c>
      <c r="K119" s="37">
        <v>0</v>
      </c>
      <c r="L119" s="37">
        <v>0</v>
      </c>
      <c r="M119" s="37">
        <v>0</v>
      </c>
      <c r="N119" s="37">
        <v>0</v>
      </c>
      <c r="O119" s="37">
        <v>0</v>
      </c>
      <c r="P119" s="37">
        <v>0</v>
      </c>
      <c r="Q119" s="37">
        <v>0</v>
      </c>
      <c r="R119" s="37">
        <v>0</v>
      </c>
      <c r="S119" s="37">
        <v>0</v>
      </c>
      <c r="T119" s="37">
        <v>0</v>
      </c>
      <c r="U119" s="37">
        <v>1</v>
      </c>
      <c r="V119" s="37">
        <v>0</v>
      </c>
      <c r="W119" s="37">
        <v>0</v>
      </c>
      <c r="X119" s="37" t="e">
        <v>#N/A</v>
      </c>
      <c r="Y119" s="37">
        <v>0</v>
      </c>
      <c r="Z119" s="37">
        <v>0</v>
      </c>
      <c r="AA119" s="37">
        <v>0</v>
      </c>
      <c r="AB119" s="37">
        <v>0</v>
      </c>
      <c r="AC119" s="37">
        <v>0</v>
      </c>
      <c r="AD119" s="37">
        <v>0</v>
      </c>
      <c r="AE119" s="56">
        <v>9.6699999999999994E-2</v>
      </c>
      <c r="AF119" s="37">
        <v>0</v>
      </c>
      <c r="AG119" s="37">
        <v>0</v>
      </c>
      <c r="AH119" s="37">
        <v>0</v>
      </c>
      <c r="AI119" s="37">
        <v>0</v>
      </c>
      <c r="AJ119" s="37">
        <v>0</v>
      </c>
      <c r="AK119" s="37">
        <v>0</v>
      </c>
      <c r="AL119" s="37">
        <v>0</v>
      </c>
      <c r="AM119" s="37">
        <v>0</v>
      </c>
      <c r="AN119" s="37">
        <v>0</v>
      </c>
      <c r="AO119" s="37"/>
      <c r="AP119" s="37"/>
      <c r="AQ119" s="37"/>
      <c r="AR119" s="37"/>
    </row>
    <row r="120" spans="1:44" x14ac:dyDescent="0.2">
      <c r="A120" s="1">
        <f t="shared" si="3"/>
        <v>4</v>
      </c>
      <c r="B120" s="101">
        <f t="shared" si="4"/>
        <v>47968</v>
      </c>
      <c r="C120" s="37">
        <v>0</v>
      </c>
      <c r="D120" s="37">
        <v>56138240.700000025</v>
      </c>
      <c r="E120" s="37">
        <v>0</v>
      </c>
      <c r="F120" s="37">
        <v>0</v>
      </c>
      <c r="G120" s="37">
        <v>0</v>
      </c>
      <c r="H120" s="37">
        <v>0</v>
      </c>
      <c r="I120" s="37">
        <v>0</v>
      </c>
      <c r="J120" s="37">
        <v>0</v>
      </c>
      <c r="K120" s="37">
        <v>0</v>
      </c>
      <c r="L120" s="37">
        <v>0</v>
      </c>
      <c r="M120" s="37">
        <v>0</v>
      </c>
      <c r="N120" s="37">
        <v>0</v>
      </c>
      <c r="O120" s="37">
        <v>0</v>
      </c>
      <c r="P120" s="37">
        <v>0</v>
      </c>
      <c r="Q120" s="37">
        <v>0</v>
      </c>
      <c r="R120" s="37">
        <v>0</v>
      </c>
      <c r="S120" s="37">
        <v>0</v>
      </c>
      <c r="T120" s="37">
        <v>0</v>
      </c>
      <c r="U120" s="37">
        <v>1</v>
      </c>
      <c r="V120" s="37">
        <v>0</v>
      </c>
      <c r="W120" s="37">
        <v>0</v>
      </c>
      <c r="X120" s="37" t="e">
        <v>#N/A</v>
      </c>
      <c r="Y120" s="37">
        <v>0</v>
      </c>
      <c r="Z120" s="37">
        <v>0</v>
      </c>
      <c r="AA120" s="37">
        <v>0</v>
      </c>
      <c r="AB120" s="37">
        <v>0</v>
      </c>
      <c r="AC120" s="37">
        <v>0</v>
      </c>
      <c r="AD120" s="37">
        <v>0</v>
      </c>
      <c r="AE120" s="56">
        <v>9.6699999999999994E-2</v>
      </c>
      <c r="AF120" s="37">
        <v>0</v>
      </c>
      <c r="AG120" s="37">
        <v>0</v>
      </c>
      <c r="AH120" s="37">
        <v>0</v>
      </c>
      <c r="AI120" s="37">
        <v>0</v>
      </c>
      <c r="AJ120" s="37">
        <v>0</v>
      </c>
      <c r="AK120" s="37">
        <v>0</v>
      </c>
      <c r="AL120" s="37">
        <v>0</v>
      </c>
      <c r="AM120" s="37">
        <v>0</v>
      </c>
      <c r="AN120" s="37">
        <v>0</v>
      </c>
      <c r="AO120" s="37"/>
      <c r="AP120" s="37"/>
      <c r="AQ120" s="37"/>
      <c r="AR120" s="37"/>
    </row>
    <row r="121" spans="1:44" x14ac:dyDescent="0.2">
      <c r="A121" s="1">
        <f t="shared" si="3"/>
        <v>5</v>
      </c>
      <c r="B121" s="101">
        <f t="shared" si="4"/>
        <v>47999</v>
      </c>
      <c r="C121" s="37">
        <v>0</v>
      </c>
      <c r="D121" s="37">
        <v>56138240.700000025</v>
      </c>
      <c r="E121" s="37">
        <v>0</v>
      </c>
      <c r="F121" s="37">
        <v>0</v>
      </c>
      <c r="G121" s="37">
        <v>0</v>
      </c>
      <c r="H121" s="37">
        <v>0</v>
      </c>
      <c r="I121" s="37">
        <v>0</v>
      </c>
      <c r="J121" s="37">
        <v>0</v>
      </c>
      <c r="K121" s="37">
        <v>0</v>
      </c>
      <c r="L121" s="37">
        <v>0</v>
      </c>
      <c r="M121" s="37">
        <v>0</v>
      </c>
      <c r="N121" s="37">
        <v>0</v>
      </c>
      <c r="O121" s="37">
        <v>0</v>
      </c>
      <c r="P121" s="37">
        <v>0</v>
      </c>
      <c r="Q121" s="37">
        <v>0</v>
      </c>
      <c r="R121" s="37">
        <v>0</v>
      </c>
      <c r="S121" s="37">
        <v>0</v>
      </c>
      <c r="T121" s="37">
        <v>0</v>
      </c>
      <c r="U121" s="37">
        <v>1</v>
      </c>
      <c r="V121" s="37">
        <v>0</v>
      </c>
      <c r="W121" s="37">
        <v>0</v>
      </c>
      <c r="X121" s="37" t="e">
        <v>#N/A</v>
      </c>
      <c r="Y121" s="37">
        <v>0</v>
      </c>
      <c r="Z121" s="37">
        <v>0</v>
      </c>
      <c r="AA121" s="37">
        <v>0</v>
      </c>
      <c r="AB121" s="37">
        <v>0</v>
      </c>
      <c r="AC121" s="37">
        <v>0</v>
      </c>
      <c r="AD121" s="37">
        <v>0</v>
      </c>
      <c r="AE121" s="56">
        <v>9.6699999999999994E-2</v>
      </c>
      <c r="AF121" s="37">
        <v>0</v>
      </c>
      <c r="AG121" s="37">
        <v>0</v>
      </c>
      <c r="AH121" s="37">
        <v>0</v>
      </c>
      <c r="AI121" s="37">
        <v>0</v>
      </c>
      <c r="AJ121" s="37">
        <v>0</v>
      </c>
      <c r="AK121" s="37">
        <v>0</v>
      </c>
      <c r="AL121" s="37">
        <v>0</v>
      </c>
      <c r="AM121" s="37">
        <v>0</v>
      </c>
      <c r="AN121" s="37">
        <v>0</v>
      </c>
      <c r="AO121" s="37"/>
      <c r="AP121" s="37"/>
      <c r="AQ121" s="37"/>
      <c r="AR121" s="37"/>
    </row>
    <row r="122" spans="1:44" x14ac:dyDescent="0.2">
      <c r="A122" s="1">
        <f t="shared" si="3"/>
        <v>6</v>
      </c>
      <c r="B122" s="101">
        <f t="shared" si="4"/>
        <v>48029</v>
      </c>
      <c r="C122" s="37">
        <v>0</v>
      </c>
      <c r="D122" s="37">
        <v>56138240.700000025</v>
      </c>
      <c r="E122" s="37">
        <v>0</v>
      </c>
      <c r="F122" s="37">
        <v>0</v>
      </c>
      <c r="G122" s="37">
        <v>0</v>
      </c>
      <c r="H122" s="37">
        <v>0</v>
      </c>
      <c r="I122" s="37">
        <v>0</v>
      </c>
      <c r="J122" s="37">
        <v>0</v>
      </c>
      <c r="K122" s="37">
        <v>0</v>
      </c>
      <c r="L122" s="37">
        <v>0</v>
      </c>
      <c r="M122" s="37">
        <v>0</v>
      </c>
      <c r="N122" s="37">
        <v>0</v>
      </c>
      <c r="O122" s="37">
        <v>0</v>
      </c>
      <c r="P122" s="37">
        <v>0</v>
      </c>
      <c r="Q122" s="37">
        <v>0</v>
      </c>
      <c r="R122" s="37">
        <v>0</v>
      </c>
      <c r="S122" s="37">
        <v>0</v>
      </c>
      <c r="T122" s="37">
        <v>0</v>
      </c>
      <c r="U122" s="37">
        <v>1</v>
      </c>
      <c r="V122" s="37">
        <v>0</v>
      </c>
      <c r="W122" s="37">
        <v>0</v>
      </c>
      <c r="X122" s="37" t="e">
        <v>#N/A</v>
      </c>
      <c r="Y122" s="37">
        <v>0</v>
      </c>
      <c r="Z122" s="37">
        <v>0</v>
      </c>
      <c r="AA122" s="37">
        <v>0</v>
      </c>
      <c r="AB122" s="37">
        <v>0</v>
      </c>
      <c r="AC122" s="37">
        <v>0</v>
      </c>
      <c r="AD122" s="37">
        <v>0</v>
      </c>
      <c r="AE122" s="56">
        <v>9.6699999999999994E-2</v>
      </c>
      <c r="AF122" s="37">
        <v>0</v>
      </c>
      <c r="AG122" s="37">
        <v>0</v>
      </c>
      <c r="AH122" s="37">
        <v>0</v>
      </c>
      <c r="AI122" s="37">
        <v>0</v>
      </c>
      <c r="AJ122" s="37">
        <v>0</v>
      </c>
      <c r="AK122" s="37">
        <v>0</v>
      </c>
      <c r="AL122" s="37">
        <v>0</v>
      </c>
      <c r="AM122" s="37">
        <v>0</v>
      </c>
      <c r="AN122" s="37">
        <v>0</v>
      </c>
      <c r="AO122" s="37"/>
      <c r="AP122" s="37"/>
      <c r="AQ122" s="37"/>
      <c r="AR122" s="37"/>
    </row>
    <row r="123" spans="1:44" x14ac:dyDescent="0.2">
      <c r="A123" s="1">
        <f t="shared" si="3"/>
        <v>7</v>
      </c>
      <c r="B123" s="101">
        <f t="shared" si="4"/>
        <v>48060</v>
      </c>
      <c r="C123" s="37">
        <v>0</v>
      </c>
      <c r="D123" s="37">
        <v>56138240.700000025</v>
      </c>
      <c r="E123" s="37">
        <v>0</v>
      </c>
      <c r="F123" s="37">
        <v>0</v>
      </c>
      <c r="G123" s="37">
        <v>0</v>
      </c>
      <c r="H123" s="37">
        <v>0</v>
      </c>
      <c r="I123" s="37">
        <v>0</v>
      </c>
      <c r="J123" s="37">
        <v>0</v>
      </c>
      <c r="K123" s="37">
        <v>0</v>
      </c>
      <c r="L123" s="37">
        <v>0</v>
      </c>
      <c r="M123" s="37">
        <v>0</v>
      </c>
      <c r="N123" s="37">
        <v>0</v>
      </c>
      <c r="O123" s="37">
        <v>0</v>
      </c>
      <c r="P123" s="37">
        <v>0</v>
      </c>
      <c r="Q123" s="37">
        <v>0</v>
      </c>
      <c r="R123" s="37">
        <v>0</v>
      </c>
      <c r="S123" s="37">
        <v>0</v>
      </c>
      <c r="T123" s="37">
        <v>0</v>
      </c>
      <c r="U123" s="37">
        <v>1</v>
      </c>
      <c r="V123" s="37">
        <v>0</v>
      </c>
      <c r="W123" s="37">
        <v>0</v>
      </c>
      <c r="X123" s="37" t="e">
        <v>#N/A</v>
      </c>
      <c r="Y123" s="37">
        <v>0</v>
      </c>
      <c r="Z123" s="37">
        <v>0</v>
      </c>
      <c r="AA123" s="37">
        <v>0</v>
      </c>
      <c r="AB123" s="37">
        <v>0</v>
      </c>
      <c r="AC123" s="37">
        <v>0</v>
      </c>
      <c r="AD123" s="37">
        <v>0</v>
      </c>
      <c r="AE123" s="56">
        <v>9.6699999999999994E-2</v>
      </c>
      <c r="AF123" s="37">
        <v>0</v>
      </c>
      <c r="AG123" s="37">
        <v>0</v>
      </c>
      <c r="AH123" s="37">
        <v>0</v>
      </c>
      <c r="AI123" s="37">
        <v>0</v>
      </c>
      <c r="AJ123" s="37">
        <v>0</v>
      </c>
      <c r="AK123" s="37">
        <v>0</v>
      </c>
      <c r="AL123" s="37">
        <v>0</v>
      </c>
      <c r="AM123" s="37">
        <v>0</v>
      </c>
      <c r="AN123" s="37">
        <v>0</v>
      </c>
      <c r="AO123" s="37"/>
      <c r="AP123" s="37"/>
      <c r="AQ123" s="37"/>
      <c r="AR123" s="37"/>
    </row>
    <row r="124" spans="1:44" x14ac:dyDescent="0.2">
      <c r="A124" s="1">
        <f t="shared" si="3"/>
        <v>8</v>
      </c>
      <c r="B124" s="101">
        <f t="shared" si="4"/>
        <v>48091</v>
      </c>
      <c r="C124" s="37">
        <v>0</v>
      </c>
      <c r="D124" s="37">
        <v>56138240.700000025</v>
      </c>
      <c r="E124" s="37">
        <v>0</v>
      </c>
      <c r="F124" s="37">
        <v>0</v>
      </c>
      <c r="G124" s="37">
        <v>0</v>
      </c>
      <c r="H124" s="37">
        <v>0</v>
      </c>
      <c r="I124" s="37">
        <v>0</v>
      </c>
      <c r="J124" s="37">
        <v>0</v>
      </c>
      <c r="K124" s="37">
        <v>0</v>
      </c>
      <c r="L124" s="37">
        <v>0</v>
      </c>
      <c r="M124" s="37">
        <v>0</v>
      </c>
      <c r="N124" s="37">
        <v>0</v>
      </c>
      <c r="O124" s="37">
        <v>0</v>
      </c>
      <c r="P124" s="37">
        <v>0</v>
      </c>
      <c r="Q124" s="37">
        <v>0</v>
      </c>
      <c r="R124" s="37">
        <v>0</v>
      </c>
      <c r="S124" s="37">
        <v>0</v>
      </c>
      <c r="T124" s="37">
        <v>0</v>
      </c>
      <c r="U124" s="37">
        <v>1</v>
      </c>
      <c r="V124" s="37">
        <v>0</v>
      </c>
      <c r="W124" s="37">
        <v>0</v>
      </c>
      <c r="X124" s="37" t="e">
        <v>#N/A</v>
      </c>
      <c r="Y124" s="37">
        <v>0</v>
      </c>
      <c r="Z124" s="37">
        <v>0</v>
      </c>
      <c r="AA124" s="37">
        <v>0</v>
      </c>
      <c r="AB124" s="37">
        <v>0</v>
      </c>
      <c r="AC124" s="37">
        <v>0</v>
      </c>
      <c r="AD124" s="37">
        <v>0</v>
      </c>
      <c r="AE124" s="56">
        <v>9.6699999999999994E-2</v>
      </c>
      <c r="AF124" s="37">
        <v>0</v>
      </c>
      <c r="AG124" s="37">
        <v>0</v>
      </c>
      <c r="AH124" s="37">
        <v>0</v>
      </c>
      <c r="AI124" s="37">
        <v>0</v>
      </c>
      <c r="AJ124" s="37">
        <v>0</v>
      </c>
      <c r="AK124" s="37">
        <v>0</v>
      </c>
      <c r="AL124" s="37">
        <v>0</v>
      </c>
      <c r="AM124" s="37">
        <v>0</v>
      </c>
      <c r="AN124" s="37">
        <v>0</v>
      </c>
      <c r="AO124" s="37"/>
      <c r="AP124" s="37"/>
      <c r="AQ124" s="37"/>
      <c r="AR124" s="37"/>
    </row>
    <row r="125" spans="1:44" x14ac:dyDescent="0.2">
      <c r="A125" s="1">
        <f t="shared" si="3"/>
        <v>9</v>
      </c>
      <c r="B125" s="101">
        <f t="shared" si="4"/>
        <v>48121</v>
      </c>
      <c r="C125" s="37">
        <v>0</v>
      </c>
      <c r="D125" s="37">
        <v>56138240.700000025</v>
      </c>
      <c r="E125" s="37">
        <v>0</v>
      </c>
      <c r="F125" s="37">
        <v>0</v>
      </c>
      <c r="G125" s="37">
        <v>0</v>
      </c>
      <c r="H125" s="37">
        <v>0</v>
      </c>
      <c r="I125" s="37">
        <v>0</v>
      </c>
      <c r="J125" s="37">
        <v>0</v>
      </c>
      <c r="K125" s="37">
        <v>0</v>
      </c>
      <c r="L125" s="37">
        <v>0</v>
      </c>
      <c r="M125" s="37">
        <v>0</v>
      </c>
      <c r="N125" s="37">
        <v>0</v>
      </c>
      <c r="O125" s="37">
        <v>0</v>
      </c>
      <c r="P125" s="37">
        <v>0</v>
      </c>
      <c r="Q125" s="37">
        <v>0</v>
      </c>
      <c r="R125" s="37">
        <v>0</v>
      </c>
      <c r="S125" s="37">
        <v>0</v>
      </c>
      <c r="T125" s="37">
        <v>0</v>
      </c>
      <c r="U125" s="37">
        <v>1</v>
      </c>
      <c r="V125" s="37">
        <v>0</v>
      </c>
      <c r="W125" s="37">
        <v>0</v>
      </c>
      <c r="X125" s="37" t="e">
        <v>#N/A</v>
      </c>
      <c r="Y125" s="37">
        <v>0</v>
      </c>
      <c r="Z125" s="37">
        <v>0</v>
      </c>
      <c r="AA125" s="37">
        <v>0</v>
      </c>
      <c r="AB125" s="37">
        <v>0</v>
      </c>
      <c r="AC125" s="37">
        <v>0</v>
      </c>
      <c r="AD125" s="37">
        <v>0</v>
      </c>
      <c r="AE125" s="56">
        <v>9.6699999999999994E-2</v>
      </c>
      <c r="AF125" s="37">
        <v>0</v>
      </c>
      <c r="AG125" s="37">
        <v>0</v>
      </c>
      <c r="AH125" s="37">
        <v>0</v>
      </c>
      <c r="AI125" s="37">
        <v>0</v>
      </c>
      <c r="AJ125" s="37">
        <v>0</v>
      </c>
      <c r="AK125" s="37">
        <v>0</v>
      </c>
      <c r="AL125" s="37">
        <v>0</v>
      </c>
      <c r="AM125" s="37">
        <v>0</v>
      </c>
      <c r="AN125" s="37">
        <v>0</v>
      </c>
      <c r="AO125" s="37"/>
      <c r="AP125" s="37"/>
      <c r="AQ125" s="37"/>
      <c r="AR125" s="37"/>
    </row>
    <row r="126" spans="1:44" x14ac:dyDescent="0.2">
      <c r="A126" s="1">
        <f t="shared" si="3"/>
        <v>10</v>
      </c>
      <c r="B126" s="101">
        <f t="shared" si="4"/>
        <v>48152</v>
      </c>
      <c r="C126" s="37">
        <v>0</v>
      </c>
      <c r="D126" s="37">
        <v>56138240.700000025</v>
      </c>
      <c r="E126" s="37">
        <v>0</v>
      </c>
      <c r="F126" s="37">
        <v>0</v>
      </c>
      <c r="G126" s="37">
        <v>0</v>
      </c>
      <c r="H126" s="37">
        <v>0</v>
      </c>
      <c r="I126" s="37">
        <v>0</v>
      </c>
      <c r="J126" s="37">
        <v>0</v>
      </c>
      <c r="K126" s="37">
        <v>0</v>
      </c>
      <c r="L126" s="37">
        <v>0</v>
      </c>
      <c r="M126" s="37">
        <v>0</v>
      </c>
      <c r="N126" s="37">
        <v>0</v>
      </c>
      <c r="O126" s="37">
        <v>0</v>
      </c>
      <c r="P126" s="37">
        <v>0</v>
      </c>
      <c r="Q126" s="37">
        <v>0</v>
      </c>
      <c r="R126" s="37">
        <v>0</v>
      </c>
      <c r="S126" s="37">
        <v>0</v>
      </c>
      <c r="T126" s="37">
        <v>0</v>
      </c>
      <c r="U126" s="37">
        <v>1</v>
      </c>
      <c r="V126" s="37">
        <v>0</v>
      </c>
      <c r="W126" s="37">
        <v>0</v>
      </c>
      <c r="X126" s="37" t="e">
        <v>#N/A</v>
      </c>
      <c r="Y126" s="37">
        <v>0</v>
      </c>
      <c r="Z126" s="37">
        <v>0</v>
      </c>
      <c r="AA126" s="37">
        <v>0</v>
      </c>
      <c r="AB126" s="37">
        <v>0</v>
      </c>
      <c r="AC126" s="37">
        <v>0</v>
      </c>
      <c r="AD126" s="37">
        <v>0</v>
      </c>
      <c r="AE126" s="56">
        <v>9.6699999999999994E-2</v>
      </c>
      <c r="AF126" s="37">
        <v>0</v>
      </c>
      <c r="AG126" s="37">
        <v>0</v>
      </c>
      <c r="AH126" s="37">
        <v>0</v>
      </c>
      <c r="AI126" s="37">
        <v>0</v>
      </c>
      <c r="AJ126" s="37">
        <v>0</v>
      </c>
      <c r="AK126" s="37">
        <v>0</v>
      </c>
      <c r="AL126" s="37">
        <v>0</v>
      </c>
      <c r="AM126" s="37">
        <v>0</v>
      </c>
      <c r="AN126" s="37">
        <v>0</v>
      </c>
      <c r="AO126" s="37"/>
      <c r="AP126" s="37"/>
      <c r="AQ126" s="37"/>
      <c r="AR126" s="37"/>
    </row>
    <row r="127" spans="1:44" x14ac:dyDescent="0.2">
      <c r="A127" s="1">
        <f t="shared" si="3"/>
        <v>11</v>
      </c>
      <c r="B127" s="101">
        <f t="shared" si="4"/>
        <v>48182</v>
      </c>
      <c r="C127" s="37">
        <v>0</v>
      </c>
      <c r="D127" s="37">
        <v>56138240.700000025</v>
      </c>
      <c r="E127" s="37">
        <v>0</v>
      </c>
      <c r="F127" s="37">
        <v>0</v>
      </c>
      <c r="G127" s="37">
        <v>0</v>
      </c>
      <c r="H127" s="37">
        <v>0</v>
      </c>
      <c r="I127" s="37">
        <v>0</v>
      </c>
      <c r="J127" s="37">
        <v>0</v>
      </c>
      <c r="K127" s="37">
        <v>0</v>
      </c>
      <c r="L127" s="37">
        <v>0</v>
      </c>
      <c r="M127" s="37">
        <v>0</v>
      </c>
      <c r="N127" s="37">
        <v>0</v>
      </c>
      <c r="O127" s="37">
        <v>0</v>
      </c>
      <c r="P127" s="37">
        <v>0</v>
      </c>
      <c r="Q127" s="37">
        <v>0</v>
      </c>
      <c r="R127" s="37">
        <v>0</v>
      </c>
      <c r="S127" s="37">
        <v>0</v>
      </c>
      <c r="T127" s="37">
        <v>0</v>
      </c>
      <c r="U127" s="37">
        <v>1</v>
      </c>
      <c r="V127" s="37">
        <v>0</v>
      </c>
      <c r="W127" s="37">
        <v>0</v>
      </c>
      <c r="X127" s="37" t="e">
        <v>#N/A</v>
      </c>
      <c r="Y127" s="37">
        <v>0</v>
      </c>
      <c r="Z127" s="37">
        <v>0</v>
      </c>
      <c r="AA127" s="37">
        <v>0</v>
      </c>
      <c r="AB127" s="37">
        <v>0</v>
      </c>
      <c r="AC127" s="37">
        <v>0</v>
      </c>
      <c r="AD127" s="37">
        <v>0</v>
      </c>
      <c r="AE127" s="56">
        <v>9.6699999999999994E-2</v>
      </c>
      <c r="AF127" s="37">
        <v>0</v>
      </c>
      <c r="AG127" s="37">
        <v>0</v>
      </c>
      <c r="AH127" s="37">
        <v>0</v>
      </c>
      <c r="AI127" s="37">
        <v>0</v>
      </c>
      <c r="AJ127" s="37">
        <v>0</v>
      </c>
      <c r="AK127" s="37">
        <v>0</v>
      </c>
      <c r="AL127" s="37">
        <v>0</v>
      </c>
      <c r="AM127" s="37">
        <v>0</v>
      </c>
      <c r="AN127" s="37">
        <v>0</v>
      </c>
      <c r="AO127" s="37"/>
      <c r="AP127" s="37"/>
      <c r="AQ127" s="37"/>
      <c r="AR127" s="37"/>
    </row>
    <row r="128" spans="1:44" x14ac:dyDescent="0.2">
      <c r="A128" s="1">
        <f t="shared" si="3"/>
        <v>12</v>
      </c>
      <c r="B128" s="101">
        <f t="shared" si="4"/>
        <v>48213</v>
      </c>
      <c r="C128" s="37">
        <v>0</v>
      </c>
      <c r="D128" s="37">
        <v>56138240.700000025</v>
      </c>
      <c r="E128" s="37">
        <v>0</v>
      </c>
      <c r="F128" s="37">
        <v>0</v>
      </c>
      <c r="G128" s="37">
        <v>0</v>
      </c>
      <c r="H128" s="37">
        <v>0</v>
      </c>
      <c r="I128" s="37">
        <v>0</v>
      </c>
      <c r="J128" s="37">
        <v>0</v>
      </c>
      <c r="K128" s="37">
        <v>0</v>
      </c>
      <c r="L128" s="37">
        <v>0</v>
      </c>
      <c r="M128" s="37">
        <v>0</v>
      </c>
      <c r="N128" s="37">
        <v>0</v>
      </c>
      <c r="O128" s="37">
        <v>0</v>
      </c>
      <c r="P128" s="37">
        <v>0</v>
      </c>
      <c r="Q128" s="37">
        <v>0</v>
      </c>
      <c r="R128" s="37">
        <v>0</v>
      </c>
      <c r="S128" s="37">
        <v>0</v>
      </c>
      <c r="T128" s="37">
        <v>0</v>
      </c>
      <c r="U128" s="37">
        <v>1</v>
      </c>
      <c r="V128" s="37">
        <v>0</v>
      </c>
      <c r="W128" s="37">
        <v>0</v>
      </c>
      <c r="X128" s="37" t="e">
        <v>#N/A</v>
      </c>
      <c r="Y128" s="37">
        <v>0</v>
      </c>
      <c r="Z128" s="37">
        <v>0</v>
      </c>
      <c r="AA128" s="37">
        <v>0</v>
      </c>
      <c r="AB128" s="37">
        <v>0</v>
      </c>
      <c r="AC128" s="37">
        <v>0</v>
      </c>
      <c r="AD128" s="37">
        <v>0</v>
      </c>
      <c r="AE128" s="56">
        <v>9.6699999999999994E-2</v>
      </c>
      <c r="AF128" s="37">
        <v>0</v>
      </c>
      <c r="AG128" s="37">
        <v>0</v>
      </c>
      <c r="AH128" s="37">
        <v>0</v>
      </c>
      <c r="AI128" s="37">
        <v>0</v>
      </c>
      <c r="AJ128" s="37">
        <v>0</v>
      </c>
      <c r="AK128" s="37">
        <v>0</v>
      </c>
      <c r="AL128" s="37">
        <v>0</v>
      </c>
      <c r="AM128" s="37">
        <v>0</v>
      </c>
      <c r="AN128" s="37">
        <v>0</v>
      </c>
      <c r="AO128" s="37"/>
      <c r="AP128" s="37"/>
      <c r="AQ128" s="37"/>
      <c r="AR128" s="37"/>
    </row>
    <row r="129" spans="1:44" x14ac:dyDescent="0.2">
      <c r="A129" s="1">
        <f t="shared" si="3"/>
        <v>1</v>
      </c>
      <c r="B129" s="101">
        <f t="shared" si="4"/>
        <v>48244</v>
      </c>
      <c r="C129" s="37">
        <v>0</v>
      </c>
      <c r="D129" s="37">
        <v>56138240.700000025</v>
      </c>
      <c r="E129" s="37">
        <v>0</v>
      </c>
      <c r="F129" s="37">
        <v>0</v>
      </c>
      <c r="G129" s="37">
        <v>0</v>
      </c>
      <c r="H129" s="37">
        <v>0</v>
      </c>
      <c r="I129" s="37">
        <v>0</v>
      </c>
      <c r="J129" s="37">
        <v>0</v>
      </c>
      <c r="K129" s="37">
        <v>0</v>
      </c>
      <c r="L129" s="37">
        <v>0</v>
      </c>
      <c r="M129" s="37">
        <v>0</v>
      </c>
      <c r="N129" s="37">
        <v>0</v>
      </c>
      <c r="O129" s="37">
        <v>0</v>
      </c>
      <c r="P129" s="37">
        <v>0</v>
      </c>
      <c r="Q129" s="37">
        <v>0</v>
      </c>
      <c r="R129" s="37">
        <v>0</v>
      </c>
      <c r="S129" s="37">
        <v>0</v>
      </c>
      <c r="T129" s="37">
        <v>0</v>
      </c>
      <c r="U129" s="37">
        <v>1</v>
      </c>
      <c r="V129" s="37">
        <v>0</v>
      </c>
      <c r="W129" s="37">
        <v>0</v>
      </c>
      <c r="X129" s="37" t="e">
        <v>#N/A</v>
      </c>
      <c r="Y129" s="37">
        <v>0</v>
      </c>
      <c r="Z129" s="37">
        <v>0</v>
      </c>
      <c r="AA129" s="37">
        <v>0</v>
      </c>
      <c r="AB129" s="37">
        <v>0</v>
      </c>
      <c r="AC129" s="37">
        <v>0</v>
      </c>
      <c r="AD129" s="37">
        <v>0</v>
      </c>
      <c r="AE129" s="56">
        <v>9.6699999999999994E-2</v>
      </c>
      <c r="AF129" s="37">
        <v>0</v>
      </c>
      <c r="AG129" s="37">
        <v>0</v>
      </c>
      <c r="AH129" s="37">
        <v>0</v>
      </c>
      <c r="AI129" s="37">
        <v>0</v>
      </c>
      <c r="AJ129" s="37">
        <v>0</v>
      </c>
      <c r="AK129" s="37">
        <v>0</v>
      </c>
      <c r="AL129" s="37">
        <v>0</v>
      </c>
      <c r="AM129" s="37">
        <v>0</v>
      </c>
      <c r="AN129" s="37">
        <v>0</v>
      </c>
      <c r="AO129" s="37"/>
      <c r="AP129" s="37"/>
      <c r="AQ129" s="37"/>
      <c r="AR129" s="37"/>
    </row>
    <row r="130" spans="1:44" x14ac:dyDescent="0.2">
      <c r="A130" s="1">
        <f t="shared" si="3"/>
        <v>2</v>
      </c>
      <c r="B130" s="101">
        <f t="shared" si="4"/>
        <v>48273</v>
      </c>
      <c r="C130" s="37">
        <v>0</v>
      </c>
      <c r="D130" s="37">
        <v>56138240.700000025</v>
      </c>
      <c r="E130" s="37">
        <v>0</v>
      </c>
      <c r="F130" s="37">
        <v>0</v>
      </c>
      <c r="G130" s="37">
        <v>0</v>
      </c>
      <c r="H130" s="37">
        <v>0</v>
      </c>
      <c r="I130" s="37">
        <v>0</v>
      </c>
      <c r="J130" s="37">
        <v>0</v>
      </c>
      <c r="K130" s="37">
        <v>0</v>
      </c>
      <c r="L130" s="37">
        <v>0</v>
      </c>
      <c r="M130" s="37">
        <v>0</v>
      </c>
      <c r="N130" s="37">
        <v>0</v>
      </c>
      <c r="O130" s="37">
        <v>0</v>
      </c>
      <c r="P130" s="37">
        <v>0</v>
      </c>
      <c r="Q130" s="37">
        <v>0</v>
      </c>
      <c r="R130" s="37">
        <v>0</v>
      </c>
      <c r="S130" s="37">
        <v>0</v>
      </c>
      <c r="T130" s="37">
        <v>0</v>
      </c>
      <c r="U130" s="37">
        <v>1</v>
      </c>
      <c r="V130" s="37">
        <v>0</v>
      </c>
      <c r="W130" s="37">
        <v>0</v>
      </c>
      <c r="X130" s="37" t="e">
        <v>#N/A</v>
      </c>
      <c r="Y130" s="37">
        <v>0</v>
      </c>
      <c r="Z130" s="37">
        <v>0</v>
      </c>
      <c r="AA130" s="37">
        <v>0</v>
      </c>
      <c r="AB130" s="37">
        <v>0</v>
      </c>
      <c r="AC130" s="37">
        <v>0</v>
      </c>
      <c r="AD130" s="37">
        <v>0</v>
      </c>
      <c r="AE130" s="56">
        <v>9.6699999999999994E-2</v>
      </c>
      <c r="AF130" s="37">
        <v>0</v>
      </c>
      <c r="AG130" s="37">
        <v>0</v>
      </c>
      <c r="AH130" s="37">
        <v>0</v>
      </c>
      <c r="AI130" s="37">
        <v>0</v>
      </c>
      <c r="AJ130" s="37">
        <v>0</v>
      </c>
      <c r="AK130" s="37">
        <v>0</v>
      </c>
      <c r="AL130" s="37">
        <v>0</v>
      </c>
      <c r="AM130" s="37">
        <v>0</v>
      </c>
      <c r="AN130" s="37">
        <v>0</v>
      </c>
      <c r="AO130" s="37"/>
      <c r="AP130" s="37"/>
      <c r="AQ130" s="37"/>
      <c r="AR130" s="37"/>
    </row>
    <row r="131" spans="1:44" x14ac:dyDescent="0.2">
      <c r="A131" s="1">
        <f t="shared" si="3"/>
        <v>3</v>
      </c>
      <c r="B131" s="101">
        <f t="shared" si="4"/>
        <v>48304</v>
      </c>
      <c r="C131" s="37">
        <v>0</v>
      </c>
      <c r="D131" s="37">
        <v>56138240.700000025</v>
      </c>
      <c r="E131" s="37">
        <v>0</v>
      </c>
      <c r="F131" s="37">
        <v>0</v>
      </c>
      <c r="G131" s="37">
        <v>0</v>
      </c>
      <c r="H131" s="37">
        <v>0</v>
      </c>
      <c r="I131" s="37">
        <v>0</v>
      </c>
      <c r="J131" s="37">
        <v>0</v>
      </c>
      <c r="K131" s="37">
        <v>0</v>
      </c>
      <c r="L131" s="37">
        <v>0</v>
      </c>
      <c r="M131" s="37">
        <v>0</v>
      </c>
      <c r="N131" s="37">
        <v>0</v>
      </c>
      <c r="O131" s="37">
        <v>0</v>
      </c>
      <c r="P131" s="37">
        <v>0</v>
      </c>
      <c r="Q131" s="37">
        <v>0</v>
      </c>
      <c r="R131" s="37">
        <v>0</v>
      </c>
      <c r="S131" s="37">
        <v>0</v>
      </c>
      <c r="T131" s="37">
        <v>0</v>
      </c>
      <c r="U131" s="37">
        <v>1</v>
      </c>
      <c r="V131" s="37">
        <v>0</v>
      </c>
      <c r="W131" s="37">
        <v>0</v>
      </c>
      <c r="X131" s="37" t="e">
        <v>#N/A</v>
      </c>
      <c r="Y131" s="37">
        <v>0</v>
      </c>
      <c r="Z131" s="37">
        <v>0</v>
      </c>
      <c r="AA131" s="37">
        <v>0</v>
      </c>
      <c r="AB131" s="37">
        <v>0</v>
      </c>
      <c r="AC131" s="37">
        <v>0</v>
      </c>
      <c r="AD131" s="37">
        <v>0</v>
      </c>
      <c r="AE131" s="56">
        <v>9.6699999999999994E-2</v>
      </c>
      <c r="AF131" s="37">
        <v>0</v>
      </c>
      <c r="AG131" s="37">
        <v>0</v>
      </c>
      <c r="AH131" s="37">
        <v>0</v>
      </c>
      <c r="AI131" s="37">
        <v>0</v>
      </c>
      <c r="AJ131" s="37">
        <v>0</v>
      </c>
      <c r="AK131" s="37">
        <v>0</v>
      </c>
      <c r="AL131" s="37">
        <v>0</v>
      </c>
      <c r="AM131" s="37">
        <v>0</v>
      </c>
      <c r="AN131" s="37">
        <v>0</v>
      </c>
      <c r="AO131" s="37"/>
      <c r="AP131" s="37"/>
      <c r="AQ131" s="37"/>
      <c r="AR131" s="37"/>
    </row>
    <row r="132" spans="1:44" x14ac:dyDescent="0.2">
      <c r="A132" s="1">
        <f t="shared" si="3"/>
        <v>4</v>
      </c>
      <c r="B132" s="101">
        <f t="shared" si="4"/>
        <v>48334</v>
      </c>
      <c r="C132" s="37">
        <v>0</v>
      </c>
      <c r="D132" s="37">
        <v>56138240.700000025</v>
      </c>
      <c r="E132" s="37">
        <v>0</v>
      </c>
      <c r="F132" s="37">
        <v>0</v>
      </c>
      <c r="G132" s="37">
        <v>0</v>
      </c>
      <c r="H132" s="37">
        <v>0</v>
      </c>
      <c r="I132" s="37">
        <v>0</v>
      </c>
      <c r="J132" s="37">
        <v>0</v>
      </c>
      <c r="K132" s="37">
        <v>0</v>
      </c>
      <c r="L132" s="37">
        <v>0</v>
      </c>
      <c r="M132" s="37">
        <v>0</v>
      </c>
      <c r="N132" s="37">
        <v>0</v>
      </c>
      <c r="O132" s="37">
        <v>0</v>
      </c>
      <c r="P132" s="37">
        <v>0</v>
      </c>
      <c r="Q132" s="37">
        <v>0</v>
      </c>
      <c r="R132" s="37">
        <v>0</v>
      </c>
      <c r="S132" s="37">
        <v>0</v>
      </c>
      <c r="T132" s="37">
        <v>0</v>
      </c>
      <c r="U132" s="37">
        <v>1</v>
      </c>
      <c r="V132" s="37">
        <v>0</v>
      </c>
      <c r="W132" s="37">
        <v>0</v>
      </c>
      <c r="X132" s="37" t="e">
        <v>#N/A</v>
      </c>
      <c r="Y132" s="37">
        <v>0</v>
      </c>
      <c r="Z132" s="37">
        <v>0</v>
      </c>
      <c r="AA132" s="37">
        <v>0</v>
      </c>
      <c r="AB132" s="37">
        <v>0</v>
      </c>
      <c r="AC132" s="37">
        <v>0</v>
      </c>
      <c r="AD132" s="37">
        <v>0</v>
      </c>
      <c r="AE132" s="56">
        <v>9.6699999999999994E-2</v>
      </c>
      <c r="AF132" s="37">
        <v>0</v>
      </c>
      <c r="AG132" s="37">
        <v>0</v>
      </c>
      <c r="AH132" s="37">
        <v>0</v>
      </c>
      <c r="AI132" s="37">
        <v>0</v>
      </c>
      <c r="AJ132" s="37">
        <v>0</v>
      </c>
      <c r="AK132" s="37">
        <v>0</v>
      </c>
      <c r="AL132" s="37">
        <v>0</v>
      </c>
      <c r="AM132" s="37">
        <v>0</v>
      </c>
      <c r="AN132" s="37">
        <v>0</v>
      </c>
      <c r="AO132" s="37"/>
      <c r="AP132" s="37"/>
      <c r="AQ132" s="37"/>
      <c r="AR132" s="37"/>
    </row>
    <row r="133" spans="1:44" x14ac:dyDescent="0.2">
      <c r="A133" s="1">
        <f t="shared" si="3"/>
        <v>5</v>
      </c>
      <c r="B133" s="101">
        <f t="shared" si="4"/>
        <v>48365</v>
      </c>
      <c r="C133" s="37">
        <v>0</v>
      </c>
      <c r="D133" s="37">
        <v>56138240.700000025</v>
      </c>
      <c r="E133" s="37">
        <v>0</v>
      </c>
      <c r="F133" s="37">
        <v>0</v>
      </c>
      <c r="G133" s="37">
        <v>0</v>
      </c>
      <c r="H133" s="37">
        <v>0</v>
      </c>
      <c r="I133" s="37">
        <v>0</v>
      </c>
      <c r="J133" s="37">
        <v>0</v>
      </c>
      <c r="K133" s="37">
        <v>0</v>
      </c>
      <c r="L133" s="37">
        <v>0</v>
      </c>
      <c r="M133" s="37">
        <v>0</v>
      </c>
      <c r="N133" s="37">
        <v>0</v>
      </c>
      <c r="O133" s="37">
        <v>0</v>
      </c>
      <c r="P133" s="37">
        <v>0</v>
      </c>
      <c r="Q133" s="37">
        <v>0</v>
      </c>
      <c r="R133" s="37">
        <v>0</v>
      </c>
      <c r="S133" s="37">
        <v>0</v>
      </c>
      <c r="T133" s="37">
        <v>0</v>
      </c>
      <c r="U133" s="37">
        <v>1</v>
      </c>
      <c r="V133" s="37">
        <v>0</v>
      </c>
      <c r="W133" s="37">
        <v>0</v>
      </c>
      <c r="X133" s="37" t="e">
        <v>#N/A</v>
      </c>
      <c r="Y133" s="37">
        <v>0</v>
      </c>
      <c r="Z133" s="37">
        <v>0</v>
      </c>
      <c r="AA133" s="37">
        <v>0</v>
      </c>
      <c r="AB133" s="37">
        <v>0</v>
      </c>
      <c r="AC133" s="37">
        <v>0</v>
      </c>
      <c r="AD133" s="37">
        <v>0</v>
      </c>
      <c r="AE133" s="56">
        <v>9.6699999999999994E-2</v>
      </c>
      <c r="AF133" s="37">
        <v>0</v>
      </c>
      <c r="AG133" s="37">
        <v>0</v>
      </c>
      <c r="AH133" s="37">
        <v>0</v>
      </c>
      <c r="AI133" s="37">
        <v>0</v>
      </c>
      <c r="AJ133" s="37">
        <v>0</v>
      </c>
      <c r="AK133" s="37">
        <v>0</v>
      </c>
      <c r="AL133" s="37">
        <v>0</v>
      </c>
      <c r="AM133" s="37">
        <v>0</v>
      </c>
      <c r="AN133" s="37">
        <v>0</v>
      </c>
      <c r="AO133" s="37"/>
      <c r="AP133" s="37"/>
      <c r="AQ133" s="37"/>
      <c r="AR133" s="37"/>
    </row>
    <row r="134" spans="1:44" x14ac:dyDescent="0.2">
      <c r="A134" s="1">
        <f t="shared" si="3"/>
        <v>6</v>
      </c>
      <c r="B134" s="101">
        <f t="shared" si="4"/>
        <v>48395</v>
      </c>
      <c r="C134" s="37">
        <v>0</v>
      </c>
      <c r="D134" s="37">
        <v>56138240.700000025</v>
      </c>
      <c r="E134" s="37">
        <v>0</v>
      </c>
      <c r="F134" s="37">
        <v>0</v>
      </c>
      <c r="G134" s="37">
        <v>0</v>
      </c>
      <c r="H134" s="37">
        <v>0</v>
      </c>
      <c r="I134" s="37">
        <v>0</v>
      </c>
      <c r="J134" s="37">
        <v>0</v>
      </c>
      <c r="K134" s="37">
        <v>0</v>
      </c>
      <c r="L134" s="37">
        <v>0</v>
      </c>
      <c r="M134" s="37">
        <v>0</v>
      </c>
      <c r="N134" s="37">
        <v>0</v>
      </c>
      <c r="O134" s="37">
        <v>0</v>
      </c>
      <c r="P134" s="37">
        <v>0</v>
      </c>
      <c r="Q134" s="37">
        <v>0</v>
      </c>
      <c r="R134" s="37">
        <v>0</v>
      </c>
      <c r="S134" s="37">
        <v>0</v>
      </c>
      <c r="T134" s="37">
        <v>0</v>
      </c>
      <c r="U134" s="37">
        <v>1</v>
      </c>
      <c r="V134" s="37">
        <v>0</v>
      </c>
      <c r="W134" s="37">
        <v>0</v>
      </c>
      <c r="X134" s="37" t="e">
        <v>#N/A</v>
      </c>
      <c r="Y134" s="37">
        <v>0</v>
      </c>
      <c r="Z134" s="37">
        <v>0</v>
      </c>
      <c r="AA134" s="37">
        <v>0</v>
      </c>
      <c r="AB134" s="37">
        <v>0</v>
      </c>
      <c r="AC134" s="37">
        <v>0</v>
      </c>
      <c r="AD134" s="37">
        <v>0</v>
      </c>
      <c r="AE134" s="56">
        <v>9.6699999999999994E-2</v>
      </c>
      <c r="AF134" s="37">
        <v>0</v>
      </c>
      <c r="AG134" s="37">
        <v>0</v>
      </c>
      <c r="AH134" s="37">
        <v>0</v>
      </c>
      <c r="AI134" s="37">
        <v>0</v>
      </c>
      <c r="AJ134" s="37">
        <v>0</v>
      </c>
      <c r="AK134" s="37">
        <v>0</v>
      </c>
      <c r="AL134" s="37">
        <v>0</v>
      </c>
      <c r="AM134" s="37">
        <v>0</v>
      </c>
      <c r="AN134" s="37">
        <v>0</v>
      </c>
      <c r="AO134" s="37"/>
      <c r="AP134" s="37"/>
      <c r="AQ134" s="37"/>
      <c r="AR134" s="37"/>
    </row>
    <row r="135" spans="1:44" x14ac:dyDescent="0.2">
      <c r="A135" s="1">
        <f t="shared" si="3"/>
        <v>7</v>
      </c>
      <c r="B135" s="101">
        <f t="shared" si="4"/>
        <v>48426</v>
      </c>
      <c r="C135" s="37">
        <v>0</v>
      </c>
      <c r="D135" s="37">
        <v>56138240.700000025</v>
      </c>
      <c r="E135" s="37">
        <v>0</v>
      </c>
      <c r="F135" s="37">
        <v>0</v>
      </c>
      <c r="G135" s="37">
        <v>0</v>
      </c>
      <c r="H135" s="37">
        <v>0</v>
      </c>
      <c r="I135" s="37">
        <v>0</v>
      </c>
      <c r="J135" s="37">
        <v>0</v>
      </c>
      <c r="K135" s="37">
        <v>0</v>
      </c>
      <c r="L135" s="37">
        <v>0</v>
      </c>
      <c r="M135" s="37">
        <v>0</v>
      </c>
      <c r="N135" s="37">
        <v>0</v>
      </c>
      <c r="O135" s="37">
        <v>0</v>
      </c>
      <c r="P135" s="37">
        <v>0</v>
      </c>
      <c r="Q135" s="37">
        <v>0</v>
      </c>
      <c r="R135" s="37">
        <v>0</v>
      </c>
      <c r="S135" s="37">
        <v>0</v>
      </c>
      <c r="T135" s="37">
        <v>0</v>
      </c>
      <c r="U135" s="37">
        <v>1</v>
      </c>
      <c r="V135" s="37">
        <v>0</v>
      </c>
      <c r="W135" s="37">
        <v>0</v>
      </c>
      <c r="X135" s="37" t="e">
        <v>#N/A</v>
      </c>
      <c r="Y135" s="37">
        <v>0</v>
      </c>
      <c r="Z135" s="37">
        <v>0</v>
      </c>
      <c r="AA135" s="37">
        <v>0</v>
      </c>
      <c r="AB135" s="37">
        <v>0</v>
      </c>
      <c r="AC135" s="37">
        <v>0</v>
      </c>
      <c r="AD135" s="37">
        <v>0</v>
      </c>
      <c r="AE135" s="56">
        <v>9.6699999999999994E-2</v>
      </c>
      <c r="AF135" s="37">
        <v>0</v>
      </c>
      <c r="AG135" s="37">
        <v>0</v>
      </c>
      <c r="AH135" s="37">
        <v>0</v>
      </c>
      <c r="AI135" s="37">
        <v>0</v>
      </c>
      <c r="AJ135" s="37">
        <v>0</v>
      </c>
      <c r="AK135" s="37">
        <v>0</v>
      </c>
      <c r="AL135" s="37">
        <v>0</v>
      </c>
      <c r="AM135" s="37">
        <v>0</v>
      </c>
      <c r="AN135" s="37">
        <v>0</v>
      </c>
      <c r="AO135" s="37"/>
      <c r="AP135" s="37"/>
      <c r="AQ135" s="37"/>
      <c r="AR135" s="37"/>
    </row>
    <row r="136" spans="1:44" x14ac:dyDescent="0.2">
      <c r="A136" s="1">
        <f t="shared" si="3"/>
        <v>8</v>
      </c>
      <c r="B136" s="101">
        <f t="shared" si="4"/>
        <v>48457</v>
      </c>
      <c r="C136" s="37">
        <v>0</v>
      </c>
      <c r="D136" s="37">
        <v>56138240.700000025</v>
      </c>
      <c r="E136" s="37">
        <v>0</v>
      </c>
      <c r="F136" s="37">
        <v>0</v>
      </c>
      <c r="G136" s="37">
        <v>0</v>
      </c>
      <c r="H136" s="37">
        <v>0</v>
      </c>
      <c r="I136" s="37">
        <v>0</v>
      </c>
      <c r="J136" s="37">
        <v>0</v>
      </c>
      <c r="K136" s="37">
        <v>0</v>
      </c>
      <c r="L136" s="37">
        <v>0</v>
      </c>
      <c r="M136" s="37">
        <v>0</v>
      </c>
      <c r="N136" s="37">
        <v>0</v>
      </c>
      <c r="O136" s="37">
        <v>0</v>
      </c>
      <c r="P136" s="37">
        <v>0</v>
      </c>
      <c r="Q136" s="37">
        <v>0</v>
      </c>
      <c r="R136" s="37">
        <v>0</v>
      </c>
      <c r="S136" s="37">
        <v>0</v>
      </c>
      <c r="T136" s="37">
        <v>0</v>
      </c>
      <c r="U136" s="37">
        <v>1</v>
      </c>
      <c r="V136" s="37">
        <v>0</v>
      </c>
      <c r="W136" s="37">
        <v>0</v>
      </c>
      <c r="X136" s="37" t="e">
        <v>#N/A</v>
      </c>
      <c r="Y136" s="37">
        <v>0</v>
      </c>
      <c r="Z136" s="37">
        <v>0</v>
      </c>
      <c r="AA136" s="37">
        <v>0</v>
      </c>
      <c r="AB136" s="37">
        <v>0</v>
      </c>
      <c r="AC136" s="37">
        <v>0</v>
      </c>
      <c r="AD136" s="37">
        <v>0</v>
      </c>
      <c r="AE136" s="56">
        <v>9.6699999999999994E-2</v>
      </c>
      <c r="AF136" s="37">
        <v>0</v>
      </c>
      <c r="AG136" s="37">
        <v>0</v>
      </c>
      <c r="AH136" s="37">
        <v>0</v>
      </c>
      <c r="AI136" s="37">
        <v>0</v>
      </c>
      <c r="AJ136" s="37">
        <v>0</v>
      </c>
      <c r="AK136" s="37">
        <v>0</v>
      </c>
      <c r="AL136" s="37">
        <v>0</v>
      </c>
      <c r="AM136" s="37">
        <v>0</v>
      </c>
      <c r="AN136" s="37">
        <v>0</v>
      </c>
      <c r="AO136" s="37"/>
      <c r="AP136" s="37"/>
      <c r="AQ136" s="37"/>
      <c r="AR136" s="37"/>
    </row>
    <row r="137" spans="1:44" x14ac:dyDescent="0.2">
      <c r="A137" s="1">
        <f t="shared" si="3"/>
        <v>9</v>
      </c>
      <c r="B137" s="101">
        <f t="shared" si="4"/>
        <v>48487</v>
      </c>
      <c r="C137" s="37">
        <v>0</v>
      </c>
      <c r="D137" s="37">
        <v>56138240.700000025</v>
      </c>
      <c r="E137" s="37">
        <v>0</v>
      </c>
      <c r="F137" s="37">
        <v>0</v>
      </c>
      <c r="G137" s="37">
        <v>0</v>
      </c>
      <c r="H137" s="37">
        <v>0</v>
      </c>
      <c r="I137" s="37">
        <v>0</v>
      </c>
      <c r="J137" s="37">
        <v>0</v>
      </c>
      <c r="K137" s="37">
        <v>0</v>
      </c>
      <c r="L137" s="37">
        <v>0</v>
      </c>
      <c r="M137" s="37">
        <v>0</v>
      </c>
      <c r="N137" s="37">
        <v>0</v>
      </c>
      <c r="O137" s="37">
        <v>0</v>
      </c>
      <c r="P137" s="37">
        <v>0</v>
      </c>
      <c r="Q137" s="37">
        <v>0</v>
      </c>
      <c r="R137" s="37">
        <v>0</v>
      </c>
      <c r="S137" s="37">
        <v>0</v>
      </c>
      <c r="T137" s="37">
        <v>0</v>
      </c>
      <c r="U137" s="37">
        <v>1</v>
      </c>
      <c r="V137" s="37">
        <v>0</v>
      </c>
      <c r="W137" s="37">
        <v>0</v>
      </c>
      <c r="X137" s="37" t="e">
        <v>#N/A</v>
      </c>
      <c r="Y137" s="37">
        <v>0</v>
      </c>
      <c r="Z137" s="37">
        <v>0</v>
      </c>
      <c r="AA137" s="37">
        <v>0</v>
      </c>
      <c r="AB137" s="37">
        <v>0</v>
      </c>
      <c r="AC137" s="37">
        <v>0</v>
      </c>
      <c r="AD137" s="37">
        <v>0</v>
      </c>
      <c r="AE137" s="56">
        <v>9.6699999999999994E-2</v>
      </c>
      <c r="AF137" s="37">
        <v>0</v>
      </c>
      <c r="AG137" s="37">
        <v>0</v>
      </c>
      <c r="AH137" s="37">
        <v>0</v>
      </c>
      <c r="AI137" s="37">
        <v>0</v>
      </c>
      <c r="AJ137" s="37">
        <v>0</v>
      </c>
      <c r="AK137" s="37">
        <v>0</v>
      </c>
      <c r="AL137" s="37">
        <v>0</v>
      </c>
      <c r="AM137" s="37">
        <v>0</v>
      </c>
      <c r="AN137" s="37">
        <v>0</v>
      </c>
      <c r="AO137" s="37"/>
      <c r="AP137" s="37"/>
      <c r="AQ137" s="37"/>
      <c r="AR137" s="37"/>
    </row>
    <row r="138" spans="1:44" x14ac:dyDescent="0.2">
      <c r="A138" s="1">
        <f t="shared" si="3"/>
        <v>10</v>
      </c>
      <c r="B138" s="101">
        <f t="shared" si="4"/>
        <v>48518</v>
      </c>
      <c r="C138" s="37">
        <v>0</v>
      </c>
      <c r="D138" s="37">
        <v>56138240.700000025</v>
      </c>
      <c r="E138" s="37">
        <v>0</v>
      </c>
      <c r="F138" s="37">
        <v>0</v>
      </c>
      <c r="G138" s="37">
        <v>0</v>
      </c>
      <c r="H138" s="37">
        <v>0</v>
      </c>
      <c r="I138" s="37">
        <v>0</v>
      </c>
      <c r="J138" s="37">
        <v>0</v>
      </c>
      <c r="K138" s="37">
        <v>0</v>
      </c>
      <c r="L138" s="37">
        <v>0</v>
      </c>
      <c r="M138" s="37">
        <v>0</v>
      </c>
      <c r="N138" s="37">
        <v>0</v>
      </c>
      <c r="O138" s="37">
        <v>0</v>
      </c>
      <c r="P138" s="37">
        <v>0</v>
      </c>
      <c r="Q138" s="37">
        <v>0</v>
      </c>
      <c r="R138" s="37">
        <v>0</v>
      </c>
      <c r="S138" s="37">
        <v>0</v>
      </c>
      <c r="T138" s="37">
        <v>0</v>
      </c>
      <c r="U138" s="37">
        <v>1</v>
      </c>
      <c r="V138" s="37">
        <v>0</v>
      </c>
      <c r="W138" s="37">
        <v>0</v>
      </c>
      <c r="X138" s="37" t="e">
        <v>#N/A</v>
      </c>
      <c r="Y138" s="37">
        <v>0</v>
      </c>
      <c r="Z138" s="37">
        <v>0</v>
      </c>
      <c r="AA138" s="37">
        <v>0</v>
      </c>
      <c r="AB138" s="37">
        <v>0</v>
      </c>
      <c r="AC138" s="37">
        <v>0</v>
      </c>
      <c r="AD138" s="37">
        <v>0</v>
      </c>
      <c r="AE138" s="56">
        <v>9.6699999999999994E-2</v>
      </c>
      <c r="AF138" s="37">
        <v>0</v>
      </c>
      <c r="AG138" s="37">
        <v>0</v>
      </c>
      <c r="AH138" s="37">
        <v>0</v>
      </c>
      <c r="AI138" s="37">
        <v>0</v>
      </c>
      <c r="AJ138" s="37">
        <v>0</v>
      </c>
      <c r="AK138" s="37">
        <v>0</v>
      </c>
      <c r="AL138" s="37">
        <v>0</v>
      </c>
      <c r="AM138" s="37">
        <v>0</v>
      </c>
      <c r="AN138" s="37">
        <v>0</v>
      </c>
      <c r="AO138" s="37"/>
      <c r="AP138" s="37"/>
      <c r="AQ138" s="37"/>
      <c r="AR138" s="37"/>
    </row>
    <row r="139" spans="1:44" x14ac:dyDescent="0.2">
      <c r="A139" s="1">
        <f t="shared" si="3"/>
        <v>11</v>
      </c>
      <c r="B139" s="101">
        <f t="shared" si="4"/>
        <v>48548</v>
      </c>
      <c r="C139" s="37">
        <v>0</v>
      </c>
      <c r="D139" s="37">
        <v>56138240.700000025</v>
      </c>
      <c r="E139" s="37">
        <v>0</v>
      </c>
      <c r="F139" s="37">
        <v>0</v>
      </c>
      <c r="G139" s="37">
        <v>0</v>
      </c>
      <c r="H139" s="37">
        <v>0</v>
      </c>
      <c r="I139" s="37">
        <v>0</v>
      </c>
      <c r="J139" s="37">
        <v>0</v>
      </c>
      <c r="K139" s="37">
        <v>0</v>
      </c>
      <c r="L139" s="37">
        <v>0</v>
      </c>
      <c r="M139" s="37">
        <v>0</v>
      </c>
      <c r="N139" s="37">
        <v>0</v>
      </c>
      <c r="O139" s="37">
        <v>0</v>
      </c>
      <c r="P139" s="37">
        <v>0</v>
      </c>
      <c r="Q139" s="37">
        <v>0</v>
      </c>
      <c r="R139" s="37">
        <v>0</v>
      </c>
      <c r="S139" s="37">
        <v>0</v>
      </c>
      <c r="T139" s="37">
        <v>0</v>
      </c>
      <c r="U139" s="37">
        <v>1</v>
      </c>
      <c r="V139" s="37">
        <v>0</v>
      </c>
      <c r="W139" s="37">
        <v>0</v>
      </c>
      <c r="X139" s="37" t="e">
        <v>#N/A</v>
      </c>
      <c r="Y139" s="37">
        <v>0</v>
      </c>
      <c r="Z139" s="37">
        <v>0</v>
      </c>
      <c r="AA139" s="37">
        <v>0</v>
      </c>
      <c r="AB139" s="37">
        <v>0</v>
      </c>
      <c r="AC139" s="37">
        <v>0</v>
      </c>
      <c r="AD139" s="37">
        <v>0</v>
      </c>
      <c r="AE139" s="56">
        <v>9.6699999999999994E-2</v>
      </c>
      <c r="AF139" s="37">
        <v>0</v>
      </c>
      <c r="AG139" s="37">
        <v>0</v>
      </c>
      <c r="AH139" s="37">
        <v>0</v>
      </c>
      <c r="AI139" s="37">
        <v>0</v>
      </c>
      <c r="AJ139" s="37">
        <v>0</v>
      </c>
      <c r="AK139" s="37">
        <v>0</v>
      </c>
      <c r="AL139" s="37">
        <v>0</v>
      </c>
      <c r="AM139" s="37">
        <v>0</v>
      </c>
      <c r="AN139" s="37">
        <v>0</v>
      </c>
      <c r="AO139" s="37"/>
      <c r="AP139" s="37"/>
      <c r="AQ139" s="37"/>
      <c r="AR139" s="37"/>
    </row>
    <row r="140" spans="1:44" x14ac:dyDescent="0.2">
      <c r="A140" s="1">
        <f t="shared" si="3"/>
        <v>12</v>
      </c>
      <c r="B140" s="101">
        <f t="shared" si="4"/>
        <v>48579</v>
      </c>
      <c r="C140" s="37">
        <v>0</v>
      </c>
      <c r="D140" s="37">
        <v>56138240.700000025</v>
      </c>
      <c r="E140" s="37">
        <v>0</v>
      </c>
      <c r="F140" s="37">
        <v>0</v>
      </c>
      <c r="G140" s="37">
        <v>0</v>
      </c>
      <c r="H140" s="37">
        <v>0</v>
      </c>
      <c r="I140" s="37">
        <v>0</v>
      </c>
      <c r="J140" s="37">
        <v>0</v>
      </c>
      <c r="K140" s="37">
        <v>0</v>
      </c>
      <c r="L140" s="37">
        <v>0</v>
      </c>
      <c r="M140" s="37">
        <v>0</v>
      </c>
      <c r="N140" s="37">
        <v>0</v>
      </c>
      <c r="O140" s="37">
        <v>0</v>
      </c>
      <c r="P140" s="37">
        <v>0</v>
      </c>
      <c r="Q140" s="37">
        <v>0</v>
      </c>
      <c r="R140" s="37">
        <v>0</v>
      </c>
      <c r="S140" s="37">
        <v>0</v>
      </c>
      <c r="T140" s="37">
        <v>0</v>
      </c>
      <c r="U140" s="37">
        <v>1</v>
      </c>
      <c r="V140" s="37">
        <v>0</v>
      </c>
      <c r="W140" s="37">
        <v>0</v>
      </c>
      <c r="X140" s="37" t="e">
        <v>#N/A</v>
      </c>
      <c r="Y140" s="37">
        <v>0</v>
      </c>
      <c r="Z140" s="37">
        <v>0</v>
      </c>
      <c r="AA140" s="37">
        <v>0</v>
      </c>
      <c r="AB140" s="37">
        <v>0</v>
      </c>
      <c r="AC140" s="37">
        <v>0</v>
      </c>
      <c r="AD140" s="37">
        <v>0</v>
      </c>
      <c r="AE140" s="56">
        <v>9.6699999999999994E-2</v>
      </c>
      <c r="AF140" s="37">
        <v>0</v>
      </c>
      <c r="AG140" s="37">
        <v>0</v>
      </c>
      <c r="AH140" s="37">
        <v>0</v>
      </c>
      <c r="AI140" s="37">
        <v>0</v>
      </c>
      <c r="AJ140" s="37">
        <v>0</v>
      </c>
      <c r="AK140" s="37">
        <v>0</v>
      </c>
      <c r="AL140" s="37">
        <v>0</v>
      </c>
      <c r="AM140" s="37">
        <v>0</v>
      </c>
      <c r="AN140" s="37">
        <v>0</v>
      </c>
      <c r="AO140" s="37"/>
      <c r="AP140" s="37"/>
      <c r="AQ140" s="37"/>
      <c r="AR140" s="37"/>
    </row>
    <row r="141" spans="1:44" x14ac:dyDescent="0.2">
      <c r="A141" s="1">
        <f t="shared" ref="A141:A187" si="5">MONTH(B141)</f>
        <v>1</v>
      </c>
      <c r="B141" s="101">
        <f t="shared" ref="B141:B187" si="6">EOMONTH(B140,1)</f>
        <v>48610</v>
      </c>
      <c r="C141" s="37">
        <v>0</v>
      </c>
      <c r="D141" s="37">
        <v>56138240.700000025</v>
      </c>
      <c r="E141" s="37">
        <v>0</v>
      </c>
      <c r="F141" s="37">
        <v>0</v>
      </c>
      <c r="G141" s="37">
        <v>0</v>
      </c>
      <c r="H141" s="37">
        <v>0</v>
      </c>
      <c r="I141" s="37">
        <v>0</v>
      </c>
      <c r="J141" s="37">
        <v>0</v>
      </c>
      <c r="K141" s="37">
        <v>0</v>
      </c>
      <c r="L141" s="37">
        <v>0</v>
      </c>
      <c r="M141" s="37">
        <v>0</v>
      </c>
      <c r="N141" s="37">
        <v>0</v>
      </c>
      <c r="O141" s="37">
        <v>0</v>
      </c>
      <c r="P141" s="37">
        <v>0</v>
      </c>
      <c r="Q141" s="37">
        <v>0</v>
      </c>
      <c r="R141" s="37">
        <v>0</v>
      </c>
      <c r="S141" s="37">
        <v>0</v>
      </c>
      <c r="T141" s="37">
        <v>0</v>
      </c>
      <c r="U141" s="37">
        <v>1</v>
      </c>
      <c r="V141" s="37">
        <v>0</v>
      </c>
      <c r="W141" s="37">
        <v>0</v>
      </c>
      <c r="X141" s="37" t="e">
        <v>#N/A</v>
      </c>
      <c r="Y141" s="37">
        <v>0</v>
      </c>
      <c r="Z141" s="37">
        <v>0</v>
      </c>
      <c r="AA141" s="37">
        <v>0</v>
      </c>
      <c r="AB141" s="37">
        <v>0</v>
      </c>
      <c r="AC141" s="37">
        <v>0</v>
      </c>
      <c r="AD141" s="37">
        <v>0</v>
      </c>
      <c r="AE141" s="56">
        <v>9.6699999999999994E-2</v>
      </c>
      <c r="AF141" s="37">
        <v>0</v>
      </c>
      <c r="AG141" s="37">
        <v>0</v>
      </c>
      <c r="AH141" s="37">
        <v>0</v>
      </c>
      <c r="AI141" s="37">
        <v>0</v>
      </c>
      <c r="AJ141" s="37">
        <v>0</v>
      </c>
      <c r="AK141" s="37">
        <v>0</v>
      </c>
      <c r="AL141" s="37">
        <v>0</v>
      </c>
      <c r="AM141" s="37">
        <v>0</v>
      </c>
      <c r="AN141" s="37">
        <v>0</v>
      </c>
      <c r="AO141" s="37"/>
      <c r="AP141" s="37"/>
      <c r="AQ141" s="37"/>
      <c r="AR141" s="37"/>
    </row>
    <row r="142" spans="1:44" x14ac:dyDescent="0.2">
      <c r="A142" s="1">
        <f t="shared" si="5"/>
        <v>2</v>
      </c>
      <c r="B142" s="101">
        <f t="shared" si="6"/>
        <v>48638</v>
      </c>
      <c r="C142" s="37">
        <v>0</v>
      </c>
      <c r="D142" s="37">
        <v>56138240.700000025</v>
      </c>
      <c r="E142" s="37">
        <v>0</v>
      </c>
      <c r="F142" s="37">
        <v>0</v>
      </c>
      <c r="G142" s="37">
        <v>0</v>
      </c>
      <c r="H142" s="37">
        <v>0</v>
      </c>
      <c r="I142" s="37">
        <v>0</v>
      </c>
      <c r="J142" s="37">
        <v>0</v>
      </c>
      <c r="K142" s="37">
        <v>0</v>
      </c>
      <c r="L142" s="37">
        <v>0</v>
      </c>
      <c r="M142" s="37">
        <v>0</v>
      </c>
      <c r="N142" s="37">
        <v>0</v>
      </c>
      <c r="O142" s="37">
        <v>0</v>
      </c>
      <c r="P142" s="37">
        <v>0</v>
      </c>
      <c r="Q142" s="37">
        <v>0</v>
      </c>
      <c r="R142" s="37">
        <v>0</v>
      </c>
      <c r="S142" s="37">
        <v>0</v>
      </c>
      <c r="T142" s="37">
        <v>0</v>
      </c>
      <c r="U142" s="37">
        <v>1</v>
      </c>
      <c r="V142" s="37">
        <v>0</v>
      </c>
      <c r="W142" s="37">
        <v>0</v>
      </c>
      <c r="X142" s="37" t="e">
        <v>#N/A</v>
      </c>
      <c r="Y142" s="37">
        <v>0</v>
      </c>
      <c r="Z142" s="37">
        <v>0</v>
      </c>
      <c r="AA142" s="37">
        <v>0</v>
      </c>
      <c r="AB142" s="37">
        <v>0</v>
      </c>
      <c r="AC142" s="37">
        <v>0</v>
      </c>
      <c r="AD142" s="37">
        <v>0</v>
      </c>
      <c r="AE142" s="56">
        <v>9.6699999999999994E-2</v>
      </c>
      <c r="AF142" s="37">
        <v>0</v>
      </c>
      <c r="AG142" s="37">
        <v>0</v>
      </c>
      <c r="AH142" s="37">
        <v>0</v>
      </c>
      <c r="AI142" s="37">
        <v>0</v>
      </c>
      <c r="AJ142" s="37">
        <v>0</v>
      </c>
      <c r="AK142" s="37">
        <v>0</v>
      </c>
      <c r="AL142" s="37">
        <v>0</v>
      </c>
      <c r="AM142" s="37">
        <v>0</v>
      </c>
      <c r="AN142" s="37">
        <v>0</v>
      </c>
      <c r="AO142" s="37"/>
      <c r="AP142" s="37"/>
      <c r="AQ142" s="37"/>
      <c r="AR142" s="37"/>
    </row>
    <row r="143" spans="1:44" x14ac:dyDescent="0.2">
      <c r="A143" s="1">
        <f t="shared" si="5"/>
        <v>3</v>
      </c>
      <c r="B143" s="101">
        <f t="shared" si="6"/>
        <v>48669</v>
      </c>
      <c r="C143" s="37">
        <v>0</v>
      </c>
      <c r="D143" s="37">
        <v>56138240.700000025</v>
      </c>
      <c r="E143" s="37">
        <v>0</v>
      </c>
      <c r="F143" s="37">
        <v>0</v>
      </c>
      <c r="G143" s="37">
        <v>0</v>
      </c>
      <c r="H143" s="37">
        <v>0</v>
      </c>
      <c r="I143" s="37">
        <v>0</v>
      </c>
      <c r="J143" s="37">
        <v>0</v>
      </c>
      <c r="K143" s="37">
        <v>0</v>
      </c>
      <c r="L143" s="37">
        <v>0</v>
      </c>
      <c r="M143" s="37">
        <v>0</v>
      </c>
      <c r="N143" s="37">
        <v>0</v>
      </c>
      <c r="O143" s="37">
        <v>0</v>
      </c>
      <c r="P143" s="37">
        <v>0</v>
      </c>
      <c r="Q143" s="37">
        <v>0</v>
      </c>
      <c r="R143" s="37">
        <v>0</v>
      </c>
      <c r="S143" s="37">
        <v>0</v>
      </c>
      <c r="T143" s="37">
        <v>0</v>
      </c>
      <c r="U143" s="37">
        <v>1</v>
      </c>
      <c r="V143" s="37">
        <v>0</v>
      </c>
      <c r="W143" s="37">
        <v>0</v>
      </c>
      <c r="X143" s="37" t="e">
        <v>#N/A</v>
      </c>
      <c r="Y143" s="37">
        <v>0</v>
      </c>
      <c r="Z143" s="37">
        <v>0</v>
      </c>
      <c r="AA143" s="37">
        <v>0</v>
      </c>
      <c r="AB143" s="37">
        <v>0</v>
      </c>
      <c r="AC143" s="37">
        <v>0</v>
      </c>
      <c r="AD143" s="37">
        <v>0</v>
      </c>
      <c r="AE143" s="56">
        <v>9.6699999999999994E-2</v>
      </c>
      <c r="AF143" s="37">
        <v>0</v>
      </c>
      <c r="AG143" s="37">
        <v>0</v>
      </c>
      <c r="AH143" s="37">
        <v>0</v>
      </c>
      <c r="AI143" s="37">
        <v>0</v>
      </c>
      <c r="AJ143" s="37">
        <v>0</v>
      </c>
      <c r="AK143" s="37">
        <v>0</v>
      </c>
      <c r="AL143" s="37">
        <v>0</v>
      </c>
      <c r="AM143" s="37">
        <v>0</v>
      </c>
      <c r="AN143" s="37">
        <v>0</v>
      </c>
      <c r="AO143" s="37"/>
      <c r="AP143" s="37"/>
      <c r="AQ143" s="37"/>
      <c r="AR143" s="37"/>
    </row>
    <row r="144" spans="1:44" x14ac:dyDescent="0.2">
      <c r="A144" s="1">
        <f t="shared" si="5"/>
        <v>4</v>
      </c>
      <c r="B144" s="101">
        <f t="shared" si="6"/>
        <v>48699</v>
      </c>
      <c r="C144" s="37">
        <v>0</v>
      </c>
      <c r="D144" s="37">
        <v>56138240.700000025</v>
      </c>
      <c r="E144" s="37">
        <v>0</v>
      </c>
      <c r="F144" s="37">
        <v>0</v>
      </c>
      <c r="G144" s="37">
        <v>0</v>
      </c>
      <c r="H144" s="37">
        <v>0</v>
      </c>
      <c r="I144" s="37">
        <v>0</v>
      </c>
      <c r="J144" s="37">
        <v>0</v>
      </c>
      <c r="K144" s="37">
        <v>0</v>
      </c>
      <c r="L144" s="37">
        <v>0</v>
      </c>
      <c r="M144" s="37">
        <v>0</v>
      </c>
      <c r="N144" s="37">
        <v>0</v>
      </c>
      <c r="O144" s="37">
        <v>0</v>
      </c>
      <c r="P144" s="37">
        <v>0</v>
      </c>
      <c r="Q144" s="37">
        <v>0</v>
      </c>
      <c r="R144" s="37">
        <v>0</v>
      </c>
      <c r="S144" s="37">
        <v>0</v>
      </c>
      <c r="T144" s="37">
        <v>0</v>
      </c>
      <c r="U144" s="37">
        <v>1</v>
      </c>
      <c r="V144" s="37">
        <v>0</v>
      </c>
      <c r="W144" s="37">
        <v>0</v>
      </c>
      <c r="X144" s="37" t="e">
        <v>#N/A</v>
      </c>
      <c r="Y144" s="37">
        <v>0</v>
      </c>
      <c r="Z144" s="37">
        <v>0</v>
      </c>
      <c r="AA144" s="37">
        <v>0</v>
      </c>
      <c r="AB144" s="37">
        <v>0</v>
      </c>
      <c r="AC144" s="37">
        <v>0</v>
      </c>
      <c r="AD144" s="37">
        <v>0</v>
      </c>
      <c r="AE144" s="56">
        <v>9.6699999999999994E-2</v>
      </c>
      <c r="AF144" s="37">
        <v>0</v>
      </c>
      <c r="AG144" s="37">
        <v>0</v>
      </c>
      <c r="AH144" s="37">
        <v>0</v>
      </c>
      <c r="AI144" s="37">
        <v>0</v>
      </c>
      <c r="AJ144" s="37">
        <v>0</v>
      </c>
      <c r="AK144" s="37">
        <v>0</v>
      </c>
      <c r="AL144" s="37">
        <v>0</v>
      </c>
      <c r="AM144" s="37">
        <v>0</v>
      </c>
      <c r="AN144" s="37">
        <v>0</v>
      </c>
      <c r="AO144" s="37"/>
      <c r="AP144" s="37"/>
      <c r="AQ144" s="37"/>
      <c r="AR144" s="37"/>
    </row>
    <row r="145" spans="1:44" x14ac:dyDescent="0.2">
      <c r="A145" s="1">
        <f t="shared" si="5"/>
        <v>5</v>
      </c>
      <c r="B145" s="101">
        <f t="shared" si="6"/>
        <v>48730</v>
      </c>
      <c r="C145" s="37">
        <v>0</v>
      </c>
      <c r="D145" s="37">
        <v>56138240.700000025</v>
      </c>
      <c r="E145" s="37">
        <v>0</v>
      </c>
      <c r="F145" s="37">
        <v>0</v>
      </c>
      <c r="G145" s="37">
        <v>0</v>
      </c>
      <c r="H145" s="37">
        <v>0</v>
      </c>
      <c r="I145" s="37">
        <v>0</v>
      </c>
      <c r="J145" s="37">
        <v>0</v>
      </c>
      <c r="K145" s="37">
        <v>0</v>
      </c>
      <c r="L145" s="37">
        <v>0</v>
      </c>
      <c r="M145" s="37">
        <v>0</v>
      </c>
      <c r="N145" s="37">
        <v>0</v>
      </c>
      <c r="O145" s="37">
        <v>0</v>
      </c>
      <c r="P145" s="37">
        <v>0</v>
      </c>
      <c r="Q145" s="37">
        <v>0</v>
      </c>
      <c r="R145" s="37">
        <v>0</v>
      </c>
      <c r="S145" s="37">
        <v>0</v>
      </c>
      <c r="T145" s="37">
        <v>0</v>
      </c>
      <c r="U145" s="37">
        <v>1</v>
      </c>
      <c r="V145" s="37">
        <v>0</v>
      </c>
      <c r="W145" s="37">
        <v>0</v>
      </c>
      <c r="X145" s="37" t="e">
        <v>#N/A</v>
      </c>
      <c r="Y145" s="37">
        <v>0</v>
      </c>
      <c r="Z145" s="37">
        <v>0</v>
      </c>
      <c r="AA145" s="37">
        <v>0</v>
      </c>
      <c r="AB145" s="37">
        <v>0</v>
      </c>
      <c r="AC145" s="37">
        <v>0</v>
      </c>
      <c r="AD145" s="37">
        <v>0</v>
      </c>
      <c r="AE145" s="56">
        <v>9.6699999999999994E-2</v>
      </c>
      <c r="AF145" s="37">
        <v>0</v>
      </c>
      <c r="AG145" s="37">
        <v>0</v>
      </c>
      <c r="AH145" s="37">
        <v>0</v>
      </c>
      <c r="AI145" s="37">
        <v>0</v>
      </c>
      <c r="AJ145" s="37">
        <v>0</v>
      </c>
      <c r="AK145" s="37">
        <v>0</v>
      </c>
      <c r="AL145" s="37">
        <v>0</v>
      </c>
      <c r="AM145" s="37">
        <v>0</v>
      </c>
      <c r="AN145" s="37">
        <v>0</v>
      </c>
      <c r="AO145" s="37"/>
      <c r="AP145" s="37"/>
      <c r="AQ145" s="37"/>
      <c r="AR145" s="37"/>
    </row>
    <row r="146" spans="1:44" x14ac:dyDescent="0.2">
      <c r="A146" s="1">
        <f t="shared" si="5"/>
        <v>6</v>
      </c>
      <c r="B146" s="101">
        <f t="shared" si="6"/>
        <v>48760</v>
      </c>
      <c r="C146" s="37">
        <v>0</v>
      </c>
      <c r="D146" s="37">
        <v>56138240.700000025</v>
      </c>
      <c r="E146" s="37">
        <v>0</v>
      </c>
      <c r="F146" s="37">
        <v>0</v>
      </c>
      <c r="G146" s="37">
        <v>0</v>
      </c>
      <c r="H146" s="37">
        <v>0</v>
      </c>
      <c r="I146" s="37">
        <v>0</v>
      </c>
      <c r="J146" s="37">
        <v>0</v>
      </c>
      <c r="K146" s="37">
        <v>0</v>
      </c>
      <c r="L146" s="37">
        <v>0</v>
      </c>
      <c r="M146" s="37">
        <v>0</v>
      </c>
      <c r="N146" s="37">
        <v>0</v>
      </c>
      <c r="O146" s="37">
        <v>0</v>
      </c>
      <c r="P146" s="37">
        <v>0</v>
      </c>
      <c r="Q146" s="37">
        <v>0</v>
      </c>
      <c r="R146" s="37">
        <v>0</v>
      </c>
      <c r="S146" s="37">
        <v>0</v>
      </c>
      <c r="T146" s="37">
        <v>0</v>
      </c>
      <c r="U146" s="37">
        <v>1</v>
      </c>
      <c r="V146" s="37">
        <v>0</v>
      </c>
      <c r="W146" s="37">
        <v>0</v>
      </c>
      <c r="X146" s="37" t="e">
        <v>#N/A</v>
      </c>
      <c r="Y146" s="37">
        <v>0</v>
      </c>
      <c r="Z146" s="37">
        <v>0</v>
      </c>
      <c r="AA146" s="37">
        <v>0</v>
      </c>
      <c r="AB146" s="37">
        <v>0</v>
      </c>
      <c r="AC146" s="37">
        <v>0</v>
      </c>
      <c r="AD146" s="37">
        <v>0</v>
      </c>
      <c r="AE146" s="56">
        <v>9.6699999999999994E-2</v>
      </c>
      <c r="AF146" s="37">
        <v>0</v>
      </c>
      <c r="AG146" s="37">
        <v>0</v>
      </c>
      <c r="AH146" s="37">
        <v>0</v>
      </c>
      <c r="AI146" s="37">
        <v>0</v>
      </c>
      <c r="AJ146" s="37">
        <v>0</v>
      </c>
      <c r="AK146" s="37">
        <v>0</v>
      </c>
      <c r="AL146" s="37">
        <v>0</v>
      </c>
      <c r="AM146" s="37">
        <v>0</v>
      </c>
      <c r="AN146" s="37">
        <v>0</v>
      </c>
      <c r="AO146" s="37"/>
      <c r="AP146" s="37"/>
      <c r="AQ146" s="37"/>
      <c r="AR146" s="37"/>
    </row>
    <row r="147" spans="1:44" x14ac:dyDescent="0.2">
      <c r="A147" s="1">
        <f t="shared" si="5"/>
        <v>7</v>
      </c>
      <c r="B147" s="101">
        <f t="shared" si="6"/>
        <v>48791</v>
      </c>
      <c r="C147" s="37">
        <v>0</v>
      </c>
      <c r="D147" s="37">
        <v>56138240.700000025</v>
      </c>
      <c r="E147" s="37">
        <v>0</v>
      </c>
      <c r="F147" s="37">
        <v>0</v>
      </c>
      <c r="G147" s="37">
        <v>0</v>
      </c>
      <c r="H147" s="37">
        <v>0</v>
      </c>
      <c r="I147" s="37">
        <v>0</v>
      </c>
      <c r="J147" s="37">
        <v>0</v>
      </c>
      <c r="K147" s="37">
        <v>0</v>
      </c>
      <c r="L147" s="37">
        <v>0</v>
      </c>
      <c r="M147" s="37">
        <v>0</v>
      </c>
      <c r="N147" s="37">
        <v>0</v>
      </c>
      <c r="O147" s="37">
        <v>0</v>
      </c>
      <c r="P147" s="37">
        <v>0</v>
      </c>
      <c r="Q147" s="37">
        <v>0</v>
      </c>
      <c r="R147" s="37">
        <v>0</v>
      </c>
      <c r="S147" s="37">
        <v>0</v>
      </c>
      <c r="T147" s="37">
        <v>0</v>
      </c>
      <c r="U147" s="37">
        <v>1</v>
      </c>
      <c r="V147" s="37">
        <v>0</v>
      </c>
      <c r="W147" s="37">
        <v>0</v>
      </c>
      <c r="X147" s="37" t="e">
        <v>#N/A</v>
      </c>
      <c r="Y147" s="37">
        <v>0</v>
      </c>
      <c r="Z147" s="37">
        <v>0</v>
      </c>
      <c r="AA147" s="37">
        <v>0</v>
      </c>
      <c r="AB147" s="37">
        <v>0</v>
      </c>
      <c r="AC147" s="37">
        <v>0</v>
      </c>
      <c r="AD147" s="37">
        <v>0</v>
      </c>
      <c r="AE147" s="56">
        <v>9.6699999999999994E-2</v>
      </c>
      <c r="AF147" s="37">
        <v>0</v>
      </c>
      <c r="AG147" s="37">
        <v>0</v>
      </c>
      <c r="AH147" s="37">
        <v>0</v>
      </c>
      <c r="AI147" s="37">
        <v>0</v>
      </c>
      <c r="AJ147" s="37">
        <v>0</v>
      </c>
      <c r="AK147" s="37">
        <v>0</v>
      </c>
      <c r="AL147" s="37">
        <v>0</v>
      </c>
      <c r="AM147" s="37">
        <v>0</v>
      </c>
      <c r="AN147" s="37">
        <v>0</v>
      </c>
      <c r="AO147" s="37"/>
      <c r="AP147" s="37"/>
      <c r="AQ147" s="37"/>
      <c r="AR147" s="37"/>
    </row>
    <row r="148" spans="1:44" x14ac:dyDescent="0.2">
      <c r="A148" s="1">
        <f t="shared" si="5"/>
        <v>8</v>
      </c>
      <c r="B148" s="101">
        <f t="shared" si="6"/>
        <v>48822</v>
      </c>
      <c r="C148" s="37">
        <v>0</v>
      </c>
      <c r="D148" s="37">
        <v>56138240.700000025</v>
      </c>
      <c r="E148" s="37">
        <v>0</v>
      </c>
      <c r="F148" s="37">
        <v>0</v>
      </c>
      <c r="G148" s="37">
        <v>0</v>
      </c>
      <c r="H148" s="37">
        <v>0</v>
      </c>
      <c r="I148" s="37">
        <v>0</v>
      </c>
      <c r="J148" s="37">
        <v>0</v>
      </c>
      <c r="K148" s="37">
        <v>0</v>
      </c>
      <c r="L148" s="37">
        <v>0</v>
      </c>
      <c r="M148" s="37">
        <v>0</v>
      </c>
      <c r="N148" s="37">
        <v>0</v>
      </c>
      <c r="O148" s="37">
        <v>0</v>
      </c>
      <c r="P148" s="37">
        <v>0</v>
      </c>
      <c r="Q148" s="37">
        <v>0</v>
      </c>
      <c r="R148" s="37">
        <v>0</v>
      </c>
      <c r="S148" s="37">
        <v>0</v>
      </c>
      <c r="T148" s="37">
        <v>0</v>
      </c>
      <c r="U148" s="37">
        <v>1</v>
      </c>
      <c r="V148" s="37">
        <v>0</v>
      </c>
      <c r="W148" s="37">
        <v>0</v>
      </c>
      <c r="X148" s="37" t="e">
        <v>#N/A</v>
      </c>
      <c r="Y148" s="37">
        <v>0</v>
      </c>
      <c r="Z148" s="37">
        <v>0</v>
      </c>
      <c r="AA148" s="37">
        <v>0</v>
      </c>
      <c r="AB148" s="37">
        <v>0</v>
      </c>
      <c r="AC148" s="37">
        <v>0</v>
      </c>
      <c r="AD148" s="37">
        <v>0</v>
      </c>
      <c r="AE148" s="56">
        <v>9.6699999999999994E-2</v>
      </c>
      <c r="AF148" s="37">
        <v>0</v>
      </c>
      <c r="AG148" s="37">
        <v>0</v>
      </c>
      <c r="AH148" s="37">
        <v>0</v>
      </c>
      <c r="AI148" s="37">
        <v>0</v>
      </c>
      <c r="AJ148" s="37">
        <v>0</v>
      </c>
      <c r="AK148" s="37">
        <v>0</v>
      </c>
      <c r="AL148" s="37">
        <v>0</v>
      </c>
      <c r="AM148" s="37">
        <v>0</v>
      </c>
      <c r="AN148" s="37">
        <v>0</v>
      </c>
      <c r="AO148" s="37"/>
      <c r="AP148" s="37"/>
      <c r="AQ148" s="37"/>
      <c r="AR148" s="37"/>
    </row>
    <row r="149" spans="1:44" x14ac:dyDescent="0.2">
      <c r="A149" s="1">
        <f t="shared" si="5"/>
        <v>9</v>
      </c>
      <c r="B149" s="101">
        <f t="shared" si="6"/>
        <v>48852</v>
      </c>
      <c r="C149" s="37">
        <v>0</v>
      </c>
      <c r="D149" s="37">
        <v>56138240.700000025</v>
      </c>
      <c r="E149" s="37">
        <v>0</v>
      </c>
      <c r="F149" s="37">
        <v>0</v>
      </c>
      <c r="G149" s="37">
        <v>0</v>
      </c>
      <c r="H149" s="37">
        <v>0</v>
      </c>
      <c r="I149" s="37">
        <v>0</v>
      </c>
      <c r="J149" s="37">
        <v>0</v>
      </c>
      <c r="K149" s="37">
        <v>0</v>
      </c>
      <c r="L149" s="37">
        <v>0</v>
      </c>
      <c r="M149" s="37">
        <v>0</v>
      </c>
      <c r="N149" s="37">
        <v>0</v>
      </c>
      <c r="O149" s="37">
        <v>0</v>
      </c>
      <c r="P149" s="37">
        <v>0</v>
      </c>
      <c r="Q149" s="37">
        <v>0</v>
      </c>
      <c r="R149" s="37">
        <v>0</v>
      </c>
      <c r="S149" s="37">
        <v>0</v>
      </c>
      <c r="T149" s="37">
        <v>0</v>
      </c>
      <c r="U149" s="37">
        <v>1</v>
      </c>
      <c r="V149" s="37">
        <v>0</v>
      </c>
      <c r="W149" s="37">
        <v>0</v>
      </c>
      <c r="X149" s="37" t="e">
        <v>#N/A</v>
      </c>
      <c r="Y149" s="37">
        <v>0</v>
      </c>
      <c r="Z149" s="37">
        <v>0</v>
      </c>
      <c r="AA149" s="37">
        <v>0</v>
      </c>
      <c r="AB149" s="37">
        <v>0</v>
      </c>
      <c r="AC149" s="37">
        <v>0</v>
      </c>
      <c r="AD149" s="37">
        <v>0</v>
      </c>
      <c r="AE149" s="56">
        <v>9.6699999999999994E-2</v>
      </c>
      <c r="AF149" s="37">
        <v>0</v>
      </c>
      <c r="AG149" s="37">
        <v>0</v>
      </c>
      <c r="AH149" s="37">
        <v>0</v>
      </c>
      <c r="AI149" s="37">
        <v>0</v>
      </c>
      <c r="AJ149" s="37">
        <v>0</v>
      </c>
      <c r="AK149" s="37">
        <v>0</v>
      </c>
      <c r="AL149" s="37">
        <v>0</v>
      </c>
      <c r="AM149" s="37">
        <v>0</v>
      </c>
      <c r="AN149" s="37">
        <v>0</v>
      </c>
      <c r="AO149" s="37"/>
      <c r="AP149" s="37"/>
      <c r="AQ149" s="37"/>
      <c r="AR149" s="37"/>
    </row>
    <row r="150" spans="1:44" x14ac:dyDescent="0.2">
      <c r="A150" s="1">
        <f t="shared" si="5"/>
        <v>10</v>
      </c>
      <c r="B150" s="101">
        <f t="shared" si="6"/>
        <v>48883</v>
      </c>
      <c r="C150" s="37">
        <v>0</v>
      </c>
      <c r="D150" s="37">
        <v>56138240.700000025</v>
      </c>
      <c r="E150" s="37">
        <v>0</v>
      </c>
      <c r="F150" s="37">
        <v>0</v>
      </c>
      <c r="G150" s="37">
        <v>0</v>
      </c>
      <c r="H150" s="37">
        <v>0</v>
      </c>
      <c r="I150" s="37">
        <v>0</v>
      </c>
      <c r="J150" s="37">
        <v>0</v>
      </c>
      <c r="K150" s="37">
        <v>0</v>
      </c>
      <c r="L150" s="37">
        <v>0</v>
      </c>
      <c r="M150" s="37">
        <v>0</v>
      </c>
      <c r="N150" s="37">
        <v>0</v>
      </c>
      <c r="O150" s="37">
        <v>0</v>
      </c>
      <c r="P150" s="37">
        <v>0</v>
      </c>
      <c r="Q150" s="37">
        <v>0</v>
      </c>
      <c r="R150" s="37">
        <v>0</v>
      </c>
      <c r="S150" s="37">
        <v>0</v>
      </c>
      <c r="T150" s="37">
        <v>0</v>
      </c>
      <c r="U150" s="37">
        <v>1</v>
      </c>
      <c r="V150" s="37">
        <v>0</v>
      </c>
      <c r="W150" s="37">
        <v>0</v>
      </c>
      <c r="X150" s="37" t="e">
        <v>#N/A</v>
      </c>
      <c r="Y150" s="37">
        <v>0</v>
      </c>
      <c r="Z150" s="37">
        <v>0</v>
      </c>
      <c r="AA150" s="37">
        <v>0</v>
      </c>
      <c r="AB150" s="37">
        <v>0</v>
      </c>
      <c r="AC150" s="37">
        <v>0</v>
      </c>
      <c r="AD150" s="37">
        <v>0</v>
      </c>
      <c r="AE150" s="56">
        <v>9.6699999999999994E-2</v>
      </c>
      <c r="AF150" s="37">
        <v>0</v>
      </c>
      <c r="AG150" s="37">
        <v>0</v>
      </c>
      <c r="AH150" s="37">
        <v>0</v>
      </c>
      <c r="AI150" s="37">
        <v>0</v>
      </c>
      <c r="AJ150" s="37">
        <v>0</v>
      </c>
      <c r="AK150" s="37">
        <v>0</v>
      </c>
      <c r="AL150" s="37">
        <v>0</v>
      </c>
      <c r="AM150" s="37">
        <v>0</v>
      </c>
      <c r="AN150" s="37">
        <v>0</v>
      </c>
      <c r="AO150" s="37"/>
      <c r="AP150" s="37"/>
      <c r="AQ150" s="37"/>
      <c r="AR150" s="37"/>
    </row>
    <row r="151" spans="1:44" x14ac:dyDescent="0.2">
      <c r="A151" s="1">
        <f t="shared" si="5"/>
        <v>11</v>
      </c>
      <c r="B151" s="101">
        <f t="shared" si="6"/>
        <v>48913</v>
      </c>
      <c r="C151" s="37">
        <v>0</v>
      </c>
      <c r="D151" s="37">
        <v>56138240.700000025</v>
      </c>
      <c r="E151" s="37">
        <v>0</v>
      </c>
      <c r="F151" s="37">
        <v>0</v>
      </c>
      <c r="G151" s="37">
        <v>0</v>
      </c>
      <c r="H151" s="37">
        <v>0</v>
      </c>
      <c r="I151" s="37">
        <v>0</v>
      </c>
      <c r="J151" s="37">
        <v>0</v>
      </c>
      <c r="K151" s="37">
        <v>0</v>
      </c>
      <c r="L151" s="37">
        <v>0</v>
      </c>
      <c r="M151" s="37">
        <v>0</v>
      </c>
      <c r="N151" s="37">
        <v>0</v>
      </c>
      <c r="O151" s="37">
        <v>0</v>
      </c>
      <c r="P151" s="37">
        <v>0</v>
      </c>
      <c r="Q151" s="37">
        <v>0</v>
      </c>
      <c r="R151" s="37">
        <v>0</v>
      </c>
      <c r="S151" s="37">
        <v>0</v>
      </c>
      <c r="T151" s="37">
        <v>0</v>
      </c>
      <c r="U151" s="37">
        <v>1</v>
      </c>
      <c r="V151" s="37">
        <v>0</v>
      </c>
      <c r="W151" s="37">
        <v>0</v>
      </c>
      <c r="X151" s="37" t="e">
        <v>#N/A</v>
      </c>
      <c r="Y151" s="37">
        <v>0</v>
      </c>
      <c r="Z151" s="37">
        <v>0</v>
      </c>
      <c r="AA151" s="37">
        <v>0</v>
      </c>
      <c r="AB151" s="37">
        <v>0</v>
      </c>
      <c r="AC151" s="37">
        <v>0</v>
      </c>
      <c r="AD151" s="37">
        <v>0</v>
      </c>
      <c r="AE151" s="56">
        <v>9.6699999999999994E-2</v>
      </c>
      <c r="AF151" s="37">
        <v>0</v>
      </c>
      <c r="AG151" s="37">
        <v>0</v>
      </c>
      <c r="AH151" s="37">
        <v>0</v>
      </c>
      <c r="AI151" s="37">
        <v>0</v>
      </c>
      <c r="AJ151" s="37">
        <v>0</v>
      </c>
      <c r="AK151" s="37">
        <v>0</v>
      </c>
      <c r="AL151" s="37">
        <v>0</v>
      </c>
      <c r="AM151" s="37">
        <v>0</v>
      </c>
      <c r="AN151" s="37">
        <v>0</v>
      </c>
      <c r="AO151" s="37"/>
      <c r="AP151" s="37"/>
      <c r="AQ151" s="37"/>
      <c r="AR151" s="37"/>
    </row>
    <row r="152" spans="1:44" x14ac:dyDescent="0.2">
      <c r="A152" s="1">
        <f t="shared" si="5"/>
        <v>12</v>
      </c>
      <c r="B152" s="101">
        <f t="shared" si="6"/>
        <v>48944</v>
      </c>
      <c r="C152" s="37">
        <v>0</v>
      </c>
      <c r="D152" s="37">
        <v>56138240.700000025</v>
      </c>
      <c r="E152" s="37">
        <v>0</v>
      </c>
      <c r="F152" s="37">
        <v>0</v>
      </c>
      <c r="G152" s="37">
        <v>0</v>
      </c>
      <c r="H152" s="37">
        <v>0</v>
      </c>
      <c r="I152" s="37">
        <v>0</v>
      </c>
      <c r="J152" s="37">
        <v>0</v>
      </c>
      <c r="K152" s="37">
        <v>0</v>
      </c>
      <c r="L152" s="37">
        <v>0</v>
      </c>
      <c r="M152" s="37">
        <v>0</v>
      </c>
      <c r="N152" s="37">
        <v>0</v>
      </c>
      <c r="O152" s="37">
        <v>0</v>
      </c>
      <c r="P152" s="37">
        <v>0</v>
      </c>
      <c r="Q152" s="37">
        <v>0</v>
      </c>
      <c r="R152" s="37">
        <v>0</v>
      </c>
      <c r="S152" s="37">
        <v>0</v>
      </c>
      <c r="T152" s="37">
        <v>0</v>
      </c>
      <c r="U152" s="37">
        <v>1</v>
      </c>
      <c r="V152" s="37">
        <v>0</v>
      </c>
      <c r="W152" s="37">
        <v>0</v>
      </c>
      <c r="X152" s="37" t="e">
        <v>#N/A</v>
      </c>
      <c r="Y152" s="37">
        <v>0</v>
      </c>
      <c r="Z152" s="37">
        <v>0</v>
      </c>
      <c r="AA152" s="37">
        <v>0</v>
      </c>
      <c r="AB152" s="37">
        <v>0</v>
      </c>
      <c r="AC152" s="37">
        <v>0</v>
      </c>
      <c r="AD152" s="37">
        <v>0</v>
      </c>
      <c r="AE152" s="56">
        <v>9.6699999999999994E-2</v>
      </c>
      <c r="AF152" s="37">
        <v>0</v>
      </c>
      <c r="AG152" s="37">
        <v>0</v>
      </c>
      <c r="AH152" s="37">
        <v>0</v>
      </c>
      <c r="AI152" s="37">
        <v>0</v>
      </c>
      <c r="AJ152" s="37">
        <v>0</v>
      </c>
      <c r="AK152" s="37">
        <v>0</v>
      </c>
      <c r="AL152" s="37">
        <v>0</v>
      </c>
      <c r="AM152" s="37">
        <v>0</v>
      </c>
      <c r="AN152" s="37">
        <v>0</v>
      </c>
      <c r="AO152" s="37"/>
      <c r="AP152" s="37"/>
      <c r="AQ152" s="37"/>
      <c r="AR152" s="37"/>
    </row>
    <row r="153" spans="1:44" x14ac:dyDescent="0.2">
      <c r="A153" s="1">
        <f t="shared" si="5"/>
        <v>1</v>
      </c>
      <c r="B153" s="101">
        <f t="shared" si="6"/>
        <v>48975</v>
      </c>
      <c r="C153" s="37">
        <v>0</v>
      </c>
      <c r="D153" s="37">
        <v>56138240.700000025</v>
      </c>
      <c r="E153" s="37">
        <v>0</v>
      </c>
      <c r="F153" s="37">
        <v>0</v>
      </c>
      <c r="G153" s="37">
        <v>0</v>
      </c>
      <c r="H153" s="37">
        <v>0</v>
      </c>
      <c r="I153" s="37">
        <v>0</v>
      </c>
      <c r="J153" s="37">
        <v>0</v>
      </c>
      <c r="K153" s="37">
        <v>0</v>
      </c>
      <c r="L153" s="37">
        <v>0</v>
      </c>
      <c r="M153" s="37">
        <v>0</v>
      </c>
      <c r="N153" s="37">
        <v>0</v>
      </c>
      <c r="O153" s="37">
        <v>0</v>
      </c>
      <c r="P153" s="37">
        <v>0</v>
      </c>
      <c r="Q153" s="37">
        <v>0</v>
      </c>
      <c r="R153" s="37">
        <v>0</v>
      </c>
      <c r="S153" s="37">
        <v>0</v>
      </c>
      <c r="T153" s="37">
        <v>0</v>
      </c>
      <c r="U153" s="37">
        <v>1</v>
      </c>
      <c r="V153" s="37">
        <v>0</v>
      </c>
      <c r="W153" s="37">
        <v>0</v>
      </c>
      <c r="X153" s="37" t="e">
        <v>#N/A</v>
      </c>
      <c r="Y153" s="37">
        <v>0</v>
      </c>
      <c r="Z153" s="37">
        <v>0</v>
      </c>
      <c r="AA153" s="37">
        <v>0</v>
      </c>
      <c r="AB153" s="37">
        <v>0</v>
      </c>
      <c r="AC153" s="37">
        <v>0</v>
      </c>
      <c r="AD153" s="37">
        <v>0</v>
      </c>
      <c r="AE153" s="56">
        <v>9.6699999999999994E-2</v>
      </c>
      <c r="AF153" s="37">
        <v>0</v>
      </c>
      <c r="AG153" s="37">
        <v>0</v>
      </c>
      <c r="AH153" s="37">
        <v>0</v>
      </c>
      <c r="AI153" s="37">
        <v>0</v>
      </c>
      <c r="AJ153" s="37">
        <v>0</v>
      </c>
      <c r="AK153" s="37">
        <v>0</v>
      </c>
      <c r="AL153" s="37">
        <v>0</v>
      </c>
      <c r="AM153" s="37">
        <v>0</v>
      </c>
      <c r="AN153" s="37">
        <v>0</v>
      </c>
      <c r="AO153" s="37"/>
      <c r="AP153" s="37"/>
      <c r="AQ153" s="37"/>
      <c r="AR153" s="37"/>
    </row>
    <row r="154" spans="1:44" x14ac:dyDescent="0.2">
      <c r="A154" s="1">
        <f t="shared" si="5"/>
        <v>2</v>
      </c>
      <c r="B154" s="101">
        <f t="shared" si="6"/>
        <v>49003</v>
      </c>
      <c r="C154" s="37">
        <v>0</v>
      </c>
      <c r="D154" s="37">
        <v>56138240.700000025</v>
      </c>
      <c r="E154" s="37">
        <v>0</v>
      </c>
      <c r="F154" s="37">
        <v>0</v>
      </c>
      <c r="G154" s="37">
        <v>0</v>
      </c>
      <c r="H154" s="37">
        <v>0</v>
      </c>
      <c r="I154" s="37">
        <v>0</v>
      </c>
      <c r="J154" s="37">
        <v>0</v>
      </c>
      <c r="K154" s="37">
        <v>0</v>
      </c>
      <c r="L154" s="37">
        <v>0</v>
      </c>
      <c r="M154" s="37">
        <v>0</v>
      </c>
      <c r="N154" s="37">
        <v>0</v>
      </c>
      <c r="O154" s="37">
        <v>0</v>
      </c>
      <c r="P154" s="37">
        <v>0</v>
      </c>
      <c r="Q154" s="37">
        <v>0</v>
      </c>
      <c r="R154" s="37">
        <v>0</v>
      </c>
      <c r="S154" s="37">
        <v>0</v>
      </c>
      <c r="T154" s="37">
        <v>0</v>
      </c>
      <c r="U154" s="37">
        <v>1</v>
      </c>
      <c r="V154" s="37">
        <v>0</v>
      </c>
      <c r="W154" s="37">
        <v>0</v>
      </c>
      <c r="X154" s="37" t="e">
        <v>#N/A</v>
      </c>
      <c r="Y154" s="37">
        <v>0</v>
      </c>
      <c r="Z154" s="37">
        <v>0</v>
      </c>
      <c r="AA154" s="37">
        <v>0</v>
      </c>
      <c r="AB154" s="37">
        <v>0</v>
      </c>
      <c r="AC154" s="37">
        <v>0</v>
      </c>
      <c r="AD154" s="37">
        <v>0</v>
      </c>
      <c r="AE154" s="56">
        <v>9.6699999999999994E-2</v>
      </c>
      <c r="AF154" s="37">
        <v>0</v>
      </c>
      <c r="AG154" s="37">
        <v>0</v>
      </c>
      <c r="AH154" s="37">
        <v>0</v>
      </c>
      <c r="AI154" s="37">
        <v>0</v>
      </c>
      <c r="AJ154" s="37">
        <v>0</v>
      </c>
      <c r="AK154" s="37">
        <v>0</v>
      </c>
      <c r="AL154" s="37">
        <v>0</v>
      </c>
      <c r="AM154" s="37">
        <v>0</v>
      </c>
      <c r="AN154" s="37">
        <v>0</v>
      </c>
      <c r="AO154" s="37"/>
      <c r="AP154" s="37"/>
      <c r="AQ154" s="37"/>
      <c r="AR154" s="37"/>
    </row>
    <row r="155" spans="1:44" x14ac:dyDescent="0.2">
      <c r="A155" s="1">
        <f t="shared" si="5"/>
        <v>3</v>
      </c>
      <c r="B155" s="101">
        <f t="shared" si="6"/>
        <v>49034</v>
      </c>
      <c r="C155" s="37">
        <v>0</v>
      </c>
      <c r="D155" s="37">
        <v>56138240.700000025</v>
      </c>
      <c r="E155" s="37">
        <v>0</v>
      </c>
      <c r="F155" s="37">
        <v>0</v>
      </c>
      <c r="G155" s="37">
        <v>0</v>
      </c>
      <c r="H155" s="37">
        <v>0</v>
      </c>
      <c r="I155" s="37">
        <v>0</v>
      </c>
      <c r="J155" s="37">
        <v>0</v>
      </c>
      <c r="K155" s="37">
        <v>0</v>
      </c>
      <c r="L155" s="37">
        <v>0</v>
      </c>
      <c r="M155" s="37">
        <v>0</v>
      </c>
      <c r="N155" s="37">
        <v>0</v>
      </c>
      <c r="O155" s="37">
        <v>0</v>
      </c>
      <c r="P155" s="37">
        <v>0</v>
      </c>
      <c r="Q155" s="37">
        <v>0</v>
      </c>
      <c r="R155" s="37">
        <v>0</v>
      </c>
      <c r="S155" s="37">
        <v>0</v>
      </c>
      <c r="T155" s="37">
        <v>0</v>
      </c>
      <c r="U155" s="37">
        <v>1</v>
      </c>
      <c r="V155" s="37">
        <v>0</v>
      </c>
      <c r="W155" s="37">
        <v>0</v>
      </c>
      <c r="X155" s="37" t="e">
        <v>#N/A</v>
      </c>
      <c r="Y155" s="37">
        <v>0</v>
      </c>
      <c r="Z155" s="37">
        <v>0</v>
      </c>
      <c r="AA155" s="37">
        <v>0</v>
      </c>
      <c r="AB155" s="37">
        <v>0</v>
      </c>
      <c r="AC155" s="37">
        <v>0</v>
      </c>
      <c r="AD155" s="37">
        <v>0</v>
      </c>
      <c r="AE155" s="56">
        <v>9.6699999999999994E-2</v>
      </c>
      <c r="AF155" s="37">
        <v>0</v>
      </c>
      <c r="AG155" s="37">
        <v>0</v>
      </c>
      <c r="AH155" s="37">
        <v>0</v>
      </c>
      <c r="AI155" s="37">
        <v>0</v>
      </c>
      <c r="AJ155" s="37">
        <v>0</v>
      </c>
      <c r="AK155" s="37">
        <v>0</v>
      </c>
      <c r="AL155" s="37">
        <v>0</v>
      </c>
      <c r="AM155" s="37">
        <v>0</v>
      </c>
      <c r="AN155" s="37">
        <v>0</v>
      </c>
      <c r="AO155" s="37"/>
      <c r="AP155" s="37"/>
      <c r="AQ155" s="37"/>
      <c r="AR155" s="37"/>
    </row>
    <row r="156" spans="1:44" x14ac:dyDescent="0.2">
      <c r="A156" s="1">
        <f t="shared" si="5"/>
        <v>4</v>
      </c>
      <c r="B156" s="101">
        <f t="shared" si="6"/>
        <v>49064</v>
      </c>
      <c r="C156" s="37">
        <v>0</v>
      </c>
      <c r="D156" s="37">
        <v>56138240.700000025</v>
      </c>
      <c r="E156" s="37">
        <v>0</v>
      </c>
      <c r="F156" s="37">
        <v>0</v>
      </c>
      <c r="G156" s="37">
        <v>0</v>
      </c>
      <c r="H156" s="37">
        <v>0</v>
      </c>
      <c r="I156" s="37">
        <v>0</v>
      </c>
      <c r="J156" s="37">
        <v>0</v>
      </c>
      <c r="K156" s="37">
        <v>0</v>
      </c>
      <c r="L156" s="37">
        <v>0</v>
      </c>
      <c r="M156" s="37">
        <v>0</v>
      </c>
      <c r="N156" s="37">
        <v>0</v>
      </c>
      <c r="O156" s="37">
        <v>0</v>
      </c>
      <c r="P156" s="37">
        <v>0</v>
      </c>
      <c r="Q156" s="37">
        <v>0</v>
      </c>
      <c r="R156" s="37">
        <v>0</v>
      </c>
      <c r="S156" s="37">
        <v>0</v>
      </c>
      <c r="T156" s="37">
        <v>0</v>
      </c>
      <c r="U156" s="37">
        <v>1</v>
      </c>
      <c r="V156" s="37">
        <v>0</v>
      </c>
      <c r="W156" s="37">
        <v>0</v>
      </c>
      <c r="X156" s="37" t="e">
        <v>#N/A</v>
      </c>
      <c r="Y156" s="37">
        <v>0</v>
      </c>
      <c r="Z156" s="37">
        <v>0</v>
      </c>
      <c r="AA156" s="37">
        <v>0</v>
      </c>
      <c r="AB156" s="37">
        <v>0</v>
      </c>
      <c r="AC156" s="37">
        <v>0</v>
      </c>
      <c r="AD156" s="37">
        <v>0</v>
      </c>
      <c r="AE156" s="56">
        <v>9.6699999999999994E-2</v>
      </c>
      <c r="AF156" s="37">
        <v>0</v>
      </c>
      <c r="AG156" s="37">
        <v>0</v>
      </c>
      <c r="AH156" s="37">
        <v>0</v>
      </c>
      <c r="AI156" s="37">
        <v>0</v>
      </c>
      <c r="AJ156" s="37">
        <v>0</v>
      </c>
      <c r="AK156" s="37">
        <v>0</v>
      </c>
      <c r="AL156" s="37">
        <v>0</v>
      </c>
      <c r="AM156" s="37">
        <v>0</v>
      </c>
      <c r="AN156" s="37">
        <v>0</v>
      </c>
      <c r="AO156" s="37"/>
      <c r="AP156" s="37"/>
      <c r="AQ156" s="37"/>
      <c r="AR156" s="37"/>
    </row>
    <row r="157" spans="1:44" x14ac:dyDescent="0.2">
      <c r="A157" s="1">
        <f t="shared" si="5"/>
        <v>5</v>
      </c>
      <c r="B157" s="101">
        <f t="shared" si="6"/>
        <v>49095</v>
      </c>
      <c r="C157" s="37">
        <v>0</v>
      </c>
      <c r="D157" s="37">
        <v>56138240.700000025</v>
      </c>
      <c r="E157" s="37">
        <v>0</v>
      </c>
      <c r="F157" s="37">
        <v>0</v>
      </c>
      <c r="G157" s="37">
        <v>0</v>
      </c>
      <c r="H157" s="37">
        <v>0</v>
      </c>
      <c r="I157" s="37">
        <v>0</v>
      </c>
      <c r="J157" s="37">
        <v>0</v>
      </c>
      <c r="K157" s="37">
        <v>0</v>
      </c>
      <c r="L157" s="37">
        <v>0</v>
      </c>
      <c r="M157" s="37">
        <v>0</v>
      </c>
      <c r="N157" s="37">
        <v>0</v>
      </c>
      <c r="O157" s="37">
        <v>0</v>
      </c>
      <c r="P157" s="37">
        <v>0</v>
      </c>
      <c r="Q157" s="37">
        <v>0</v>
      </c>
      <c r="R157" s="37">
        <v>0</v>
      </c>
      <c r="S157" s="37">
        <v>0</v>
      </c>
      <c r="T157" s="37">
        <v>0</v>
      </c>
      <c r="U157" s="37">
        <v>1</v>
      </c>
      <c r="V157" s="37">
        <v>0</v>
      </c>
      <c r="W157" s="37">
        <v>0</v>
      </c>
      <c r="X157" s="37" t="e">
        <v>#N/A</v>
      </c>
      <c r="Y157" s="37">
        <v>0</v>
      </c>
      <c r="Z157" s="37">
        <v>0</v>
      </c>
      <c r="AA157" s="37">
        <v>0</v>
      </c>
      <c r="AB157" s="37">
        <v>0</v>
      </c>
      <c r="AC157" s="37">
        <v>0</v>
      </c>
      <c r="AD157" s="37">
        <v>0</v>
      </c>
      <c r="AE157" s="56">
        <v>9.6699999999999994E-2</v>
      </c>
      <c r="AF157" s="37">
        <v>0</v>
      </c>
      <c r="AG157" s="37">
        <v>0</v>
      </c>
      <c r="AH157" s="37">
        <v>0</v>
      </c>
      <c r="AI157" s="37">
        <v>0</v>
      </c>
      <c r="AJ157" s="37">
        <v>0</v>
      </c>
      <c r="AK157" s="37">
        <v>0</v>
      </c>
      <c r="AL157" s="37">
        <v>0</v>
      </c>
      <c r="AM157" s="37">
        <v>0</v>
      </c>
      <c r="AN157" s="37">
        <v>0</v>
      </c>
      <c r="AO157" s="37"/>
      <c r="AP157" s="37"/>
      <c r="AQ157" s="37"/>
      <c r="AR157" s="37"/>
    </row>
    <row r="158" spans="1:44" x14ac:dyDescent="0.2">
      <c r="A158" s="1">
        <f t="shared" si="5"/>
        <v>6</v>
      </c>
      <c r="B158" s="101">
        <f t="shared" si="6"/>
        <v>49125</v>
      </c>
      <c r="C158" s="37">
        <v>0</v>
      </c>
      <c r="D158" s="37">
        <v>56138240.700000025</v>
      </c>
      <c r="E158" s="37">
        <v>0</v>
      </c>
      <c r="F158" s="37">
        <v>0</v>
      </c>
      <c r="G158" s="37">
        <v>0</v>
      </c>
      <c r="H158" s="37">
        <v>0</v>
      </c>
      <c r="I158" s="37">
        <v>0</v>
      </c>
      <c r="J158" s="37">
        <v>0</v>
      </c>
      <c r="K158" s="37">
        <v>0</v>
      </c>
      <c r="L158" s="37">
        <v>0</v>
      </c>
      <c r="M158" s="37">
        <v>0</v>
      </c>
      <c r="N158" s="37">
        <v>0</v>
      </c>
      <c r="O158" s="37">
        <v>0</v>
      </c>
      <c r="P158" s="37">
        <v>0</v>
      </c>
      <c r="Q158" s="37">
        <v>0</v>
      </c>
      <c r="R158" s="37">
        <v>0</v>
      </c>
      <c r="S158" s="37">
        <v>0</v>
      </c>
      <c r="T158" s="37">
        <v>0</v>
      </c>
      <c r="U158" s="37">
        <v>1</v>
      </c>
      <c r="V158" s="37">
        <v>0</v>
      </c>
      <c r="W158" s="37">
        <v>0</v>
      </c>
      <c r="X158" s="37" t="e">
        <v>#N/A</v>
      </c>
      <c r="Y158" s="37">
        <v>0</v>
      </c>
      <c r="Z158" s="37">
        <v>0</v>
      </c>
      <c r="AA158" s="37">
        <v>0</v>
      </c>
      <c r="AB158" s="37">
        <v>0</v>
      </c>
      <c r="AC158" s="37">
        <v>0</v>
      </c>
      <c r="AD158" s="37">
        <v>0</v>
      </c>
      <c r="AE158" s="56">
        <v>9.6699999999999994E-2</v>
      </c>
      <c r="AF158" s="37">
        <v>0</v>
      </c>
      <c r="AG158" s="37">
        <v>0</v>
      </c>
      <c r="AH158" s="37">
        <v>0</v>
      </c>
      <c r="AI158" s="37">
        <v>0</v>
      </c>
      <c r="AJ158" s="37">
        <v>0</v>
      </c>
      <c r="AK158" s="37">
        <v>0</v>
      </c>
      <c r="AL158" s="37">
        <v>0</v>
      </c>
      <c r="AM158" s="37">
        <v>0</v>
      </c>
      <c r="AN158" s="37">
        <v>0</v>
      </c>
      <c r="AO158" s="37"/>
      <c r="AP158" s="37"/>
      <c r="AQ158" s="37"/>
      <c r="AR158" s="37"/>
    </row>
    <row r="159" spans="1:44" x14ac:dyDescent="0.2">
      <c r="A159" s="1">
        <f t="shared" si="5"/>
        <v>7</v>
      </c>
      <c r="B159" s="101">
        <f t="shared" si="6"/>
        <v>49156</v>
      </c>
      <c r="C159" s="37">
        <v>0</v>
      </c>
      <c r="D159" s="37">
        <v>56138240.700000025</v>
      </c>
      <c r="E159" s="37">
        <v>0</v>
      </c>
      <c r="F159" s="37">
        <v>0</v>
      </c>
      <c r="G159" s="37">
        <v>0</v>
      </c>
      <c r="H159" s="37">
        <v>0</v>
      </c>
      <c r="I159" s="37">
        <v>0</v>
      </c>
      <c r="J159" s="37">
        <v>0</v>
      </c>
      <c r="K159" s="37">
        <v>0</v>
      </c>
      <c r="L159" s="37">
        <v>0</v>
      </c>
      <c r="M159" s="37">
        <v>0</v>
      </c>
      <c r="N159" s="37">
        <v>0</v>
      </c>
      <c r="O159" s="37">
        <v>0</v>
      </c>
      <c r="P159" s="37">
        <v>0</v>
      </c>
      <c r="Q159" s="37">
        <v>0</v>
      </c>
      <c r="R159" s="37">
        <v>0</v>
      </c>
      <c r="S159" s="37">
        <v>0</v>
      </c>
      <c r="T159" s="37">
        <v>0</v>
      </c>
      <c r="U159" s="37">
        <v>1</v>
      </c>
      <c r="V159" s="37">
        <v>0</v>
      </c>
      <c r="W159" s="37">
        <v>0</v>
      </c>
      <c r="X159" s="37" t="e">
        <v>#N/A</v>
      </c>
      <c r="Y159" s="37">
        <v>0</v>
      </c>
      <c r="Z159" s="37">
        <v>0</v>
      </c>
      <c r="AA159" s="37">
        <v>0</v>
      </c>
      <c r="AB159" s="37">
        <v>0</v>
      </c>
      <c r="AC159" s="37">
        <v>0</v>
      </c>
      <c r="AD159" s="37">
        <v>0</v>
      </c>
      <c r="AE159" s="56">
        <v>9.6699999999999994E-2</v>
      </c>
      <c r="AF159" s="37">
        <v>0</v>
      </c>
      <c r="AG159" s="37">
        <v>0</v>
      </c>
      <c r="AH159" s="37">
        <v>0</v>
      </c>
      <c r="AI159" s="37">
        <v>0</v>
      </c>
      <c r="AJ159" s="37">
        <v>0</v>
      </c>
      <c r="AK159" s="37">
        <v>0</v>
      </c>
      <c r="AL159" s="37">
        <v>0</v>
      </c>
      <c r="AM159" s="37">
        <v>0</v>
      </c>
      <c r="AN159" s="37">
        <v>0</v>
      </c>
      <c r="AO159" s="37"/>
      <c r="AP159" s="37"/>
      <c r="AQ159" s="37"/>
      <c r="AR159" s="37"/>
    </row>
    <row r="160" spans="1:44" x14ac:dyDescent="0.2">
      <c r="A160" s="1">
        <f t="shared" si="5"/>
        <v>8</v>
      </c>
      <c r="B160" s="101">
        <f t="shared" si="6"/>
        <v>49187</v>
      </c>
      <c r="C160" s="37">
        <v>0</v>
      </c>
      <c r="D160" s="37">
        <v>56138240.700000025</v>
      </c>
      <c r="E160" s="37">
        <v>0</v>
      </c>
      <c r="F160" s="37">
        <v>0</v>
      </c>
      <c r="G160" s="37">
        <v>0</v>
      </c>
      <c r="H160" s="37">
        <v>0</v>
      </c>
      <c r="I160" s="37">
        <v>0</v>
      </c>
      <c r="J160" s="37">
        <v>0</v>
      </c>
      <c r="K160" s="37">
        <v>0</v>
      </c>
      <c r="L160" s="37">
        <v>0</v>
      </c>
      <c r="M160" s="37">
        <v>0</v>
      </c>
      <c r="N160" s="37">
        <v>0</v>
      </c>
      <c r="O160" s="37">
        <v>0</v>
      </c>
      <c r="P160" s="37">
        <v>0</v>
      </c>
      <c r="Q160" s="37">
        <v>0</v>
      </c>
      <c r="R160" s="37">
        <v>0</v>
      </c>
      <c r="S160" s="37">
        <v>0</v>
      </c>
      <c r="T160" s="37">
        <v>0</v>
      </c>
      <c r="U160" s="37">
        <v>1</v>
      </c>
      <c r="V160" s="37">
        <v>0</v>
      </c>
      <c r="W160" s="37">
        <v>0</v>
      </c>
      <c r="X160" s="37" t="e">
        <v>#N/A</v>
      </c>
      <c r="Y160" s="37">
        <v>0</v>
      </c>
      <c r="Z160" s="37">
        <v>0</v>
      </c>
      <c r="AA160" s="37">
        <v>0</v>
      </c>
      <c r="AB160" s="37">
        <v>0</v>
      </c>
      <c r="AC160" s="37">
        <v>0</v>
      </c>
      <c r="AD160" s="37">
        <v>0</v>
      </c>
      <c r="AE160" s="56">
        <v>9.6699999999999994E-2</v>
      </c>
      <c r="AF160" s="37">
        <v>0</v>
      </c>
      <c r="AG160" s="37">
        <v>0</v>
      </c>
      <c r="AH160" s="37">
        <v>0</v>
      </c>
      <c r="AI160" s="37">
        <v>0</v>
      </c>
      <c r="AJ160" s="37">
        <v>0</v>
      </c>
      <c r="AK160" s="37">
        <v>0</v>
      </c>
      <c r="AL160" s="37">
        <v>0</v>
      </c>
      <c r="AM160" s="37">
        <v>0</v>
      </c>
      <c r="AN160" s="37">
        <v>0</v>
      </c>
      <c r="AO160" s="37"/>
      <c r="AP160" s="37"/>
      <c r="AQ160" s="37"/>
      <c r="AR160" s="37"/>
    </row>
    <row r="161" spans="1:44" x14ac:dyDescent="0.2">
      <c r="A161" s="1">
        <f t="shared" si="5"/>
        <v>9</v>
      </c>
      <c r="B161" s="101">
        <f t="shared" si="6"/>
        <v>49217</v>
      </c>
      <c r="C161" s="37">
        <v>0</v>
      </c>
      <c r="D161" s="37">
        <v>56138240.700000025</v>
      </c>
      <c r="E161" s="37">
        <v>0</v>
      </c>
      <c r="F161" s="37">
        <v>0</v>
      </c>
      <c r="G161" s="37">
        <v>0</v>
      </c>
      <c r="H161" s="37">
        <v>0</v>
      </c>
      <c r="I161" s="37">
        <v>0</v>
      </c>
      <c r="J161" s="37">
        <v>0</v>
      </c>
      <c r="K161" s="37">
        <v>0</v>
      </c>
      <c r="L161" s="37">
        <v>0</v>
      </c>
      <c r="M161" s="37">
        <v>0</v>
      </c>
      <c r="N161" s="37">
        <v>0</v>
      </c>
      <c r="O161" s="37">
        <v>0</v>
      </c>
      <c r="P161" s="37">
        <v>0</v>
      </c>
      <c r="Q161" s="37">
        <v>0</v>
      </c>
      <c r="R161" s="37">
        <v>0</v>
      </c>
      <c r="S161" s="37">
        <v>0</v>
      </c>
      <c r="T161" s="37">
        <v>0</v>
      </c>
      <c r="U161" s="37">
        <v>1</v>
      </c>
      <c r="V161" s="37">
        <v>0</v>
      </c>
      <c r="W161" s="37">
        <v>0</v>
      </c>
      <c r="X161" s="37" t="e">
        <v>#N/A</v>
      </c>
      <c r="Y161" s="37">
        <v>0</v>
      </c>
      <c r="Z161" s="37">
        <v>0</v>
      </c>
      <c r="AA161" s="37">
        <v>0</v>
      </c>
      <c r="AB161" s="37">
        <v>0</v>
      </c>
      <c r="AC161" s="37">
        <v>0</v>
      </c>
      <c r="AD161" s="37">
        <v>0</v>
      </c>
      <c r="AE161" s="56">
        <v>9.6699999999999994E-2</v>
      </c>
      <c r="AF161" s="37">
        <v>0</v>
      </c>
      <c r="AG161" s="37">
        <v>0</v>
      </c>
      <c r="AH161" s="37">
        <v>0</v>
      </c>
      <c r="AI161" s="37">
        <v>0</v>
      </c>
      <c r="AJ161" s="37">
        <v>0</v>
      </c>
      <c r="AK161" s="37">
        <v>0</v>
      </c>
      <c r="AL161" s="37">
        <v>0</v>
      </c>
      <c r="AM161" s="37">
        <v>0</v>
      </c>
      <c r="AN161" s="37">
        <v>0</v>
      </c>
      <c r="AO161" s="37"/>
      <c r="AP161" s="37"/>
      <c r="AQ161" s="37"/>
      <c r="AR161" s="37"/>
    </row>
    <row r="162" spans="1:44" x14ac:dyDescent="0.2">
      <c r="A162" s="1">
        <f t="shared" si="5"/>
        <v>10</v>
      </c>
      <c r="B162" s="101">
        <f t="shared" si="6"/>
        <v>49248</v>
      </c>
      <c r="C162" s="37">
        <v>0</v>
      </c>
      <c r="D162" s="37">
        <v>56138240.700000025</v>
      </c>
      <c r="E162" s="37">
        <v>0</v>
      </c>
      <c r="F162" s="37">
        <v>0</v>
      </c>
      <c r="G162" s="37">
        <v>0</v>
      </c>
      <c r="H162" s="37">
        <v>0</v>
      </c>
      <c r="I162" s="37">
        <v>0</v>
      </c>
      <c r="J162" s="37">
        <v>0</v>
      </c>
      <c r="K162" s="37">
        <v>0</v>
      </c>
      <c r="L162" s="37">
        <v>0</v>
      </c>
      <c r="M162" s="37">
        <v>0</v>
      </c>
      <c r="N162" s="37">
        <v>0</v>
      </c>
      <c r="O162" s="37">
        <v>0</v>
      </c>
      <c r="P162" s="37">
        <v>0</v>
      </c>
      <c r="Q162" s="37">
        <v>0</v>
      </c>
      <c r="R162" s="37">
        <v>0</v>
      </c>
      <c r="S162" s="37">
        <v>0</v>
      </c>
      <c r="T162" s="37">
        <v>0</v>
      </c>
      <c r="U162" s="37">
        <v>1</v>
      </c>
      <c r="V162" s="37">
        <v>0</v>
      </c>
      <c r="W162" s="37">
        <v>0</v>
      </c>
      <c r="X162" s="37" t="e">
        <v>#N/A</v>
      </c>
      <c r="Y162" s="37">
        <v>0</v>
      </c>
      <c r="Z162" s="37">
        <v>0</v>
      </c>
      <c r="AA162" s="37">
        <v>0</v>
      </c>
      <c r="AB162" s="37">
        <v>0</v>
      </c>
      <c r="AC162" s="37">
        <v>0</v>
      </c>
      <c r="AD162" s="37">
        <v>0</v>
      </c>
      <c r="AE162" s="56">
        <v>9.6699999999999994E-2</v>
      </c>
      <c r="AF162" s="37">
        <v>0</v>
      </c>
      <c r="AG162" s="37">
        <v>0</v>
      </c>
      <c r="AH162" s="37">
        <v>0</v>
      </c>
      <c r="AI162" s="37">
        <v>0</v>
      </c>
      <c r="AJ162" s="37">
        <v>0</v>
      </c>
      <c r="AK162" s="37">
        <v>0</v>
      </c>
      <c r="AL162" s="37">
        <v>0</v>
      </c>
      <c r="AM162" s="37">
        <v>0</v>
      </c>
      <c r="AN162" s="37">
        <v>0</v>
      </c>
      <c r="AO162" s="37"/>
      <c r="AP162" s="37"/>
      <c r="AQ162" s="37"/>
      <c r="AR162" s="37"/>
    </row>
    <row r="163" spans="1:44" x14ac:dyDescent="0.2">
      <c r="A163" s="1">
        <f t="shared" si="5"/>
        <v>11</v>
      </c>
      <c r="B163" s="101">
        <f t="shared" si="6"/>
        <v>49278</v>
      </c>
      <c r="C163" s="37">
        <v>0</v>
      </c>
      <c r="D163" s="37">
        <v>56138240.700000025</v>
      </c>
      <c r="E163" s="37">
        <v>0</v>
      </c>
      <c r="F163" s="37">
        <v>0</v>
      </c>
      <c r="G163" s="37">
        <v>0</v>
      </c>
      <c r="H163" s="37">
        <v>0</v>
      </c>
      <c r="I163" s="37">
        <v>0</v>
      </c>
      <c r="J163" s="37">
        <v>0</v>
      </c>
      <c r="K163" s="37">
        <v>0</v>
      </c>
      <c r="L163" s="37">
        <v>0</v>
      </c>
      <c r="M163" s="37">
        <v>0</v>
      </c>
      <c r="N163" s="37">
        <v>0</v>
      </c>
      <c r="O163" s="37">
        <v>0</v>
      </c>
      <c r="P163" s="37">
        <v>0</v>
      </c>
      <c r="Q163" s="37">
        <v>0</v>
      </c>
      <c r="R163" s="37">
        <v>0</v>
      </c>
      <c r="S163" s="37">
        <v>0</v>
      </c>
      <c r="T163" s="37">
        <v>0</v>
      </c>
      <c r="U163" s="37">
        <v>1</v>
      </c>
      <c r="V163" s="37">
        <v>0</v>
      </c>
      <c r="W163" s="37">
        <v>0</v>
      </c>
      <c r="X163" s="37" t="e">
        <v>#N/A</v>
      </c>
      <c r="Y163" s="37">
        <v>0</v>
      </c>
      <c r="Z163" s="37">
        <v>0</v>
      </c>
      <c r="AA163" s="37">
        <v>0</v>
      </c>
      <c r="AB163" s="37">
        <v>0</v>
      </c>
      <c r="AC163" s="37">
        <v>0</v>
      </c>
      <c r="AD163" s="37">
        <v>0</v>
      </c>
      <c r="AE163" s="56">
        <v>9.6699999999999994E-2</v>
      </c>
      <c r="AF163" s="37">
        <v>0</v>
      </c>
      <c r="AG163" s="37">
        <v>0</v>
      </c>
      <c r="AH163" s="37">
        <v>0</v>
      </c>
      <c r="AI163" s="37">
        <v>0</v>
      </c>
      <c r="AJ163" s="37">
        <v>0</v>
      </c>
      <c r="AK163" s="37">
        <v>0</v>
      </c>
      <c r="AL163" s="37">
        <v>0</v>
      </c>
      <c r="AM163" s="37">
        <v>0</v>
      </c>
      <c r="AN163" s="37">
        <v>0</v>
      </c>
      <c r="AO163" s="37"/>
      <c r="AP163" s="37"/>
      <c r="AQ163" s="37"/>
      <c r="AR163" s="37"/>
    </row>
    <row r="164" spans="1:44" x14ac:dyDescent="0.2">
      <c r="A164" s="1">
        <f t="shared" si="5"/>
        <v>12</v>
      </c>
      <c r="B164" s="101">
        <f t="shared" si="6"/>
        <v>49309</v>
      </c>
      <c r="C164" s="37">
        <v>0</v>
      </c>
      <c r="D164" s="37">
        <v>56138240.700000025</v>
      </c>
      <c r="E164" s="37">
        <v>0</v>
      </c>
      <c r="F164" s="37">
        <v>0</v>
      </c>
      <c r="G164" s="37">
        <v>0</v>
      </c>
      <c r="H164" s="37">
        <v>0</v>
      </c>
      <c r="I164" s="37">
        <v>0</v>
      </c>
      <c r="J164" s="37">
        <v>0</v>
      </c>
      <c r="K164" s="37">
        <v>0</v>
      </c>
      <c r="L164" s="37">
        <v>0</v>
      </c>
      <c r="M164" s="37">
        <v>0</v>
      </c>
      <c r="N164" s="37">
        <v>0</v>
      </c>
      <c r="O164" s="37">
        <v>0</v>
      </c>
      <c r="P164" s="37">
        <v>0</v>
      </c>
      <c r="Q164" s="37">
        <v>0</v>
      </c>
      <c r="R164" s="37">
        <v>0</v>
      </c>
      <c r="S164" s="37">
        <v>0</v>
      </c>
      <c r="T164" s="37">
        <v>0</v>
      </c>
      <c r="U164" s="37">
        <v>1</v>
      </c>
      <c r="V164" s="37">
        <v>0</v>
      </c>
      <c r="W164" s="37">
        <v>0</v>
      </c>
      <c r="X164" s="37" t="e">
        <v>#N/A</v>
      </c>
      <c r="Y164" s="37">
        <v>0</v>
      </c>
      <c r="Z164" s="37">
        <v>0</v>
      </c>
      <c r="AA164" s="37">
        <v>0</v>
      </c>
      <c r="AB164" s="37">
        <v>0</v>
      </c>
      <c r="AC164" s="37">
        <v>0</v>
      </c>
      <c r="AD164" s="37">
        <v>0</v>
      </c>
      <c r="AE164" s="56">
        <v>9.6699999999999994E-2</v>
      </c>
      <c r="AF164" s="37">
        <v>0</v>
      </c>
      <c r="AG164" s="37">
        <v>0</v>
      </c>
      <c r="AH164" s="37">
        <v>0</v>
      </c>
      <c r="AI164" s="37">
        <v>0</v>
      </c>
      <c r="AJ164" s="37">
        <v>0</v>
      </c>
      <c r="AK164" s="37">
        <v>0</v>
      </c>
      <c r="AL164" s="37">
        <v>0</v>
      </c>
      <c r="AM164" s="37">
        <v>0</v>
      </c>
      <c r="AN164" s="37">
        <v>0</v>
      </c>
      <c r="AO164" s="37"/>
      <c r="AP164" s="37"/>
      <c r="AQ164" s="37"/>
      <c r="AR164" s="37"/>
    </row>
    <row r="165" spans="1:44" x14ac:dyDescent="0.2">
      <c r="A165" s="1">
        <f t="shared" si="5"/>
        <v>1</v>
      </c>
      <c r="B165" s="101">
        <f t="shared" si="6"/>
        <v>49340</v>
      </c>
      <c r="C165" s="37">
        <v>0</v>
      </c>
      <c r="D165" s="37">
        <v>56138240.700000025</v>
      </c>
      <c r="E165" s="37">
        <v>0</v>
      </c>
      <c r="F165" s="37">
        <v>0</v>
      </c>
      <c r="G165" s="37">
        <v>0</v>
      </c>
      <c r="H165" s="37">
        <v>0</v>
      </c>
      <c r="I165" s="37">
        <v>0</v>
      </c>
      <c r="J165" s="37">
        <v>0</v>
      </c>
      <c r="K165" s="37">
        <v>0</v>
      </c>
      <c r="L165" s="37">
        <v>0</v>
      </c>
      <c r="M165" s="37">
        <v>0</v>
      </c>
      <c r="N165" s="37">
        <v>0</v>
      </c>
      <c r="O165" s="37">
        <v>0</v>
      </c>
      <c r="P165" s="37">
        <v>0</v>
      </c>
      <c r="Q165" s="37">
        <v>0</v>
      </c>
      <c r="R165" s="37">
        <v>0</v>
      </c>
      <c r="S165" s="37">
        <v>0</v>
      </c>
      <c r="T165" s="37">
        <v>0</v>
      </c>
      <c r="U165" s="37">
        <v>1</v>
      </c>
      <c r="V165" s="37">
        <v>0</v>
      </c>
      <c r="W165" s="37">
        <v>0</v>
      </c>
      <c r="X165" s="37" t="e">
        <v>#N/A</v>
      </c>
      <c r="Y165" s="37">
        <v>0</v>
      </c>
      <c r="Z165" s="37">
        <v>0</v>
      </c>
      <c r="AA165" s="37">
        <v>0</v>
      </c>
      <c r="AB165" s="37">
        <v>0</v>
      </c>
      <c r="AC165" s="37">
        <v>0</v>
      </c>
      <c r="AD165" s="37">
        <v>0</v>
      </c>
      <c r="AE165" s="56">
        <v>9.6699999999999994E-2</v>
      </c>
      <c r="AF165" s="37">
        <v>0</v>
      </c>
      <c r="AG165" s="37">
        <v>0</v>
      </c>
      <c r="AH165" s="37">
        <v>0</v>
      </c>
      <c r="AI165" s="37">
        <v>0</v>
      </c>
      <c r="AJ165" s="37">
        <v>0</v>
      </c>
      <c r="AK165" s="37">
        <v>0</v>
      </c>
      <c r="AL165" s="37">
        <v>0</v>
      </c>
      <c r="AM165" s="37">
        <v>0</v>
      </c>
      <c r="AN165" s="37">
        <v>0</v>
      </c>
      <c r="AO165" s="37"/>
      <c r="AP165" s="37"/>
      <c r="AQ165" s="37"/>
      <c r="AR165" s="37"/>
    </row>
    <row r="166" spans="1:44" x14ac:dyDescent="0.2">
      <c r="A166" s="1">
        <f t="shared" si="5"/>
        <v>2</v>
      </c>
      <c r="B166" s="101">
        <f t="shared" si="6"/>
        <v>49368</v>
      </c>
      <c r="C166" s="37">
        <v>0</v>
      </c>
      <c r="D166" s="37">
        <v>56138240.700000025</v>
      </c>
      <c r="E166" s="37">
        <v>0</v>
      </c>
      <c r="F166" s="37">
        <v>0</v>
      </c>
      <c r="G166" s="37">
        <v>0</v>
      </c>
      <c r="H166" s="37">
        <v>0</v>
      </c>
      <c r="I166" s="37">
        <v>0</v>
      </c>
      <c r="J166" s="37">
        <v>0</v>
      </c>
      <c r="K166" s="37">
        <v>0</v>
      </c>
      <c r="L166" s="37">
        <v>0</v>
      </c>
      <c r="M166" s="37">
        <v>0</v>
      </c>
      <c r="N166" s="37">
        <v>0</v>
      </c>
      <c r="O166" s="37">
        <v>0</v>
      </c>
      <c r="P166" s="37">
        <v>0</v>
      </c>
      <c r="Q166" s="37">
        <v>0</v>
      </c>
      <c r="R166" s="37">
        <v>0</v>
      </c>
      <c r="S166" s="37">
        <v>0</v>
      </c>
      <c r="T166" s="37">
        <v>0</v>
      </c>
      <c r="U166" s="37">
        <v>1</v>
      </c>
      <c r="V166" s="37">
        <v>0</v>
      </c>
      <c r="W166" s="37">
        <v>0</v>
      </c>
      <c r="X166" s="37" t="e">
        <v>#N/A</v>
      </c>
      <c r="Y166" s="37">
        <v>0</v>
      </c>
      <c r="Z166" s="37">
        <v>0</v>
      </c>
      <c r="AA166" s="37">
        <v>0</v>
      </c>
      <c r="AB166" s="37">
        <v>0</v>
      </c>
      <c r="AC166" s="37">
        <v>0</v>
      </c>
      <c r="AD166" s="37">
        <v>0</v>
      </c>
      <c r="AE166" s="56">
        <v>9.6699999999999994E-2</v>
      </c>
      <c r="AF166" s="37">
        <v>0</v>
      </c>
      <c r="AG166" s="37">
        <v>0</v>
      </c>
      <c r="AH166" s="37">
        <v>0</v>
      </c>
      <c r="AI166" s="37">
        <v>0</v>
      </c>
      <c r="AJ166" s="37">
        <v>0</v>
      </c>
      <c r="AK166" s="37">
        <v>0</v>
      </c>
      <c r="AL166" s="37">
        <v>0</v>
      </c>
      <c r="AM166" s="37">
        <v>0</v>
      </c>
      <c r="AN166" s="37">
        <v>0</v>
      </c>
      <c r="AO166" s="37"/>
      <c r="AP166" s="37"/>
      <c r="AQ166" s="37"/>
      <c r="AR166" s="37"/>
    </row>
    <row r="167" spans="1:44" x14ac:dyDescent="0.2">
      <c r="A167" s="1">
        <f t="shared" si="5"/>
        <v>3</v>
      </c>
      <c r="B167" s="101">
        <f t="shared" si="6"/>
        <v>49399</v>
      </c>
      <c r="C167" s="37">
        <v>0</v>
      </c>
      <c r="D167" s="37">
        <v>56138240.700000025</v>
      </c>
      <c r="E167" s="37">
        <v>0</v>
      </c>
      <c r="F167" s="37">
        <v>0</v>
      </c>
      <c r="G167" s="37">
        <v>0</v>
      </c>
      <c r="H167" s="37">
        <v>0</v>
      </c>
      <c r="I167" s="37">
        <v>0</v>
      </c>
      <c r="J167" s="37">
        <v>0</v>
      </c>
      <c r="K167" s="37">
        <v>0</v>
      </c>
      <c r="L167" s="37">
        <v>0</v>
      </c>
      <c r="M167" s="37">
        <v>0</v>
      </c>
      <c r="N167" s="37">
        <v>0</v>
      </c>
      <c r="O167" s="37">
        <v>0</v>
      </c>
      <c r="P167" s="37">
        <v>0</v>
      </c>
      <c r="Q167" s="37">
        <v>0</v>
      </c>
      <c r="R167" s="37">
        <v>0</v>
      </c>
      <c r="S167" s="37">
        <v>0</v>
      </c>
      <c r="T167" s="37">
        <v>0</v>
      </c>
      <c r="U167" s="37">
        <v>1</v>
      </c>
      <c r="V167" s="37">
        <v>0</v>
      </c>
      <c r="W167" s="37">
        <v>0</v>
      </c>
      <c r="X167" s="37" t="e">
        <v>#N/A</v>
      </c>
      <c r="Y167" s="37">
        <v>0</v>
      </c>
      <c r="Z167" s="37">
        <v>0</v>
      </c>
      <c r="AA167" s="37">
        <v>0</v>
      </c>
      <c r="AB167" s="37">
        <v>0</v>
      </c>
      <c r="AC167" s="37">
        <v>0</v>
      </c>
      <c r="AD167" s="37">
        <v>0</v>
      </c>
      <c r="AE167" s="56">
        <v>9.6699999999999994E-2</v>
      </c>
      <c r="AF167" s="37">
        <v>0</v>
      </c>
      <c r="AG167" s="37">
        <v>0</v>
      </c>
      <c r="AH167" s="37">
        <v>0</v>
      </c>
      <c r="AI167" s="37">
        <v>0</v>
      </c>
      <c r="AJ167" s="37">
        <v>0</v>
      </c>
      <c r="AK167" s="37">
        <v>0</v>
      </c>
      <c r="AL167" s="37">
        <v>0</v>
      </c>
      <c r="AM167" s="37">
        <v>0</v>
      </c>
      <c r="AN167" s="37">
        <v>0</v>
      </c>
      <c r="AO167" s="37"/>
      <c r="AP167" s="37"/>
      <c r="AQ167" s="37"/>
      <c r="AR167" s="37"/>
    </row>
    <row r="168" spans="1:44" x14ac:dyDescent="0.2">
      <c r="A168" s="1">
        <f t="shared" si="5"/>
        <v>4</v>
      </c>
      <c r="B168" s="101">
        <f t="shared" si="6"/>
        <v>49429</v>
      </c>
      <c r="C168" s="37">
        <v>0</v>
      </c>
      <c r="D168" s="37">
        <v>56138240.700000025</v>
      </c>
      <c r="E168" s="37">
        <v>0</v>
      </c>
      <c r="F168" s="37">
        <v>0</v>
      </c>
      <c r="G168" s="37">
        <v>0</v>
      </c>
      <c r="H168" s="37">
        <v>0</v>
      </c>
      <c r="I168" s="37">
        <v>0</v>
      </c>
      <c r="J168" s="37">
        <v>0</v>
      </c>
      <c r="K168" s="37">
        <v>0</v>
      </c>
      <c r="L168" s="37">
        <v>0</v>
      </c>
      <c r="M168" s="37">
        <v>0</v>
      </c>
      <c r="N168" s="37">
        <v>0</v>
      </c>
      <c r="O168" s="37">
        <v>0</v>
      </c>
      <c r="P168" s="37">
        <v>0</v>
      </c>
      <c r="Q168" s="37">
        <v>0</v>
      </c>
      <c r="R168" s="37">
        <v>0</v>
      </c>
      <c r="S168" s="37">
        <v>0</v>
      </c>
      <c r="T168" s="37">
        <v>0</v>
      </c>
      <c r="U168" s="37">
        <v>1</v>
      </c>
      <c r="V168" s="37">
        <v>0</v>
      </c>
      <c r="W168" s="37">
        <v>0</v>
      </c>
      <c r="X168" s="37" t="e">
        <v>#N/A</v>
      </c>
      <c r="Y168" s="37">
        <v>0</v>
      </c>
      <c r="Z168" s="37">
        <v>0</v>
      </c>
      <c r="AA168" s="37">
        <v>0</v>
      </c>
      <c r="AB168" s="37">
        <v>0</v>
      </c>
      <c r="AC168" s="37">
        <v>0</v>
      </c>
      <c r="AD168" s="37">
        <v>0</v>
      </c>
      <c r="AE168" s="56">
        <v>9.6699999999999994E-2</v>
      </c>
      <c r="AF168" s="37">
        <v>0</v>
      </c>
      <c r="AG168" s="37">
        <v>0</v>
      </c>
      <c r="AH168" s="37">
        <v>0</v>
      </c>
      <c r="AI168" s="37">
        <v>0</v>
      </c>
      <c r="AJ168" s="37">
        <v>0</v>
      </c>
      <c r="AK168" s="37">
        <v>0</v>
      </c>
      <c r="AL168" s="37">
        <v>0</v>
      </c>
      <c r="AM168" s="37">
        <v>0</v>
      </c>
      <c r="AN168" s="37">
        <v>0</v>
      </c>
      <c r="AO168" s="37"/>
      <c r="AP168" s="37"/>
      <c r="AQ168" s="37"/>
      <c r="AR168" s="37"/>
    </row>
    <row r="169" spans="1:44" x14ac:dyDescent="0.2">
      <c r="A169" s="1">
        <f t="shared" si="5"/>
        <v>5</v>
      </c>
      <c r="B169" s="101">
        <f t="shared" si="6"/>
        <v>49460</v>
      </c>
      <c r="C169" s="37">
        <v>0</v>
      </c>
      <c r="D169" s="37">
        <v>56138240.700000025</v>
      </c>
      <c r="E169" s="37">
        <v>0</v>
      </c>
      <c r="F169" s="37">
        <v>0</v>
      </c>
      <c r="G169" s="37">
        <v>0</v>
      </c>
      <c r="H169" s="37">
        <v>0</v>
      </c>
      <c r="I169" s="37">
        <v>0</v>
      </c>
      <c r="J169" s="37">
        <v>0</v>
      </c>
      <c r="K169" s="37">
        <v>0</v>
      </c>
      <c r="L169" s="37">
        <v>0</v>
      </c>
      <c r="M169" s="37">
        <v>0</v>
      </c>
      <c r="N169" s="37">
        <v>0</v>
      </c>
      <c r="O169" s="37">
        <v>0</v>
      </c>
      <c r="P169" s="37">
        <v>0</v>
      </c>
      <c r="Q169" s="37">
        <v>0</v>
      </c>
      <c r="R169" s="37">
        <v>0</v>
      </c>
      <c r="S169" s="37">
        <v>0</v>
      </c>
      <c r="T169" s="37">
        <v>0</v>
      </c>
      <c r="U169" s="37">
        <v>1</v>
      </c>
      <c r="V169" s="37">
        <v>0</v>
      </c>
      <c r="W169" s="37">
        <v>0</v>
      </c>
      <c r="X169" s="37" t="e">
        <v>#N/A</v>
      </c>
      <c r="Y169" s="37">
        <v>0</v>
      </c>
      <c r="Z169" s="37">
        <v>0</v>
      </c>
      <c r="AA169" s="37">
        <v>0</v>
      </c>
      <c r="AB169" s="37">
        <v>0</v>
      </c>
      <c r="AC169" s="37">
        <v>0</v>
      </c>
      <c r="AD169" s="37">
        <v>0</v>
      </c>
      <c r="AE169" s="56">
        <v>9.6699999999999994E-2</v>
      </c>
      <c r="AF169" s="37">
        <v>0</v>
      </c>
      <c r="AG169" s="37">
        <v>0</v>
      </c>
      <c r="AH169" s="37">
        <v>0</v>
      </c>
      <c r="AI169" s="37">
        <v>0</v>
      </c>
      <c r="AJ169" s="37">
        <v>0</v>
      </c>
      <c r="AK169" s="37">
        <v>0</v>
      </c>
      <c r="AL169" s="37">
        <v>0</v>
      </c>
      <c r="AM169" s="37">
        <v>0</v>
      </c>
      <c r="AN169" s="37">
        <v>0</v>
      </c>
      <c r="AO169" s="37"/>
      <c r="AP169" s="37"/>
      <c r="AQ169" s="37"/>
      <c r="AR169" s="37"/>
    </row>
    <row r="170" spans="1:44" x14ac:dyDescent="0.2">
      <c r="A170" s="1">
        <f t="shared" si="5"/>
        <v>6</v>
      </c>
      <c r="B170" s="101">
        <f t="shared" si="6"/>
        <v>49490</v>
      </c>
      <c r="C170" s="37">
        <v>0</v>
      </c>
      <c r="D170" s="37">
        <v>56138240.700000025</v>
      </c>
      <c r="E170" s="37">
        <v>0</v>
      </c>
      <c r="F170" s="37">
        <v>0</v>
      </c>
      <c r="G170" s="37">
        <v>0</v>
      </c>
      <c r="H170" s="37">
        <v>0</v>
      </c>
      <c r="I170" s="37">
        <v>0</v>
      </c>
      <c r="J170" s="37">
        <v>0</v>
      </c>
      <c r="K170" s="37">
        <v>0</v>
      </c>
      <c r="L170" s="37">
        <v>0</v>
      </c>
      <c r="M170" s="37">
        <v>0</v>
      </c>
      <c r="N170" s="37">
        <v>0</v>
      </c>
      <c r="O170" s="37">
        <v>0</v>
      </c>
      <c r="P170" s="37">
        <v>0</v>
      </c>
      <c r="Q170" s="37">
        <v>0</v>
      </c>
      <c r="R170" s="37">
        <v>0</v>
      </c>
      <c r="S170" s="37">
        <v>0</v>
      </c>
      <c r="T170" s="37">
        <v>0</v>
      </c>
      <c r="U170" s="37">
        <v>1</v>
      </c>
      <c r="V170" s="37">
        <v>0</v>
      </c>
      <c r="W170" s="37">
        <v>0</v>
      </c>
      <c r="X170" s="37" t="e">
        <v>#N/A</v>
      </c>
      <c r="Y170" s="37">
        <v>0</v>
      </c>
      <c r="Z170" s="37">
        <v>0</v>
      </c>
      <c r="AA170" s="37">
        <v>0</v>
      </c>
      <c r="AB170" s="37">
        <v>0</v>
      </c>
      <c r="AC170" s="37">
        <v>0</v>
      </c>
      <c r="AD170" s="37">
        <v>0</v>
      </c>
      <c r="AE170" s="56">
        <v>9.6699999999999994E-2</v>
      </c>
      <c r="AF170" s="37">
        <v>0</v>
      </c>
      <c r="AG170" s="37">
        <v>0</v>
      </c>
      <c r="AH170" s="37">
        <v>0</v>
      </c>
      <c r="AI170" s="37">
        <v>0</v>
      </c>
      <c r="AJ170" s="37">
        <v>0</v>
      </c>
      <c r="AK170" s="37">
        <v>0</v>
      </c>
      <c r="AL170" s="37">
        <v>0</v>
      </c>
      <c r="AM170" s="37">
        <v>0</v>
      </c>
      <c r="AN170" s="37">
        <v>0</v>
      </c>
      <c r="AO170" s="37"/>
      <c r="AP170" s="37"/>
      <c r="AQ170" s="37"/>
      <c r="AR170" s="37"/>
    </row>
    <row r="171" spans="1:44" x14ac:dyDescent="0.2">
      <c r="A171" s="1">
        <f t="shared" si="5"/>
        <v>7</v>
      </c>
      <c r="B171" s="101">
        <f t="shared" si="6"/>
        <v>49521</v>
      </c>
      <c r="C171" s="37">
        <v>0</v>
      </c>
      <c r="D171" s="37">
        <v>56138240.700000025</v>
      </c>
      <c r="E171" s="37">
        <v>0</v>
      </c>
      <c r="F171" s="37">
        <v>0</v>
      </c>
      <c r="G171" s="37">
        <v>0</v>
      </c>
      <c r="H171" s="37">
        <v>0</v>
      </c>
      <c r="I171" s="37">
        <v>0</v>
      </c>
      <c r="J171" s="37">
        <v>0</v>
      </c>
      <c r="K171" s="37">
        <v>0</v>
      </c>
      <c r="L171" s="37">
        <v>0</v>
      </c>
      <c r="M171" s="37">
        <v>0</v>
      </c>
      <c r="N171" s="37">
        <v>0</v>
      </c>
      <c r="O171" s="37">
        <v>0</v>
      </c>
      <c r="P171" s="37">
        <v>0</v>
      </c>
      <c r="Q171" s="37">
        <v>0</v>
      </c>
      <c r="R171" s="37">
        <v>0</v>
      </c>
      <c r="S171" s="37">
        <v>0</v>
      </c>
      <c r="T171" s="37">
        <v>0</v>
      </c>
      <c r="U171" s="37">
        <v>1</v>
      </c>
      <c r="V171" s="37">
        <v>0</v>
      </c>
      <c r="W171" s="37">
        <v>0</v>
      </c>
      <c r="X171" s="37" t="e">
        <v>#N/A</v>
      </c>
      <c r="Y171" s="37">
        <v>0</v>
      </c>
      <c r="Z171" s="37">
        <v>0</v>
      </c>
      <c r="AA171" s="37">
        <v>0</v>
      </c>
      <c r="AB171" s="37">
        <v>0</v>
      </c>
      <c r="AC171" s="37">
        <v>0</v>
      </c>
      <c r="AD171" s="37">
        <v>0</v>
      </c>
      <c r="AE171" s="56">
        <v>9.6699999999999994E-2</v>
      </c>
      <c r="AF171" s="37">
        <v>0</v>
      </c>
      <c r="AG171" s="37">
        <v>0</v>
      </c>
      <c r="AH171" s="37">
        <v>0</v>
      </c>
      <c r="AI171" s="37">
        <v>0</v>
      </c>
      <c r="AJ171" s="37">
        <v>0</v>
      </c>
      <c r="AK171" s="37">
        <v>0</v>
      </c>
      <c r="AL171" s="37">
        <v>0</v>
      </c>
      <c r="AM171" s="37">
        <v>0</v>
      </c>
      <c r="AN171" s="37">
        <v>0</v>
      </c>
      <c r="AO171" s="37"/>
      <c r="AP171" s="37"/>
      <c r="AQ171" s="37"/>
      <c r="AR171" s="37"/>
    </row>
    <row r="172" spans="1:44" x14ac:dyDescent="0.2">
      <c r="A172" s="1">
        <f t="shared" si="5"/>
        <v>8</v>
      </c>
      <c r="B172" s="101">
        <f t="shared" si="6"/>
        <v>49552</v>
      </c>
      <c r="C172" s="37">
        <v>0</v>
      </c>
      <c r="D172" s="37">
        <v>56138240.700000025</v>
      </c>
      <c r="E172" s="37">
        <v>0</v>
      </c>
      <c r="F172" s="37">
        <v>0</v>
      </c>
      <c r="G172" s="37">
        <v>0</v>
      </c>
      <c r="H172" s="37">
        <v>0</v>
      </c>
      <c r="I172" s="37">
        <v>0</v>
      </c>
      <c r="J172" s="37">
        <v>0</v>
      </c>
      <c r="K172" s="37">
        <v>0</v>
      </c>
      <c r="L172" s="37">
        <v>0</v>
      </c>
      <c r="M172" s="37">
        <v>0</v>
      </c>
      <c r="N172" s="37">
        <v>0</v>
      </c>
      <c r="O172" s="37">
        <v>0</v>
      </c>
      <c r="P172" s="37">
        <v>0</v>
      </c>
      <c r="Q172" s="37">
        <v>0</v>
      </c>
      <c r="R172" s="37">
        <v>0</v>
      </c>
      <c r="S172" s="37">
        <v>0</v>
      </c>
      <c r="T172" s="37">
        <v>0</v>
      </c>
      <c r="U172" s="37">
        <v>1</v>
      </c>
      <c r="V172" s="37">
        <v>0</v>
      </c>
      <c r="W172" s="37">
        <v>0</v>
      </c>
      <c r="X172" s="37" t="e">
        <v>#N/A</v>
      </c>
      <c r="Y172" s="37">
        <v>0</v>
      </c>
      <c r="Z172" s="37">
        <v>0</v>
      </c>
      <c r="AA172" s="37">
        <v>0</v>
      </c>
      <c r="AB172" s="37">
        <v>0</v>
      </c>
      <c r="AC172" s="37">
        <v>0</v>
      </c>
      <c r="AD172" s="37">
        <v>0</v>
      </c>
      <c r="AE172" s="56">
        <v>9.6699999999999994E-2</v>
      </c>
      <c r="AF172" s="37">
        <v>0</v>
      </c>
      <c r="AG172" s="37">
        <v>0</v>
      </c>
      <c r="AH172" s="37">
        <v>0</v>
      </c>
      <c r="AI172" s="37">
        <v>0</v>
      </c>
      <c r="AJ172" s="37">
        <v>0</v>
      </c>
      <c r="AK172" s="37">
        <v>0</v>
      </c>
      <c r="AL172" s="37">
        <v>0</v>
      </c>
      <c r="AM172" s="37">
        <v>0</v>
      </c>
      <c r="AN172" s="37">
        <v>0</v>
      </c>
      <c r="AO172" s="37"/>
      <c r="AP172" s="37"/>
      <c r="AQ172" s="37"/>
      <c r="AR172" s="37"/>
    </row>
    <row r="173" spans="1:44" x14ac:dyDescent="0.2">
      <c r="A173" s="1">
        <f t="shared" si="5"/>
        <v>9</v>
      </c>
      <c r="B173" s="101">
        <f t="shared" si="6"/>
        <v>49582</v>
      </c>
      <c r="C173" s="37">
        <v>0</v>
      </c>
      <c r="D173" s="37">
        <v>56138240.700000025</v>
      </c>
      <c r="E173" s="37">
        <v>0</v>
      </c>
      <c r="F173" s="37">
        <v>0</v>
      </c>
      <c r="G173" s="37">
        <v>0</v>
      </c>
      <c r="H173" s="37">
        <v>0</v>
      </c>
      <c r="I173" s="37">
        <v>0</v>
      </c>
      <c r="J173" s="37">
        <v>0</v>
      </c>
      <c r="K173" s="37">
        <v>0</v>
      </c>
      <c r="L173" s="37">
        <v>0</v>
      </c>
      <c r="M173" s="37">
        <v>0</v>
      </c>
      <c r="N173" s="37">
        <v>0</v>
      </c>
      <c r="O173" s="37">
        <v>0</v>
      </c>
      <c r="P173" s="37">
        <v>0</v>
      </c>
      <c r="Q173" s="37">
        <v>0</v>
      </c>
      <c r="R173" s="37">
        <v>0</v>
      </c>
      <c r="S173" s="37">
        <v>0</v>
      </c>
      <c r="T173" s="37">
        <v>0</v>
      </c>
      <c r="U173" s="37">
        <v>1</v>
      </c>
      <c r="V173" s="37">
        <v>0</v>
      </c>
      <c r="W173" s="37">
        <v>0</v>
      </c>
      <c r="X173" s="37" t="e">
        <v>#N/A</v>
      </c>
      <c r="Y173" s="37">
        <v>0</v>
      </c>
      <c r="Z173" s="37">
        <v>0</v>
      </c>
      <c r="AA173" s="37">
        <v>0</v>
      </c>
      <c r="AB173" s="37">
        <v>0</v>
      </c>
      <c r="AC173" s="37">
        <v>0</v>
      </c>
      <c r="AD173" s="37">
        <v>0</v>
      </c>
      <c r="AE173" s="56">
        <v>9.6699999999999994E-2</v>
      </c>
      <c r="AF173" s="37">
        <v>0</v>
      </c>
      <c r="AG173" s="37">
        <v>0</v>
      </c>
      <c r="AH173" s="37">
        <v>0</v>
      </c>
      <c r="AI173" s="37">
        <v>0</v>
      </c>
      <c r="AJ173" s="37">
        <v>0</v>
      </c>
      <c r="AK173" s="37">
        <v>0</v>
      </c>
      <c r="AL173" s="37">
        <v>0</v>
      </c>
      <c r="AM173" s="37">
        <v>0</v>
      </c>
      <c r="AN173" s="37">
        <v>0</v>
      </c>
      <c r="AO173" s="37"/>
      <c r="AP173" s="37"/>
      <c r="AQ173" s="37"/>
      <c r="AR173" s="37"/>
    </row>
    <row r="174" spans="1:44" x14ac:dyDescent="0.2">
      <c r="A174" s="1">
        <f t="shared" si="5"/>
        <v>10</v>
      </c>
      <c r="B174" s="101">
        <f t="shared" si="6"/>
        <v>49613</v>
      </c>
      <c r="C174" s="37">
        <v>0</v>
      </c>
      <c r="D174" s="37">
        <v>56138240.700000025</v>
      </c>
      <c r="E174" s="37">
        <v>0</v>
      </c>
      <c r="F174" s="37">
        <v>0</v>
      </c>
      <c r="G174" s="37">
        <v>0</v>
      </c>
      <c r="H174" s="37">
        <v>0</v>
      </c>
      <c r="I174" s="37">
        <v>0</v>
      </c>
      <c r="J174" s="37">
        <v>0</v>
      </c>
      <c r="K174" s="37">
        <v>0</v>
      </c>
      <c r="L174" s="37">
        <v>0</v>
      </c>
      <c r="M174" s="37">
        <v>0</v>
      </c>
      <c r="N174" s="37">
        <v>0</v>
      </c>
      <c r="O174" s="37">
        <v>0</v>
      </c>
      <c r="P174" s="37">
        <v>0</v>
      </c>
      <c r="Q174" s="37">
        <v>0</v>
      </c>
      <c r="R174" s="37">
        <v>0</v>
      </c>
      <c r="S174" s="37">
        <v>0</v>
      </c>
      <c r="T174" s="37">
        <v>0</v>
      </c>
      <c r="U174" s="37">
        <v>1</v>
      </c>
      <c r="V174" s="37">
        <v>0</v>
      </c>
      <c r="W174" s="37">
        <v>0</v>
      </c>
      <c r="X174" s="37" t="e">
        <v>#N/A</v>
      </c>
      <c r="Y174" s="37">
        <v>0</v>
      </c>
      <c r="Z174" s="37">
        <v>0</v>
      </c>
      <c r="AA174" s="37">
        <v>0</v>
      </c>
      <c r="AB174" s="37">
        <v>0</v>
      </c>
      <c r="AC174" s="37">
        <v>0</v>
      </c>
      <c r="AD174" s="37">
        <v>0</v>
      </c>
      <c r="AE174" s="56">
        <v>9.6699999999999994E-2</v>
      </c>
      <c r="AF174" s="37">
        <v>0</v>
      </c>
      <c r="AG174" s="37">
        <v>0</v>
      </c>
      <c r="AH174" s="37">
        <v>0</v>
      </c>
      <c r="AI174" s="37">
        <v>0</v>
      </c>
      <c r="AJ174" s="37">
        <v>0</v>
      </c>
      <c r="AK174" s="37">
        <v>0</v>
      </c>
      <c r="AL174" s="37">
        <v>0</v>
      </c>
      <c r="AM174" s="37">
        <v>0</v>
      </c>
      <c r="AN174" s="37">
        <v>0</v>
      </c>
      <c r="AO174" s="37"/>
      <c r="AP174" s="37"/>
      <c r="AQ174" s="37"/>
      <c r="AR174" s="37"/>
    </row>
    <row r="175" spans="1:44" x14ac:dyDescent="0.2">
      <c r="A175" s="1">
        <f t="shared" si="5"/>
        <v>11</v>
      </c>
      <c r="B175" s="101">
        <f t="shared" si="6"/>
        <v>49643</v>
      </c>
      <c r="C175" s="37">
        <v>0</v>
      </c>
      <c r="D175" s="37">
        <v>56138240.700000025</v>
      </c>
      <c r="E175" s="37">
        <v>0</v>
      </c>
      <c r="F175" s="37">
        <v>0</v>
      </c>
      <c r="G175" s="37">
        <v>0</v>
      </c>
      <c r="H175" s="37">
        <v>0</v>
      </c>
      <c r="I175" s="37">
        <v>0</v>
      </c>
      <c r="J175" s="37">
        <v>0</v>
      </c>
      <c r="K175" s="37">
        <v>0</v>
      </c>
      <c r="L175" s="37">
        <v>0</v>
      </c>
      <c r="M175" s="37">
        <v>0</v>
      </c>
      <c r="N175" s="37">
        <v>0</v>
      </c>
      <c r="O175" s="37">
        <v>0</v>
      </c>
      <c r="P175" s="37">
        <v>0</v>
      </c>
      <c r="Q175" s="37">
        <v>0</v>
      </c>
      <c r="R175" s="37">
        <v>0</v>
      </c>
      <c r="S175" s="37">
        <v>0</v>
      </c>
      <c r="T175" s="37">
        <v>0</v>
      </c>
      <c r="U175" s="37">
        <v>1</v>
      </c>
      <c r="V175" s="37">
        <v>0</v>
      </c>
      <c r="W175" s="37">
        <v>0</v>
      </c>
      <c r="X175" s="37" t="e">
        <v>#N/A</v>
      </c>
      <c r="Y175" s="37">
        <v>0</v>
      </c>
      <c r="Z175" s="37">
        <v>0</v>
      </c>
      <c r="AA175" s="37">
        <v>0</v>
      </c>
      <c r="AB175" s="37">
        <v>0</v>
      </c>
      <c r="AC175" s="37">
        <v>0</v>
      </c>
      <c r="AD175" s="37">
        <v>0</v>
      </c>
      <c r="AE175" s="56">
        <v>9.6699999999999994E-2</v>
      </c>
      <c r="AF175" s="37">
        <v>0</v>
      </c>
      <c r="AG175" s="37">
        <v>0</v>
      </c>
      <c r="AH175" s="37">
        <v>0</v>
      </c>
      <c r="AI175" s="37">
        <v>0</v>
      </c>
      <c r="AJ175" s="37">
        <v>0</v>
      </c>
      <c r="AK175" s="37">
        <v>0</v>
      </c>
      <c r="AL175" s="37">
        <v>0</v>
      </c>
      <c r="AM175" s="37">
        <v>0</v>
      </c>
      <c r="AN175" s="37">
        <v>0</v>
      </c>
      <c r="AO175" s="37"/>
      <c r="AP175" s="37"/>
      <c r="AQ175" s="37"/>
      <c r="AR175" s="37"/>
    </row>
    <row r="176" spans="1:44" x14ac:dyDescent="0.2">
      <c r="A176" s="1">
        <f t="shared" si="5"/>
        <v>12</v>
      </c>
      <c r="B176" s="101">
        <f t="shared" si="6"/>
        <v>49674</v>
      </c>
      <c r="C176" s="37">
        <v>0</v>
      </c>
      <c r="D176" s="37">
        <v>56138240.700000025</v>
      </c>
      <c r="E176" s="37">
        <v>0</v>
      </c>
      <c r="F176" s="37">
        <v>0</v>
      </c>
      <c r="G176" s="37">
        <v>0</v>
      </c>
      <c r="H176" s="37">
        <v>0</v>
      </c>
      <c r="I176" s="37">
        <v>0</v>
      </c>
      <c r="J176" s="37">
        <v>0</v>
      </c>
      <c r="K176" s="37">
        <v>0</v>
      </c>
      <c r="L176" s="37">
        <v>0</v>
      </c>
      <c r="M176" s="37">
        <v>0</v>
      </c>
      <c r="N176" s="37">
        <v>0</v>
      </c>
      <c r="O176" s="37">
        <v>0</v>
      </c>
      <c r="P176" s="37">
        <v>0</v>
      </c>
      <c r="Q176" s="37">
        <v>0</v>
      </c>
      <c r="R176" s="37">
        <v>0</v>
      </c>
      <c r="S176" s="37">
        <v>0</v>
      </c>
      <c r="T176" s="37">
        <v>0</v>
      </c>
      <c r="U176" s="37">
        <v>1</v>
      </c>
      <c r="V176" s="37">
        <v>0</v>
      </c>
      <c r="W176" s="37">
        <v>0</v>
      </c>
      <c r="X176" s="37" t="e">
        <v>#N/A</v>
      </c>
      <c r="Y176" s="37">
        <v>0</v>
      </c>
      <c r="Z176" s="37">
        <v>0</v>
      </c>
      <c r="AA176" s="37">
        <v>0</v>
      </c>
      <c r="AB176" s="37">
        <v>0</v>
      </c>
      <c r="AC176" s="37">
        <v>0</v>
      </c>
      <c r="AD176" s="37">
        <v>0</v>
      </c>
      <c r="AE176" s="56">
        <v>9.6699999999999994E-2</v>
      </c>
      <c r="AF176" s="37">
        <v>0</v>
      </c>
      <c r="AG176" s="37">
        <v>0</v>
      </c>
      <c r="AH176" s="37">
        <v>0</v>
      </c>
      <c r="AI176" s="37">
        <v>0</v>
      </c>
      <c r="AJ176" s="37">
        <v>0</v>
      </c>
      <c r="AK176" s="37">
        <v>0</v>
      </c>
      <c r="AL176" s="37">
        <v>0</v>
      </c>
      <c r="AM176" s="37">
        <v>0</v>
      </c>
      <c r="AN176" s="37">
        <v>0</v>
      </c>
      <c r="AO176" s="37"/>
      <c r="AP176" s="37"/>
      <c r="AQ176" s="37"/>
      <c r="AR176" s="37"/>
    </row>
    <row r="177" spans="1:44" x14ac:dyDescent="0.2">
      <c r="A177" s="1">
        <f t="shared" si="5"/>
        <v>1</v>
      </c>
      <c r="B177" s="101">
        <f t="shared" si="6"/>
        <v>49705</v>
      </c>
      <c r="C177" s="37">
        <v>0</v>
      </c>
      <c r="D177" s="37">
        <v>56138240.700000025</v>
      </c>
      <c r="E177" s="37">
        <v>0</v>
      </c>
      <c r="F177" s="37">
        <v>0</v>
      </c>
      <c r="G177" s="37">
        <v>0</v>
      </c>
      <c r="H177" s="37">
        <v>0</v>
      </c>
      <c r="I177" s="37">
        <v>0</v>
      </c>
      <c r="J177" s="37">
        <v>0</v>
      </c>
      <c r="K177" s="37">
        <v>0</v>
      </c>
      <c r="L177" s="37">
        <v>0</v>
      </c>
      <c r="M177" s="37">
        <v>0</v>
      </c>
      <c r="N177" s="37">
        <v>0</v>
      </c>
      <c r="O177" s="37">
        <v>0</v>
      </c>
      <c r="P177" s="37">
        <v>0</v>
      </c>
      <c r="Q177" s="37">
        <v>0</v>
      </c>
      <c r="R177" s="37">
        <v>0</v>
      </c>
      <c r="S177" s="37">
        <v>0</v>
      </c>
      <c r="T177" s="37">
        <v>0</v>
      </c>
      <c r="U177" s="37">
        <v>1</v>
      </c>
      <c r="V177" s="37">
        <v>0</v>
      </c>
      <c r="W177" s="37">
        <v>0</v>
      </c>
      <c r="X177" s="37" t="e">
        <v>#N/A</v>
      </c>
      <c r="Y177" s="37">
        <v>0</v>
      </c>
      <c r="Z177" s="37">
        <v>0</v>
      </c>
      <c r="AA177" s="37">
        <v>0</v>
      </c>
      <c r="AB177" s="37">
        <v>0</v>
      </c>
      <c r="AC177" s="37">
        <v>0</v>
      </c>
      <c r="AD177" s="37">
        <v>0</v>
      </c>
      <c r="AE177" s="56">
        <v>9.6699999999999994E-2</v>
      </c>
      <c r="AF177" s="37">
        <v>0</v>
      </c>
      <c r="AG177" s="37">
        <v>0</v>
      </c>
      <c r="AH177" s="37">
        <v>0</v>
      </c>
      <c r="AI177" s="37">
        <v>0</v>
      </c>
      <c r="AJ177" s="37">
        <v>0</v>
      </c>
      <c r="AK177" s="37">
        <v>0</v>
      </c>
      <c r="AL177" s="37">
        <v>0</v>
      </c>
      <c r="AM177" s="37">
        <v>0</v>
      </c>
      <c r="AN177" s="37">
        <v>0</v>
      </c>
      <c r="AO177" s="37"/>
      <c r="AP177" s="37"/>
      <c r="AQ177" s="37"/>
      <c r="AR177" s="37"/>
    </row>
    <row r="178" spans="1:44" x14ac:dyDescent="0.2">
      <c r="A178" s="1">
        <f t="shared" si="5"/>
        <v>2</v>
      </c>
      <c r="B178" s="101">
        <f t="shared" si="6"/>
        <v>49734</v>
      </c>
      <c r="C178" s="37">
        <v>0</v>
      </c>
      <c r="D178" s="37">
        <v>56138240.700000025</v>
      </c>
      <c r="E178" s="37">
        <v>0</v>
      </c>
      <c r="F178" s="37">
        <v>0</v>
      </c>
      <c r="G178" s="37">
        <v>0</v>
      </c>
      <c r="H178" s="37">
        <v>0</v>
      </c>
      <c r="I178" s="37">
        <v>0</v>
      </c>
      <c r="J178" s="37">
        <v>0</v>
      </c>
      <c r="K178" s="37">
        <v>0</v>
      </c>
      <c r="L178" s="37">
        <v>0</v>
      </c>
      <c r="M178" s="37">
        <v>0</v>
      </c>
      <c r="N178" s="37">
        <v>0</v>
      </c>
      <c r="O178" s="37">
        <v>0</v>
      </c>
      <c r="P178" s="37">
        <v>0</v>
      </c>
      <c r="Q178" s="37">
        <v>0</v>
      </c>
      <c r="R178" s="37">
        <v>0</v>
      </c>
      <c r="S178" s="37">
        <v>0</v>
      </c>
      <c r="T178" s="37">
        <v>0</v>
      </c>
      <c r="U178" s="37">
        <v>1</v>
      </c>
      <c r="V178" s="37">
        <v>0</v>
      </c>
      <c r="W178" s="37">
        <v>0</v>
      </c>
      <c r="X178" s="37" t="e">
        <v>#N/A</v>
      </c>
      <c r="Y178" s="37">
        <v>0</v>
      </c>
      <c r="Z178" s="37">
        <v>0</v>
      </c>
      <c r="AA178" s="37">
        <v>0</v>
      </c>
      <c r="AB178" s="37">
        <v>0</v>
      </c>
      <c r="AC178" s="37">
        <v>0</v>
      </c>
      <c r="AD178" s="37">
        <v>0</v>
      </c>
      <c r="AE178" s="56">
        <v>9.6699999999999994E-2</v>
      </c>
      <c r="AF178" s="37">
        <v>0</v>
      </c>
      <c r="AG178" s="37">
        <v>0</v>
      </c>
      <c r="AH178" s="37">
        <v>0</v>
      </c>
      <c r="AI178" s="37">
        <v>0</v>
      </c>
      <c r="AJ178" s="37">
        <v>0</v>
      </c>
      <c r="AK178" s="37">
        <v>0</v>
      </c>
      <c r="AL178" s="37">
        <v>0</v>
      </c>
      <c r="AM178" s="37">
        <v>0</v>
      </c>
      <c r="AN178" s="37">
        <v>0</v>
      </c>
      <c r="AO178" s="37"/>
      <c r="AP178" s="37"/>
      <c r="AQ178" s="37"/>
      <c r="AR178" s="37"/>
    </row>
    <row r="179" spans="1:44" x14ac:dyDescent="0.2">
      <c r="A179" s="1">
        <f t="shared" si="5"/>
        <v>3</v>
      </c>
      <c r="B179" s="101">
        <f t="shared" si="6"/>
        <v>49765</v>
      </c>
      <c r="C179" s="37">
        <v>0</v>
      </c>
      <c r="D179" s="37">
        <v>56138240.700000025</v>
      </c>
      <c r="E179" s="37">
        <v>0</v>
      </c>
      <c r="F179" s="37">
        <v>0</v>
      </c>
      <c r="G179" s="37">
        <v>0</v>
      </c>
      <c r="H179" s="37">
        <v>0</v>
      </c>
      <c r="I179" s="37">
        <v>0</v>
      </c>
      <c r="J179" s="37">
        <v>0</v>
      </c>
      <c r="K179" s="37">
        <v>0</v>
      </c>
      <c r="L179" s="37">
        <v>0</v>
      </c>
      <c r="M179" s="37">
        <v>0</v>
      </c>
      <c r="N179" s="37">
        <v>0</v>
      </c>
      <c r="O179" s="37">
        <v>0</v>
      </c>
      <c r="P179" s="37">
        <v>0</v>
      </c>
      <c r="Q179" s="37">
        <v>0</v>
      </c>
      <c r="R179" s="37">
        <v>0</v>
      </c>
      <c r="S179" s="37">
        <v>0</v>
      </c>
      <c r="T179" s="37">
        <v>0</v>
      </c>
      <c r="U179" s="37">
        <v>1</v>
      </c>
      <c r="V179" s="37">
        <v>0</v>
      </c>
      <c r="W179" s="37">
        <v>0</v>
      </c>
      <c r="X179" s="37" t="e">
        <v>#N/A</v>
      </c>
      <c r="Y179" s="37">
        <v>0</v>
      </c>
      <c r="Z179" s="37">
        <v>0</v>
      </c>
      <c r="AA179" s="37">
        <v>0</v>
      </c>
      <c r="AB179" s="37">
        <v>0</v>
      </c>
      <c r="AC179" s="37">
        <v>0</v>
      </c>
      <c r="AD179" s="37">
        <v>0</v>
      </c>
      <c r="AE179" s="56">
        <v>9.6699999999999994E-2</v>
      </c>
      <c r="AF179" s="37">
        <v>0</v>
      </c>
      <c r="AG179" s="37">
        <v>0</v>
      </c>
      <c r="AH179" s="37">
        <v>0</v>
      </c>
      <c r="AI179" s="37">
        <v>0</v>
      </c>
      <c r="AJ179" s="37">
        <v>0</v>
      </c>
      <c r="AK179" s="37">
        <v>0</v>
      </c>
      <c r="AL179" s="37">
        <v>0</v>
      </c>
      <c r="AM179" s="37">
        <v>0</v>
      </c>
      <c r="AN179" s="37">
        <v>0</v>
      </c>
      <c r="AO179" s="37"/>
      <c r="AP179" s="37"/>
      <c r="AQ179" s="37"/>
      <c r="AR179" s="37"/>
    </row>
    <row r="180" spans="1:44" x14ac:dyDescent="0.2">
      <c r="A180" s="1">
        <f t="shared" si="5"/>
        <v>4</v>
      </c>
      <c r="B180" s="101">
        <f t="shared" si="6"/>
        <v>49795</v>
      </c>
      <c r="C180" s="37">
        <v>0</v>
      </c>
      <c r="D180" s="37">
        <v>56138240.700000025</v>
      </c>
      <c r="E180" s="37">
        <v>0</v>
      </c>
      <c r="F180" s="37">
        <v>0</v>
      </c>
      <c r="G180" s="37">
        <v>0</v>
      </c>
      <c r="H180" s="37">
        <v>0</v>
      </c>
      <c r="I180" s="37">
        <v>0</v>
      </c>
      <c r="J180" s="37">
        <v>0</v>
      </c>
      <c r="K180" s="37">
        <v>0</v>
      </c>
      <c r="L180" s="37">
        <v>0</v>
      </c>
      <c r="M180" s="37">
        <v>0</v>
      </c>
      <c r="N180" s="37">
        <v>0</v>
      </c>
      <c r="O180" s="37">
        <v>0</v>
      </c>
      <c r="P180" s="37">
        <v>0</v>
      </c>
      <c r="Q180" s="37">
        <v>0</v>
      </c>
      <c r="R180" s="37">
        <v>0</v>
      </c>
      <c r="S180" s="37">
        <v>0</v>
      </c>
      <c r="T180" s="37">
        <v>0</v>
      </c>
      <c r="U180" s="37">
        <v>1</v>
      </c>
      <c r="V180" s="37">
        <v>0</v>
      </c>
      <c r="W180" s="37">
        <v>0</v>
      </c>
      <c r="X180" s="37" t="e">
        <v>#N/A</v>
      </c>
      <c r="Y180" s="37">
        <v>0</v>
      </c>
      <c r="Z180" s="37">
        <v>0</v>
      </c>
      <c r="AA180" s="37">
        <v>0</v>
      </c>
      <c r="AB180" s="37">
        <v>0</v>
      </c>
      <c r="AC180" s="37">
        <v>0</v>
      </c>
      <c r="AD180" s="37">
        <v>0</v>
      </c>
      <c r="AE180" s="56">
        <v>9.6699999999999994E-2</v>
      </c>
      <c r="AF180" s="37">
        <v>0</v>
      </c>
      <c r="AG180" s="37">
        <v>0</v>
      </c>
      <c r="AH180" s="37">
        <v>0</v>
      </c>
      <c r="AI180" s="37">
        <v>0</v>
      </c>
      <c r="AJ180" s="37">
        <v>0</v>
      </c>
      <c r="AK180" s="37">
        <v>0</v>
      </c>
      <c r="AL180" s="37">
        <v>0</v>
      </c>
      <c r="AM180" s="37">
        <v>0</v>
      </c>
      <c r="AN180" s="37">
        <v>0</v>
      </c>
      <c r="AO180" s="37"/>
      <c r="AP180" s="37"/>
      <c r="AQ180" s="37"/>
      <c r="AR180" s="37"/>
    </row>
    <row r="181" spans="1:44" x14ac:dyDescent="0.2">
      <c r="A181" s="1">
        <f t="shared" si="5"/>
        <v>5</v>
      </c>
      <c r="B181" s="101">
        <f t="shared" si="6"/>
        <v>49826</v>
      </c>
      <c r="C181" s="37">
        <v>0</v>
      </c>
      <c r="D181" s="37">
        <v>56138240.700000025</v>
      </c>
      <c r="E181" s="37">
        <v>0</v>
      </c>
      <c r="F181" s="37">
        <v>0</v>
      </c>
      <c r="G181" s="37">
        <v>0</v>
      </c>
      <c r="H181" s="37">
        <v>0</v>
      </c>
      <c r="I181" s="37">
        <v>0</v>
      </c>
      <c r="J181" s="37">
        <v>0</v>
      </c>
      <c r="K181" s="37">
        <v>0</v>
      </c>
      <c r="L181" s="37">
        <v>0</v>
      </c>
      <c r="M181" s="37">
        <v>0</v>
      </c>
      <c r="N181" s="37">
        <v>0</v>
      </c>
      <c r="O181" s="37">
        <v>0</v>
      </c>
      <c r="P181" s="37">
        <v>0</v>
      </c>
      <c r="Q181" s="37">
        <v>0</v>
      </c>
      <c r="R181" s="37">
        <v>0</v>
      </c>
      <c r="S181" s="37">
        <v>0</v>
      </c>
      <c r="T181" s="37">
        <v>0</v>
      </c>
      <c r="U181" s="37">
        <v>1</v>
      </c>
      <c r="V181" s="37">
        <v>0</v>
      </c>
      <c r="W181" s="37">
        <v>0</v>
      </c>
      <c r="X181" s="37" t="e">
        <v>#N/A</v>
      </c>
      <c r="Y181" s="37">
        <v>0</v>
      </c>
      <c r="Z181" s="37">
        <v>0</v>
      </c>
      <c r="AA181" s="37">
        <v>0</v>
      </c>
      <c r="AB181" s="37">
        <v>0</v>
      </c>
      <c r="AC181" s="37">
        <v>0</v>
      </c>
      <c r="AD181" s="37">
        <v>0</v>
      </c>
      <c r="AE181" s="56">
        <v>9.6699999999999994E-2</v>
      </c>
      <c r="AF181" s="37">
        <v>0</v>
      </c>
      <c r="AG181" s="37">
        <v>0</v>
      </c>
      <c r="AH181" s="37">
        <v>0</v>
      </c>
      <c r="AI181" s="37">
        <v>0</v>
      </c>
      <c r="AJ181" s="37">
        <v>0</v>
      </c>
      <c r="AK181" s="37">
        <v>0</v>
      </c>
      <c r="AL181" s="37">
        <v>0</v>
      </c>
      <c r="AM181" s="37">
        <v>0</v>
      </c>
      <c r="AN181" s="37">
        <v>0</v>
      </c>
      <c r="AO181" s="37"/>
      <c r="AP181" s="37"/>
      <c r="AQ181" s="37"/>
      <c r="AR181" s="37"/>
    </row>
    <row r="182" spans="1:44" x14ac:dyDescent="0.2">
      <c r="A182" s="1">
        <f t="shared" si="5"/>
        <v>6</v>
      </c>
      <c r="B182" s="101">
        <f t="shared" si="6"/>
        <v>49856</v>
      </c>
      <c r="C182" s="37">
        <v>0</v>
      </c>
      <c r="D182" s="37">
        <v>56138240.700000025</v>
      </c>
      <c r="E182" s="37">
        <v>0</v>
      </c>
      <c r="F182" s="37">
        <v>0</v>
      </c>
      <c r="G182" s="37">
        <v>0</v>
      </c>
      <c r="H182" s="37">
        <v>0</v>
      </c>
      <c r="I182" s="37">
        <v>0</v>
      </c>
      <c r="J182" s="37">
        <v>0</v>
      </c>
      <c r="K182" s="37">
        <v>0</v>
      </c>
      <c r="L182" s="37">
        <v>0</v>
      </c>
      <c r="M182" s="37">
        <v>0</v>
      </c>
      <c r="N182" s="37">
        <v>0</v>
      </c>
      <c r="O182" s="37">
        <v>0</v>
      </c>
      <c r="P182" s="37">
        <v>0</v>
      </c>
      <c r="Q182" s="37">
        <v>0</v>
      </c>
      <c r="R182" s="37">
        <v>0</v>
      </c>
      <c r="S182" s="37">
        <v>0</v>
      </c>
      <c r="T182" s="37">
        <v>0</v>
      </c>
      <c r="U182" s="37">
        <v>1</v>
      </c>
      <c r="V182" s="37">
        <v>0</v>
      </c>
      <c r="W182" s="37">
        <v>0</v>
      </c>
      <c r="X182" s="37" t="e">
        <v>#N/A</v>
      </c>
      <c r="Y182" s="37">
        <v>0</v>
      </c>
      <c r="Z182" s="37">
        <v>0</v>
      </c>
      <c r="AA182" s="37">
        <v>0</v>
      </c>
      <c r="AB182" s="37">
        <v>0</v>
      </c>
      <c r="AC182" s="37">
        <v>0</v>
      </c>
      <c r="AD182" s="37">
        <v>0</v>
      </c>
      <c r="AE182" s="56">
        <v>9.6699999999999994E-2</v>
      </c>
      <c r="AF182" s="37">
        <v>0</v>
      </c>
      <c r="AG182" s="37">
        <v>0</v>
      </c>
      <c r="AH182" s="37">
        <v>0</v>
      </c>
      <c r="AI182" s="37">
        <v>0</v>
      </c>
      <c r="AJ182" s="37">
        <v>0</v>
      </c>
      <c r="AK182" s="37">
        <v>0</v>
      </c>
      <c r="AL182" s="37">
        <v>0</v>
      </c>
      <c r="AM182" s="37">
        <v>0</v>
      </c>
      <c r="AN182" s="37">
        <v>0</v>
      </c>
      <c r="AO182" s="37"/>
      <c r="AP182" s="37"/>
      <c r="AQ182" s="37"/>
      <c r="AR182" s="37"/>
    </row>
    <row r="183" spans="1:44" x14ac:dyDescent="0.2">
      <c r="A183" s="1">
        <f t="shared" si="5"/>
        <v>7</v>
      </c>
      <c r="B183" s="101">
        <f t="shared" si="6"/>
        <v>49887</v>
      </c>
      <c r="C183" s="37">
        <v>0</v>
      </c>
      <c r="D183" s="37">
        <v>56138240.700000025</v>
      </c>
      <c r="E183" s="37">
        <v>0</v>
      </c>
      <c r="F183" s="37">
        <v>0</v>
      </c>
      <c r="G183" s="37">
        <v>0</v>
      </c>
      <c r="H183" s="37">
        <v>0</v>
      </c>
      <c r="I183" s="37">
        <v>0</v>
      </c>
      <c r="J183" s="37">
        <v>0</v>
      </c>
      <c r="K183" s="37">
        <v>0</v>
      </c>
      <c r="L183" s="37">
        <v>0</v>
      </c>
      <c r="M183" s="37">
        <v>0</v>
      </c>
      <c r="N183" s="37">
        <v>0</v>
      </c>
      <c r="O183" s="37">
        <v>0</v>
      </c>
      <c r="P183" s="37">
        <v>0</v>
      </c>
      <c r="Q183" s="37">
        <v>0</v>
      </c>
      <c r="R183" s="37">
        <v>0</v>
      </c>
      <c r="S183" s="37">
        <v>0</v>
      </c>
      <c r="T183" s="37">
        <v>0</v>
      </c>
      <c r="U183" s="37">
        <v>1</v>
      </c>
      <c r="V183" s="37">
        <v>0</v>
      </c>
      <c r="W183" s="37">
        <v>0</v>
      </c>
      <c r="X183" s="37" t="e">
        <v>#N/A</v>
      </c>
      <c r="Y183" s="37">
        <v>0</v>
      </c>
      <c r="Z183" s="37">
        <v>0</v>
      </c>
      <c r="AA183" s="37">
        <v>0</v>
      </c>
      <c r="AB183" s="37">
        <v>0</v>
      </c>
      <c r="AC183" s="37">
        <v>0</v>
      </c>
      <c r="AD183" s="37">
        <v>0</v>
      </c>
      <c r="AE183" s="56">
        <v>9.6699999999999994E-2</v>
      </c>
      <c r="AF183" s="37">
        <v>0</v>
      </c>
      <c r="AG183" s="37">
        <v>0</v>
      </c>
      <c r="AH183" s="37">
        <v>0</v>
      </c>
      <c r="AI183" s="37">
        <v>0</v>
      </c>
      <c r="AJ183" s="37">
        <v>0</v>
      </c>
      <c r="AK183" s="37">
        <v>0</v>
      </c>
      <c r="AL183" s="37">
        <v>0</v>
      </c>
      <c r="AM183" s="37">
        <v>0</v>
      </c>
      <c r="AN183" s="37">
        <v>0</v>
      </c>
      <c r="AO183" s="37"/>
      <c r="AP183" s="37"/>
      <c r="AQ183" s="37"/>
      <c r="AR183" s="37"/>
    </row>
    <row r="184" spans="1:44" x14ac:dyDescent="0.2">
      <c r="A184" s="1">
        <f t="shared" si="5"/>
        <v>8</v>
      </c>
      <c r="B184" s="101">
        <f t="shared" si="6"/>
        <v>49918</v>
      </c>
      <c r="C184" s="37">
        <v>0</v>
      </c>
      <c r="D184" s="37">
        <v>56138240.700000025</v>
      </c>
      <c r="E184" s="37">
        <v>0</v>
      </c>
      <c r="F184" s="37">
        <v>0</v>
      </c>
      <c r="G184" s="37">
        <v>0</v>
      </c>
      <c r="H184" s="37">
        <v>0</v>
      </c>
      <c r="I184" s="37">
        <v>0</v>
      </c>
      <c r="J184" s="37">
        <v>0</v>
      </c>
      <c r="K184" s="37">
        <v>0</v>
      </c>
      <c r="L184" s="37">
        <v>0</v>
      </c>
      <c r="M184" s="37">
        <v>0</v>
      </c>
      <c r="N184" s="37">
        <v>0</v>
      </c>
      <c r="O184" s="37">
        <v>0</v>
      </c>
      <c r="P184" s="37">
        <v>0</v>
      </c>
      <c r="Q184" s="37">
        <v>0</v>
      </c>
      <c r="R184" s="37">
        <v>0</v>
      </c>
      <c r="S184" s="37">
        <v>0</v>
      </c>
      <c r="T184" s="37">
        <v>0</v>
      </c>
      <c r="U184" s="37">
        <v>1</v>
      </c>
      <c r="V184" s="37">
        <v>0</v>
      </c>
      <c r="W184" s="37">
        <v>0</v>
      </c>
      <c r="X184" s="37" t="e">
        <v>#N/A</v>
      </c>
      <c r="Y184" s="37">
        <v>0</v>
      </c>
      <c r="Z184" s="37">
        <v>0</v>
      </c>
      <c r="AA184" s="37">
        <v>0</v>
      </c>
      <c r="AB184" s="37">
        <v>0</v>
      </c>
      <c r="AC184" s="37">
        <v>0</v>
      </c>
      <c r="AD184" s="37">
        <v>0</v>
      </c>
      <c r="AE184" s="56">
        <v>9.6699999999999994E-2</v>
      </c>
      <c r="AF184" s="37">
        <v>0</v>
      </c>
      <c r="AG184" s="37">
        <v>0</v>
      </c>
      <c r="AH184" s="37">
        <v>0</v>
      </c>
      <c r="AI184" s="37">
        <v>0</v>
      </c>
      <c r="AJ184" s="37">
        <v>0</v>
      </c>
      <c r="AK184" s="37">
        <v>0</v>
      </c>
      <c r="AL184" s="37">
        <v>0</v>
      </c>
      <c r="AM184" s="37">
        <v>0</v>
      </c>
      <c r="AN184" s="37">
        <v>0</v>
      </c>
      <c r="AO184" s="37"/>
      <c r="AP184" s="37"/>
      <c r="AQ184" s="37"/>
      <c r="AR184" s="37"/>
    </row>
    <row r="185" spans="1:44" x14ac:dyDescent="0.2">
      <c r="A185" s="1">
        <f t="shared" si="5"/>
        <v>9</v>
      </c>
      <c r="B185" s="101">
        <f t="shared" si="6"/>
        <v>49948</v>
      </c>
      <c r="C185" s="37">
        <v>0</v>
      </c>
      <c r="D185" s="37">
        <v>56138240.700000025</v>
      </c>
      <c r="E185" s="37">
        <v>0</v>
      </c>
      <c r="F185" s="37">
        <v>0</v>
      </c>
      <c r="G185" s="37">
        <v>0</v>
      </c>
      <c r="H185" s="37">
        <v>0</v>
      </c>
      <c r="I185" s="37">
        <v>0</v>
      </c>
      <c r="J185" s="37">
        <v>0</v>
      </c>
      <c r="K185" s="37">
        <v>0</v>
      </c>
      <c r="L185" s="37">
        <v>0</v>
      </c>
      <c r="M185" s="37">
        <v>0</v>
      </c>
      <c r="N185" s="37">
        <v>0</v>
      </c>
      <c r="O185" s="37">
        <v>0</v>
      </c>
      <c r="P185" s="37">
        <v>0</v>
      </c>
      <c r="Q185" s="37">
        <v>0</v>
      </c>
      <c r="R185" s="37">
        <v>0</v>
      </c>
      <c r="S185" s="37">
        <v>0</v>
      </c>
      <c r="T185" s="37">
        <v>0</v>
      </c>
      <c r="U185" s="37">
        <v>1</v>
      </c>
      <c r="V185" s="37">
        <v>0</v>
      </c>
      <c r="W185" s="37">
        <v>0</v>
      </c>
      <c r="X185" s="37" t="e">
        <v>#N/A</v>
      </c>
      <c r="Y185" s="37">
        <v>0</v>
      </c>
      <c r="Z185" s="37">
        <v>0</v>
      </c>
      <c r="AA185" s="37">
        <v>0</v>
      </c>
      <c r="AB185" s="37">
        <v>0</v>
      </c>
      <c r="AC185" s="37">
        <v>0</v>
      </c>
      <c r="AD185" s="37">
        <v>0</v>
      </c>
      <c r="AE185" s="56">
        <v>9.6699999999999994E-2</v>
      </c>
      <c r="AF185" s="37">
        <v>0</v>
      </c>
      <c r="AG185" s="37">
        <v>0</v>
      </c>
      <c r="AH185" s="37">
        <v>0</v>
      </c>
      <c r="AI185" s="37">
        <v>0</v>
      </c>
      <c r="AJ185" s="37">
        <v>0</v>
      </c>
      <c r="AK185" s="37">
        <v>0</v>
      </c>
      <c r="AL185" s="37">
        <v>0</v>
      </c>
      <c r="AM185" s="37">
        <v>0</v>
      </c>
      <c r="AN185" s="37">
        <v>0</v>
      </c>
      <c r="AO185" s="37"/>
      <c r="AP185" s="37"/>
      <c r="AQ185" s="37"/>
      <c r="AR185" s="37"/>
    </row>
    <row r="186" spans="1:44" x14ac:dyDescent="0.2">
      <c r="A186" s="1">
        <f t="shared" si="5"/>
        <v>10</v>
      </c>
      <c r="B186" s="101">
        <f t="shared" si="6"/>
        <v>49979</v>
      </c>
      <c r="C186" s="37">
        <v>0</v>
      </c>
      <c r="D186" s="37">
        <v>56138240.700000025</v>
      </c>
      <c r="E186" s="37">
        <v>0</v>
      </c>
      <c r="F186" s="37">
        <v>0</v>
      </c>
      <c r="G186" s="37">
        <v>0</v>
      </c>
      <c r="H186" s="37">
        <v>0</v>
      </c>
      <c r="I186" s="37">
        <v>0</v>
      </c>
      <c r="J186" s="37">
        <v>0</v>
      </c>
      <c r="K186" s="37">
        <v>0</v>
      </c>
      <c r="L186" s="37">
        <v>0</v>
      </c>
      <c r="M186" s="37">
        <v>0</v>
      </c>
      <c r="N186" s="37">
        <v>0</v>
      </c>
      <c r="O186" s="37">
        <v>0</v>
      </c>
      <c r="P186" s="37">
        <v>0</v>
      </c>
      <c r="Q186" s="37">
        <v>0</v>
      </c>
      <c r="R186" s="37">
        <v>0</v>
      </c>
      <c r="S186" s="37">
        <v>0</v>
      </c>
      <c r="T186" s="37">
        <v>0</v>
      </c>
      <c r="U186" s="37">
        <v>1</v>
      </c>
      <c r="V186" s="37">
        <v>0</v>
      </c>
      <c r="W186" s="37">
        <v>0</v>
      </c>
      <c r="X186" s="37" t="e">
        <v>#N/A</v>
      </c>
      <c r="Y186" s="37">
        <v>0</v>
      </c>
      <c r="Z186" s="37">
        <v>0</v>
      </c>
      <c r="AA186" s="37">
        <v>0</v>
      </c>
      <c r="AB186" s="37">
        <v>0</v>
      </c>
      <c r="AC186" s="37">
        <v>0</v>
      </c>
      <c r="AD186" s="37">
        <v>0</v>
      </c>
      <c r="AE186" s="56">
        <v>9.6699999999999994E-2</v>
      </c>
      <c r="AF186" s="37">
        <v>0</v>
      </c>
      <c r="AG186" s="37">
        <v>0</v>
      </c>
      <c r="AH186" s="37">
        <v>0</v>
      </c>
      <c r="AI186" s="37">
        <v>0</v>
      </c>
      <c r="AJ186" s="37">
        <v>0</v>
      </c>
      <c r="AK186" s="37">
        <v>0</v>
      </c>
      <c r="AL186" s="37">
        <v>0</v>
      </c>
      <c r="AM186" s="37">
        <v>0</v>
      </c>
      <c r="AN186" s="37">
        <v>0</v>
      </c>
      <c r="AO186" s="37"/>
      <c r="AP186" s="37"/>
      <c r="AQ186" s="37"/>
      <c r="AR186" s="37"/>
    </row>
    <row r="187" spans="1:44" x14ac:dyDescent="0.2">
      <c r="A187" s="1">
        <f t="shared" si="5"/>
        <v>11</v>
      </c>
      <c r="B187" s="101">
        <f t="shared" si="6"/>
        <v>50009</v>
      </c>
      <c r="C187" s="37">
        <v>0</v>
      </c>
      <c r="D187" s="37">
        <v>56138240.700000025</v>
      </c>
      <c r="E187" s="37">
        <v>0</v>
      </c>
      <c r="F187" s="37">
        <v>0</v>
      </c>
      <c r="G187" s="37">
        <v>0</v>
      </c>
      <c r="H187" s="37">
        <v>0</v>
      </c>
      <c r="I187" s="37">
        <v>0</v>
      </c>
      <c r="J187" s="37">
        <v>0</v>
      </c>
      <c r="K187" s="37">
        <v>0</v>
      </c>
      <c r="L187" s="37">
        <v>0</v>
      </c>
      <c r="M187" s="37">
        <v>0</v>
      </c>
      <c r="N187" s="37">
        <v>0</v>
      </c>
      <c r="O187" s="37">
        <v>0</v>
      </c>
      <c r="P187" s="37">
        <v>0</v>
      </c>
      <c r="Q187" s="37">
        <v>0</v>
      </c>
      <c r="R187" s="37">
        <v>0</v>
      </c>
      <c r="S187" s="37">
        <v>0</v>
      </c>
      <c r="T187" s="37">
        <v>0</v>
      </c>
      <c r="U187" s="37">
        <v>1</v>
      </c>
      <c r="V187" s="37">
        <v>0</v>
      </c>
      <c r="W187" s="37">
        <v>0</v>
      </c>
      <c r="X187" s="37" t="e">
        <v>#N/A</v>
      </c>
      <c r="Y187" s="37">
        <v>0</v>
      </c>
      <c r="Z187" s="37">
        <v>0</v>
      </c>
      <c r="AA187" s="37">
        <v>0</v>
      </c>
      <c r="AB187" s="37">
        <v>0</v>
      </c>
      <c r="AC187" s="37">
        <v>0</v>
      </c>
      <c r="AD187" s="37">
        <v>0</v>
      </c>
      <c r="AE187" s="56">
        <v>9.6699999999999994E-2</v>
      </c>
      <c r="AF187" s="37">
        <v>0</v>
      </c>
      <c r="AG187" s="37">
        <v>0</v>
      </c>
      <c r="AH187" s="37">
        <v>0</v>
      </c>
      <c r="AI187" s="37">
        <v>0</v>
      </c>
      <c r="AJ187" s="37">
        <v>0</v>
      </c>
      <c r="AK187" s="37">
        <v>0</v>
      </c>
      <c r="AL187" s="37">
        <v>0</v>
      </c>
      <c r="AM187" s="37">
        <v>0</v>
      </c>
      <c r="AN187" s="37">
        <v>0</v>
      </c>
      <c r="AO187" s="37"/>
      <c r="AP187" s="37"/>
      <c r="AQ187" s="37"/>
      <c r="AR187" s="37"/>
    </row>
    <row r="188" spans="1:44" x14ac:dyDescent="0.2">
      <c r="B188" s="10"/>
      <c r="X188" s="20"/>
      <c r="Y188" s="20"/>
      <c r="Z188" s="20"/>
      <c r="AA188" s="20"/>
      <c r="AR188" s="37"/>
    </row>
    <row r="189" spans="1:44" x14ac:dyDescent="0.2">
      <c r="B189" s="10"/>
      <c r="X189" s="20"/>
      <c r="Y189" s="20"/>
      <c r="Z189" s="20"/>
      <c r="AA189" s="20"/>
      <c r="AR189" s="37"/>
    </row>
    <row r="190" spans="1:44" x14ac:dyDescent="0.2">
      <c r="B190" s="10"/>
      <c r="X190" s="20"/>
      <c r="Y190" s="20"/>
      <c r="Z190" s="20"/>
      <c r="AA190" s="20"/>
      <c r="AR190" s="37"/>
    </row>
    <row r="191" spans="1:44" x14ac:dyDescent="0.2">
      <c r="B191" s="10"/>
      <c r="X191" s="20"/>
      <c r="Y191" s="20"/>
      <c r="Z191" s="20"/>
      <c r="AA191" s="20"/>
      <c r="AR191" s="37"/>
    </row>
    <row r="192" spans="1:44" x14ac:dyDescent="0.2">
      <c r="B192" s="10"/>
      <c r="X192" s="20"/>
      <c r="Y192" s="20"/>
      <c r="Z192" s="20"/>
      <c r="AA192" s="20"/>
      <c r="AR192" s="37"/>
    </row>
    <row r="193" spans="2:44" x14ac:dyDescent="0.2">
      <c r="B193" s="10"/>
      <c r="X193" s="20"/>
      <c r="Y193" s="20"/>
      <c r="Z193" s="20"/>
      <c r="AA193" s="20"/>
      <c r="AR193" s="37"/>
    </row>
    <row r="194" spans="2:44" x14ac:dyDescent="0.2">
      <c r="B194" s="10"/>
      <c r="X194" s="20"/>
      <c r="Y194" s="20"/>
      <c r="Z194" s="20"/>
      <c r="AA194" s="20"/>
      <c r="AR194" s="37"/>
    </row>
    <row r="195" spans="2:44" x14ac:dyDescent="0.2">
      <c r="B195" s="10"/>
      <c r="X195" s="20"/>
      <c r="Y195" s="20"/>
      <c r="Z195" s="20"/>
      <c r="AA195" s="20"/>
      <c r="AR195" s="37"/>
    </row>
    <row r="196" spans="2:44" x14ac:dyDescent="0.2">
      <c r="B196" s="10"/>
      <c r="X196" s="20"/>
      <c r="Y196" s="20"/>
      <c r="Z196" s="20"/>
      <c r="AA196" s="20"/>
      <c r="AR196" s="37"/>
    </row>
    <row r="197" spans="2:44" x14ac:dyDescent="0.2">
      <c r="B197" s="10"/>
      <c r="X197" s="20"/>
      <c r="Y197" s="20"/>
      <c r="Z197" s="20"/>
      <c r="AA197" s="20"/>
      <c r="AR197" s="37"/>
    </row>
    <row r="198" spans="2:44" x14ac:dyDescent="0.2">
      <c r="B198" s="10"/>
      <c r="X198" s="20"/>
      <c r="Y198" s="20"/>
      <c r="Z198" s="20"/>
      <c r="AA198" s="20"/>
      <c r="AR198" s="37"/>
    </row>
    <row r="199" spans="2:44" x14ac:dyDescent="0.2">
      <c r="B199" s="10"/>
      <c r="X199" s="20"/>
      <c r="Y199" s="20"/>
      <c r="Z199" s="20"/>
      <c r="AA199" s="20"/>
      <c r="AR199" s="37"/>
    </row>
    <row r="200" spans="2:44" x14ac:dyDescent="0.2">
      <c r="B200" s="10"/>
      <c r="X200" s="20"/>
      <c r="Y200" s="20"/>
      <c r="Z200" s="20"/>
      <c r="AA200" s="20"/>
      <c r="AR200" s="37"/>
    </row>
    <row r="201" spans="2:44" x14ac:dyDescent="0.2">
      <c r="B201" s="10"/>
      <c r="X201" s="20"/>
      <c r="Y201" s="20"/>
      <c r="Z201" s="20"/>
      <c r="AA201" s="20"/>
    </row>
    <row r="202" spans="2:44" x14ac:dyDescent="0.2">
      <c r="B202" s="10"/>
      <c r="X202" s="20"/>
      <c r="Y202" s="20"/>
      <c r="Z202" s="20"/>
      <c r="AA202" s="20"/>
    </row>
    <row r="203" spans="2:44" x14ac:dyDescent="0.2">
      <c r="B203" s="10"/>
      <c r="X203" s="20"/>
      <c r="Y203" s="20"/>
      <c r="Z203" s="20"/>
      <c r="AA203" s="20"/>
    </row>
    <row r="204" spans="2:44" x14ac:dyDescent="0.2">
      <c r="B204" s="10"/>
      <c r="X204" s="20"/>
      <c r="Y204" s="20"/>
      <c r="Z204" s="20"/>
      <c r="AA204" s="20"/>
    </row>
    <row r="205" spans="2:44" x14ac:dyDescent="0.2">
      <c r="B205" s="10"/>
      <c r="X205" s="20"/>
      <c r="Y205" s="20"/>
      <c r="Z205" s="20"/>
      <c r="AA205" s="20"/>
    </row>
    <row r="206" spans="2:44" x14ac:dyDescent="0.2">
      <c r="B206" s="10"/>
      <c r="X206" s="20"/>
      <c r="Y206" s="20"/>
      <c r="Z206" s="20"/>
      <c r="AA206" s="20"/>
    </row>
    <row r="207" spans="2:44" x14ac:dyDescent="0.2">
      <c r="B207" s="10"/>
      <c r="X207" s="20"/>
      <c r="Y207" s="20"/>
      <c r="Z207" s="20"/>
      <c r="AA207" s="20"/>
    </row>
    <row r="208" spans="2:44" x14ac:dyDescent="0.2">
      <c r="B208" s="10"/>
      <c r="X208" s="20"/>
      <c r="Y208" s="20"/>
      <c r="Z208" s="20"/>
      <c r="AA208" s="20"/>
    </row>
    <row r="209" spans="2:27" x14ac:dyDescent="0.2">
      <c r="B209" s="10"/>
      <c r="X209" s="20"/>
      <c r="Y209" s="20"/>
      <c r="Z209" s="20"/>
      <c r="AA209" s="20"/>
    </row>
    <row r="210" spans="2:27" x14ac:dyDescent="0.2">
      <c r="B210" s="10"/>
      <c r="X210" s="20"/>
      <c r="Y210" s="20"/>
      <c r="Z210" s="20"/>
      <c r="AA210" s="20"/>
    </row>
    <row r="211" spans="2:27" x14ac:dyDescent="0.2">
      <c r="B211" s="10"/>
      <c r="X211" s="20"/>
      <c r="Y211" s="20"/>
      <c r="Z211" s="20"/>
      <c r="AA211" s="20"/>
    </row>
    <row r="212" spans="2:27" x14ac:dyDescent="0.2">
      <c r="B212" s="10"/>
      <c r="X212" s="20"/>
      <c r="Y212" s="20"/>
      <c r="Z212" s="20"/>
      <c r="AA212" s="20"/>
    </row>
    <row r="213" spans="2:27" x14ac:dyDescent="0.2">
      <c r="B213" s="10"/>
      <c r="X213" s="20"/>
      <c r="Y213" s="20"/>
      <c r="Z213" s="20"/>
      <c r="AA213" s="20"/>
    </row>
    <row r="214" spans="2:27" x14ac:dyDescent="0.2">
      <c r="B214" s="10"/>
      <c r="X214" s="20"/>
      <c r="Y214" s="20"/>
      <c r="Z214" s="20"/>
      <c r="AA214" s="20"/>
    </row>
    <row r="215" spans="2:27" x14ac:dyDescent="0.2">
      <c r="B215" s="10"/>
      <c r="X215" s="20"/>
      <c r="Y215" s="20"/>
      <c r="Z215" s="20"/>
      <c r="AA215" s="20"/>
    </row>
    <row r="216" spans="2:27" x14ac:dyDescent="0.2">
      <c r="B216" s="10"/>
      <c r="X216" s="20"/>
      <c r="Y216" s="20"/>
      <c r="Z216" s="20"/>
      <c r="AA216" s="20"/>
    </row>
    <row r="217" spans="2:27" x14ac:dyDescent="0.2">
      <c r="B217" s="10"/>
      <c r="X217" s="20"/>
      <c r="Y217" s="20"/>
      <c r="Z217" s="20"/>
      <c r="AA217" s="20"/>
    </row>
    <row r="218" spans="2:27" x14ac:dyDescent="0.2">
      <c r="B218" s="10"/>
      <c r="X218" s="20"/>
      <c r="Y218" s="20"/>
      <c r="Z218" s="20"/>
      <c r="AA218" s="20"/>
    </row>
    <row r="219" spans="2:27" x14ac:dyDescent="0.2">
      <c r="B219" s="10"/>
      <c r="X219" s="20"/>
      <c r="Y219" s="20"/>
      <c r="Z219" s="20"/>
      <c r="AA219" s="20"/>
    </row>
    <row r="220" spans="2:27" x14ac:dyDescent="0.2">
      <c r="B220" s="10"/>
      <c r="X220" s="20"/>
      <c r="Y220" s="20"/>
      <c r="Z220" s="20"/>
      <c r="AA220" s="20"/>
    </row>
    <row r="221" spans="2:27" x14ac:dyDescent="0.2">
      <c r="B221" s="10"/>
      <c r="X221" s="20"/>
      <c r="Y221" s="20"/>
      <c r="Z221" s="20"/>
      <c r="AA221" s="20"/>
    </row>
    <row r="222" spans="2:27" x14ac:dyDescent="0.2">
      <c r="B222" s="10"/>
      <c r="X222" s="20"/>
      <c r="Y222" s="20"/>
      <c r="Z222" s="20"/>
      <c r="AA222" s="20"/>
    </row>
    <row r="223" spans="2:27" x14ac:dyDescent="0.2">
      <c r="B223" s="10"/>
      <c r="X223" s="20"/>
      <c r="Y223" s="20"/>
      <c r="Z223" s="20"/>
      <c r="AA223" s="20"/>
    </row>
    <row r="224" spans="2:27" x14ac:dyDescent="0.2">
      <c r="B224" s="10"/>
      <c r="X224" s="20"/>
      <c r="Y224" s="20"/>
      <c r="Z224" s="20"/>
      <c r="AA224" s="20"/>
    </row>
    <row r="225" spans="2:27" x14ac:dyDescent="0.2">
      <c r="B225" s="10"/>
      <c r="X225" s="20"/>
      <c r="Y225" s="20"/>
      <c r="Z225" s="20"/>
      <c r="AA225" s="20"/>
    </row>
    <row r="226" spans="2:27" x14ac:dyDescent="0.2">
      <c r="B226" s="10"/>
      <c r="X226" s="20"/>
      <c r="Y226" s="20"/>
      <c r="Z226" s="20"/>
      <c r="AA226" s="20"/>
    </row>
    <row r="227" spans="2:27" x14ac:dyDescent="0.2">
      <c r="B227" s="10"/>
      <c r="X227" s="20"/>
      <c r="Y227" s="20"/>
      <c r="Z227" s="20"/>
      <c r="AA227" s="20"/>
    </row>
    <row r="228" spans="2:27" x14ac:dyDescent="0.2">
      <c r="B228" s="10"/>
      <c r="X228" s="20"/>
      <c r="Y228" s="20"/>
      <c r="Z228" s="20"/>
      <c r="AA228" s="20"/>
    </row>
    <row r="229" spans="2:27" x14ac:dyDescent="0.2">
      <c r="B229" s="10"/>
      <c r="X229" s="20"/>
      <c r="Y229" s="20"/>
      <c r="Z229" s="20"/>
      <c r="AA229" s="20"/>
    </row>
    <row r="230" spans="2:27" x14ac:dyDescent="0.2">
      <c r="B230" s="10"/>
      <c r="X230" s="20"/>
      <c r="Y230" s="20"/>
      <c r="Z230" s="20"/>
      <c r="AA230" s="20"/>
    </row>
    <row r="231" spans="2:27" x14ac:dyDescent="0.2">
      <c r="B231" s="10"/>
      <c r="X231" s="20"/>
      <c r="Y231" s="20"/>
      <c r="Z231" s="20"/>
      <c r="AA231" s="20"/>
    </row>
    <row r="232" spans="2:27" x14ac:dyDescent="0.2">
      <c r="B232" s="10"/>
      <c r="X232" s="20"/>
      <c r="Y232" s="20"/>
      <c r="Z232" s="20"/>
      <c r="AA232" s="20"/>
    </row>
    <row r="233" spans="2:27" x14ac:dyDescent="0.2">
      <c r="B233" s="10"/>
      <c r="X233" s="20"/>
      <c r="Y233" s="20"/>
      <c r="Z233" s="20"/>
      <c r="AA233" s="20"/>
    </row>
    <row r="234" spans="2:27" x14ac:dyDescent="0.2">
      <c r="B234" s="10"/>
      <c r="X234" s="20"/>
      <c r="Y234" s="20"/>
      <c r="Z234" s="20"/>
      <c r="AA234" s="20"/>
    </row>
    <row r="235" spans="2:27" x14ac:dyDescent="0.2">
      <c r="B235" s="10"/>
      <c r="X235" s="20"/>
      <c r="Y235" s="20"/>
      <c r="Z235" s="20"/>
      <c r="AA235" s="20"/>
    </row>
    <row r="236" spans="2:27" x14ac:dyDescent="0.2">
      <c r="B236" s="10"/>
      <c r="X236" s="20"/>
      <c r="Y236" s="20"/>
      <c r="Z236" s="20"/>
      <c r="AA236" s="20"/>
    </row>
    <row r="237" spans="2:27" x14ac:dyDescent="0.2">
      <c r="B237" s="10"/>
      <c r="X237" s="20"/>
      <c r="Y237" s="20"/>
      <c r="Z237" s="20"/>
      <c r="AA237" s="20"/>
    </row>
    <row r="238" spans="2:27" x14ac:dyDescent="0.2">
      <c r="B238" s="10"/>
      <c r="X238" s="20"/>
      <c r="Y238" s="20"/>
      <c r="Z238" s="20"/>
      <c r="AA238" s="20"/>
    </row>
    <row r="239" spans="2:27" x14ac:dyDescent="0.2">
      <c r="B239" s="10"/>
      <c r="X239" s="20"/>
      <c r="Y239" s="20"/>
      <c r="Z239" s="20"/>
      <c r="AA239" s="20"/>
    </row>
    <row r="240" spans="2:27" x14ac:dyDescent="0.2">
      <c r="B240" s="10"/>
      <c r="X240" s="20"/>
      <c r="Y240" s="20"/>
      <c r="Z240" s="20"/>
      <c r="AA240" s="20"/>
    </row>
    <row r="241" spans="2:27" x14ac:dyDescent="0.2">
      <c r="B241" s="10"/>
      <c r="X241" s="20"/>
      <c r="Y241" s="20"/>
      <c r="Z241" s="20"/>
      <c r="AA241" s="20"/>
    </row>
    <row r="242" spans="2:27" x14ac:dyDescent="0.2">
      <c r="B242" s="10"/>
      <c r="X242" s="20"/>
      <c r="Y242" s="20"/>
      <c r="Z242" s="20"/>
      <c r="AA242" s="20"/>
    </row>
    <row r="243" spans="2:27" x14ac:dyDescent="0.2">
      <c r="B243" s="10"/>
      <c r="X243" s="20"/>
      <c r="Y243" s="20"/>
      <c r="Z243" s="20"/>
      <c r="AA243" s="20"/>
    </row>
    <row r="244" spans="2:27" x14ac:dyDescent="0.2">
      <c r="B244" s="10"/>
      <c r="X244" s="20"/>
      <c r="Y244" s="20"/>
      <c r="Z244" s="20"/>
      <c r="AA244" s="20"/>
    </row>
    <row r="245" spans="2:27" x14ac:dyDescent="0.2">
      <c r="B245" s="10"/>
      <c r="X245" s="20"/>
      <c r="Y245" s="20"/>
      <c r="Z245" s="20"/>
      <c r="AA245" s="20"/>
    </row>
    <row r="246" spans="2:27" x14ac:dyDescent="0.2">
      <c r="B246" s="10"/>
      <c r="X246" s="20"/>
      <c r="Y246" s="20"/>
      <c r="Z246" s="20"/>
      <c r="AA246" s="20"/>
    </row>
    <row r="247" spans="2:27" x14ac:dyDescent="0.2">
      <c r="B247" s="10"/>
      <c r="X247" s="20"/>
      <c r="Y247" s="20"/>
      <c r="Z247" s="20"/>
      <c r="AA247" s="20"/>
    </row>
    <row r="248" spans="2:27" x14ac:dyDescent="0.2">
      <c r="B248" s="10"/>
      <c r="X248" s="20"/>
      <c r="Y248" s="20"/>
      <c r="Z248" s="20"/>
      <c r="AA248" s="20"/>
    </row>
    <row r="249" spans="2:27" x14ac:dyDescent="0.2">
      <c r="B249" s="10"/>
      <c r="X249" s="20"/>
      <c r="Y249" s="20"/>
      <c r="Z249" s="20"/>
      <c r="AA249" s="20"/>
    </row>
    <row r="250" spans="2:27" x14ac:dyDescent="0.2">
      <c r="B250" s="10"/>
      <c r="X250" s="20"/>
      <c r="Y250" s="20"/>
      <c r="Z250" s="20"/>
      <c r="AA250" s="20"/>
    </row>
    <row r="251" spans="2:27" x14ac:dyDescent="0.2">
      <c r="B251" s="10"/>
      <c r="X251" s="20"/>
      <c r="Y251" s="20"/>
      <c r="Z251" s="20"/>
      <c r="AA251" s="20"/>
    </row>
    <row r="252" spans="2:27" x14ac:dyDescent="0.2">
      <c r="B252" s="10"/>
      <c r="X252" s="20"/>
      <c r="Y252" s="20"/>
      <c r="Z252" s="20"/>
      <c r="AA252" s="20"/>
    </row>
    <row r="253" spans="2:27" x14ac:dyDescent="0.2">
      <c r="B253" s="10"/>
      <c r="X253" s="20"/>
      <c r="Y253" s="20"/>
      <c r="Z253" s="20"/>
      <c r="AA253" s="20"/>
    </row>
    <row r="254" spans="2:27" x14ac:dyDescent="0.2">
      <c r="B254" s="10"/>
      <c r="X254" s="20"/>
      <c r="Y254" s="20"/>
      <c r="Z254" s="20"/>
      <c r="AA254" s="20"/>
    </row>
    <row r="255" spans="2:27" x14ac:dyDescent="0.2">
      <c r="B255" s="10"/>
      <c r="X255" s="20"/>
      <c r="Y255" s="20"/>
      <c r="Z255" s="20"/>
      <c r="AA255" s="20"/>
    </row>
    <row r="256" spans="2:27" x14ac:dyDescent="0.2">
      <c r="B256" s="10"/>
      <c r="X256" s="20"/>
      <c r="Y256" s="20"/>
      <c r="Z256" s="20"/>
      <c r="AA256" s="20"/>
    </row>
    <row r="257" spans="2:27" x14ac:dyDescent="0.2">
      <c r="B257" s="10"/>
      <c r="X257" s="20"/>
      <c r="Y257" s="20"/>
      <c r="Z257" s="20"/>
      <c r="AA257" s="20"/>
    </row>
    <row r="258" spans="2:27" x14ac:dyDescent="0.2">
      <c r="B258" s="10"/>
      <c r="X258" s="20"/>
      <c r="Y258" s="20"/>
      <c r="Z258" s="20"/>
      <c r="AA258" s="20"/>
    </row>
    <row r="259" spans="2:27" x14ac:dyDescent="0.2">
      <c r="B259" s="10"/>
      <c r="X259" s="20"/>
      <c r="Y259" s="20"/>
      <c r="Z259" s="20"/>
      <c r="AA259" s="20"/>
    </row>
    <row r="260" spans="2:27" x14ac:dyDescent="0.2">
      <c r="B260" s="10"/>
      <c r="X260" s="20"/>
      <c r="Y260" s="20"/>
      <c r="Z260" s="20"/>
      <c r="AA260" s="20"/>
    </row>
    <row r="261" spans="2:27" x14ac:dyDescent="0.2">
      <c r="B261" s="10"/>
      <c r="X261" s="20"/>
      <c r="Y261" s="20"/>
      <c r="Z261" s="20"/>
      <c r="AA261" s="20"/>
    </row>
    <row r="262" spans="2:27" x14ac:dyDescent="0.2">
      <c r="B262" s="10"/>
      <c r="X262" s="20"/>
      <c r="Y262" s="20"/>
      <c r="Z262" s="20"/>
      <c r="AA262" s="20"/>
    </row>
    <row r="263" spans="2:27" x14ac:dyDescent="0.2">
      <c r="B263" s="10"/>
      <c r="X263" s="20"/>
      <c r="Y263" s="20"/>
      <c r="Z263" s="20"/>
      <c r="AA263" s="20"/>
    </row>
    <row r="264" spans="2:27" x14ac:dyDescent="0.2">
      <c r="B264" s="10"/>
      <c r="X264" s="20"/>
      <c r="Y264" s="20"/>
      <c r="Z264" s="20"/>
      <c r="AA264" s="20"/>
    </row>
    <row r="265" spans="2:27" x14ac:dyDescent="0.2">
      <c r="B265" s="10"/>
      <c r="X265" s="20"/>
      <c r="Y265" s="20"/>
      <c r="Z265" s="20"/>
      <c r="AA265" s="20"/>
    </row>
    <row r="266" spans="2:27" x14ac:dyDescent="0.2">
      <c r="B266" s="10"/>
      <c r="X266" s="20"/>
      <c r="Y266" s="20"/>
      <c r="Z266" s="20"/>
      <c r="AA266" s="20"/>
    </row>
    <row r="267" spans="2:27" x14ac:dyDescent="0.2">
      <c r="B267" s="10"/>
      <c r="X267" s="20"/>
      <c r="Y267" s="20"/>
      <c r="Z267" s="20"/>
      <c r="AA267" s="20"/>
    </row>
    <row r="268" spans="2:27" x14ac:dyDescent="0.2">
      <c r="B268" s="10"/>
      <c r="X268" s="20"/>
      <c r="Y268" s="20"/>
      <c r="Z268" s="20"/>
      <c r="AA268" s="20"/>
    </row>
    <row r="269" spans="2:27" x14ac:dyDescent="0.2">
      <c r="B269" s="10"/>
      <c r="X269" s="20"/>
      <c r="Y269" s="20"/>
      <c r="Z269" s="20"/>
      <c r="AA269" s="20"/>
    </row>
    <row r="270" spans="2:27" x14ac:dyDescent="0.2">
      <c r="B270" s="10"/>
      <c r="X270" s="20"/>
      <c r="Y270" s="20"/>
      <c r="Z270" s="20"/>
      <c r="AA270" s="20"/>
    </row>
    <row r="271" spans="2:27" x14ac:dyDescent="0.2">
      <c r="B271" s="10"/>
      <c r="X271" s="20"/>
      <c r="Y271" s="20"/>
      <c r="Z271" s="20"/>
      <c r="AA271" s="20"/>
    </row>
    <row r="272" spans="2:27" x14ac:dyDescent="0.2">
      <c r="B272" s="10"/>
      <c r="X272" s="20"/>
      <c r="Y272" s="20"/>
      <c r="Z272" s="20"/>
      <c r="AA272" s="20"/>
    </row>
    <row r="273" spans="2:27" x14ac:dyDescent="0.2">
      <c r="B273" s="10"/>
      <c r="X273" s="20"/>
      <c r="Y273" s="20"/>
      <c r="Z273" s="20"/>
      <c r="AA273" s="20"/>
    </row>
    <row r="274" spans="2:27" x14ac:dyDescent="0.2">
      <c r="B274" s="10"/>
      <c r="X274" s="20"/>
      <c r="Y274" s="20"/>
      <c r="Z274" s="20"/>
      <c r="AA274" s="20"/>
    </row>
    <row r="275" spans="2:27" x14ac:dyDescent="0.2">
      <c r="B275" s="10"/>
      <c r="X275" s="20"/>
      <c r="Y275" s="20"/>
      <c r="Z275" s="20"/>
      <c r="AA275" s="20"/>
    </row>
    <row r="276" spans="2:27" x14ac:dyDescent="0.2">
      <c r="B276" s="10"/>
      <c r="X276" s="20"/>
      <c r="Y276" s="20"/>
      <c r="Z276" s="20"/>
      <c r="AA276" s="20"/>
    </row>
    <row r="277" spans="2:27" x14ac:dyDescent="0.2">
      <c r="B277" s="10"/>
      <c r="X277" s="20"/>
      <c r="Y277" s="20"/>
      <c r="Z277" s="20"/>
      <c r="AA277" s="20"/>
    </row>
    <row r="278" spans="2:27" x14ac:dyDescent="0.2">
      <c r="B278" s="10"/>
      <c r="X278" s="20"/>
      <c r="Y278" s="20"/>
      <c r="Z278" s="20"/>
      <c r="AA278" s="20"/>
    </row>
    <row r="279" spans="2:27" x14ac:dyDescent="0.2">
      <c r="B279" s="10"/>
      <c r="X279" s="20"/>
      <c r="Y279" s="20"/>
      <c r="Z279" s="20"/>
      <c r="AA279" s="20"/>
    </row>
    <row r="280" spans="2:27" x14ac:dyDescent="0.2">
      <c r="B280" s="10"/>
      <c r="X280" s="20"/>
      <c r="Y280" s="20"/>
      <c r="Z280" s="20"/>
      <c r="AA280" s="20"/>
    </row>
    <row r="281" spans="2:27" x14ac:dyDescent="0.2">
      <c r="B281" s="10"/>
      <c r="X281" s="20"/>
      <c r="Y281" s="20"/>
      <c r="Z281" s="20"/>
      <c r="AA281" s="20"/>
    </row>
    <row r="282" spans="2:27" x14ac:dyDescent="0.2">
      <c r="B282" s="10"/>
      <c r="X282" s="20"/>
      <c r="Y282" s="20"/>
      <c r="Z282" s="20"/>
      <c r="AA282" s="20"/>
    </row>
    <row r="283" spans="2:27" x14ac:dyDescent="0.2">
      <c r="B283" s="10"/>
      <c r="X283" s="20"/>
      <c r="Y283" s="20"/>
      <c r="Z283" s="20"/>
      <c r="AA283" s="20"/>
    </row>
    <row r="284" spans="2:27" x14ac:dyDescent="0.2">
      <c r="B284" s="10"/>
      <c r="X284" s="20"/>
      <c r="Y284" s="20"/>
      <c r="Z284" s="20"/>
      <c r="AA284" s="20"/>
    </row>
    <row r="285" spans="2:27" x14ac:dyDescent="0.2">
      <c r="B285" s="10"/>
      <c r="X285" s="20"/>
      <c r="Y285" s="20"/>
      <c r="Z285" s="20"/>
      <c r="AA285" s="20"/>
    </row>
    <row r="286" spans="2:27" x14ac:dyDescent="0.2">
      <c r="B286" s="10"/>
      <c r="X286" s="20"/>
      <c r="Y286" s="20"/>
      <c r="Z286" s="20"/>
      <c r="AA286" s="20"/>
    </row>
    <row r="287" spans="2:27" x14ac:dyDescent="0.2">
      <c r="B287" s="10"/>
      <c r="X287" s="20"/>
      <c r="Y287" s="20"/>
      <c r="Z287" s="20"/>
      <c r="AA287" s="20"/>
    </row>
    <row r="288" spans="2:27" x14ac:dyDescent="0.2">
      <c r="B288" s="10"/>
      <c r="X288" s="20"/>
      <c r="Y288" s="20"/>
      <c r="Z288" s="20"/>
      <c r="AA288" s="20"/>
    </row>
    <row r="289" spans="2:27" x14ac:dyDescent="0.2">
      <c r="B289" s="10"/>
      <c r="X289" s="20"/>
      <c r="Y289" s="20"/>
      <c r="Z289" s="20"/>
      <c r="AA289" s="20"/>
    </row>
    <row r="290" spans="2:27" x14ac:dyDescent="0.2">
      <c r="B290" s="10"/>
      <c r="X290" s="20"/>
      <c r="Y290" s="20"/>
      <c r="Z290" s="20"/>
      <c r="AA290" s="20"/>
    </row>
    <row r="291" spans="2:27" x14ac:dyDescent="0.2">
      <c r="B291" s="10"/>
      <c r="X291" s="20"/>
      <c r="Y291" s="20"/>
      <c r="Z291" s="20"/>
      <c r="AA291" s="20"/>
    </row>
    <row r="292" spans="2:27" x14ac:dyDescent="0.2">
      <c r="B292" s="10"/>
      <c r="X292" s="20"/>
      <c r="Y292" s="20"/>
      <c r="Z292" s="20"/>
      <c r="AA292" s="20"/>
    </row>
    <row r="293" spans="2:27" x14ac:dyDescent="0.2">
      <c r="B293" s="10"/>
      <c r="X293" s="20"/>
      <c r="Y293" s="20"/>
      <c r="Z293" s="20"/>
      <c r="AA293" s="20"/>
    </row>
  </sheetData>
  <mergeCells count="1">
    <mergeCell ref="O2:P2"/>
  </mergeCells>
  <phoneticPr fontId="2" type="noConversion"/>
  <pageMargins left="0.75" right="0.75" top="1" bottom="1" header="0.5" footer="0.5"/>
  <headerFooter alignWithMargins="0"/>
  <drawing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2"/>
  </sheetPr>
  <dimension ref="A1:AR296"/>
  <sheetViews>
    <sheetView zoomScale="75" workbookViewId="0">
      <pane xSplit="2" ySplit="10" topLeftCell="C11" activePane="bottomRight" state="frozen"/>
      <selection sqref="A1:XFD1048576"/>
      <selection pane="topRight" sqref="A1:XFD1048576"/>
      <selection pane="bottomLeft" sqref="A1:XFD1048576"/>
      <selection pane="bottomRight" activeCell="D1" sqref="D1"/>
    </sheetView>
  </sheetViews>
  <sheetFormatPr defaultRowHeight="12.75" x14ac:dyDescent="0.2"/>
  <cols>
    <col min="1" max="1" width="7.5703125" style="1" customWidth="1"/>
    <col min="2" max="2" width="12.42578125" bestFit="1" customWidth="1"/>
    <col min="3" max="3" width="11.5703125" customWidth="1"/>
    <col min="4" max="4" width="17.85546875" customWidth="1"/>
    <col min="5" max="5" width="12.28515625" customWidth="1"/>
    <col min="6" max="6" width="10.5703125" customWidth="1"/>
    <col min="7" max="7" width="7.85546875" customWidth="1"/>
    <col min="8" max="8" width="15.140625" customWidth="1"/>
    <col min="9" max="9" width="16" customWidth="1"/>
    <col min="10" max="10" width="14" customWidth="1"/>
    <col min="11" max="11" width="11.85546875" customWidth="1"/>
    <col min="12" max="12" width="12.42578125" bestFit="1" customWidth="1"/>
    <col min="13" max="13" width="12.140625" customWidth="1"/>
    <col min="14" max="14" width="10.42578125" customWidth="1"/>
    <col min="15" max="15" width="14.42578125" customWidth="1"/>
    <col min="16" max="16" width="11.42578125" customWidth="1"/>
    <col min="17" max="17" width="14.140625" customWidth="1"/>
    <col min="18" max="18" width="13.140625" bestFit="1" customWidth="1"/>
    <col min="19" max="19" width="14" customWidth="1"/>
    <col min="20" max="20" width="15.28515625" customWidth="1"/>
    <col min="21" max="21" width="14" style="19" customWidth="1"/>
    <col min="22" max="22" width="13.42578125" customWidth="1"/>
    <col min="23" max="23" width="12.28515625" customWidth="1"/>
    <col min="24" max="24" width="13" customWidth="1"/>
    <col min="25" max="27" width="13.42578125" customWidth="1"/>
    <col min="28" max="28" width="13.7109375" style="20" customWidth="1"/>
    <col min="29" max="29" width="13.28515625" bestFit="1" customWidth="1"/>
    <col min="30" max="31" width="14.42578125" customWidth="1"/>
    <col min="32" max="32" width="14.5703125" customWidth="1"/>
    <col min="34" max="34" width="11.5703125" bestFit="1" customWidth="1"/>
    <col min="35" max="35" width="11.5703125" customWidth="1"/>
    <col min="36" max="36" width="13.5703125" bestFit="1" customWidth="1"/>
    <col min="37" max="37" width="10.85546875" customWidth="1"/>
    <col min="39" max="39" width="12.140625" bestFit="1" customWidth="1"/>
  </cols>
  <sheetData>
    <row r="1" spans="1:44" ht="13.5" thickBot="1" x14ac:dyDescent="0.25">
      <c r="D1" s="2">
        <v>0</v>
      </c>
      <c r="E1" t="s">
        <v>0</v>
      </c>
      <c r="J1" s="3">
        <v>6.5000000000000002E-2</v>
      </c>
      <c r="K1" t="s">
        <v>1</v>
      </c>
      <c r="N1" s="21"/>
      <c r="U1" s="4"/>
      <c r="V1" s="5"/>
      <c r="W1" s="5"/>
      <c r="AB1"/>
    </row>
    <row r="2" spans="1:44" ht="13.5" thickBot="1" x14ac:dyDescent="0.25">
      <c r="D2" s="22">
        <v>44681</v>
      </c>
      <c r="E2" t="s">
        <v>3</v>
      </c>
      <c r="I2" s="23"/>
      <c r="J2" s="40">
        <v>5.4166666666666669E-3</v>
      </c>
      <c r="K2" t="s">
        <v>4</v>
      </c>
      <c r="N2" s="24"/>
      <c r="O2" s="177"/>
      <c r="P2" s="178"/>
      <c r="R2" s="25"/>
      <c r="S2" s="26"/>
      <c r="U2"/>
      <c r="V2" s="7"/>
      <c r="W2" s="7"/>
      <c r="X2" s="7"/>
      <c r="Y2" s="7"/>
      <c r="Z2" s="7"/>
      <c r="AA2" s="7"/>
      <c r="AB2"/>
    </row>
    <row r="3" spans="1:44" x14ac:dyDescent="0.2">
      <c r="D3" s="8">
        <f>(B12-D2)/(DAY(B12))</f>
        <v>0</v>
      </c>
      <c r="E3" t="s">
        <v>7</v>
      </c>
      <c r="I3" s="27"/>
      <c r="J3">
        <v>2</v>
      </c>
      <c r="K3" t="s">
        <v>8</v>
      </c>
      <c r="N3" s="10"/>
      <c r="U3"/>
      <c r="V3" s="11"/>
      <c r="W3" s="4"/>
      <c r="X3" s="4"/>
      <c r="Y3" s="4"/>
      <c r="Z3" s="4"/>
      <c r="AA3" s="4"/>
      <c r="AB3"/>
    </row>
    <row r="4" spans="1:44" x14ac:dyDescent="0.2">
      <c r="B4" s="28" t="s">
        <v>9</v>
      </c>
      <c r="C4" s="28"/>
      <c r="D4" s="29">
        <f>YEAR(D2)</f>
        <v>2022</v>
      </c>
      <c r="E4" t="s">
        <v>10</v>
      </c>
      <c r="I4" s="9"/>
      <c r="N4" s="10"/>
      <c r="U4"/>
      <c r="V4" s="11"/>
      <c r="W4" s="4"/>
      <c r="X4" s="4"/>
      <c r="Y4" s="4"/>
      <c r="Z4" s="4"/>
      <c r="AA4" s="4"/>
      <c r="AB4"/>
    </row>
    <row r="5" spans="1:44" x14ac:dyDescent="0.2">
      <c r="D5" s="30">
        <f>DATE(D4,1,1)</f>
        <v>44562</v>
      </c>
      <c r="E5" t="s">
        <v>11</v>
      </c>
      <c r="I5" s="9"/>
      <c r="N5" s="10"/>
      <c r="U5"/>
      <c r="V5" s="11"/>
      <c r="W5" s="4"/>
      <c r="X5" s="4"/>
      <c r="Y5" s="4"/>
      <c r="Z5" s="4"/>
      <c r="AA5" s="4"/>
      <c r="AB5"/>
    </row>
    <row r="6" spans="1:44" x14ac:dyDescent="0.2">
      <c r="D6" s="31">
        <f>EOMONTH(D5,11)</f>
        <v>44926</v>
      </c>
      <c r="E6" t="s">
        <v>12</v>
      </c>
      <c r="I6" s="9"/>
      <c r="J6" s="37"/>
      <c r="N6" s="10"/>
      <c r="U6"/>
      <c r="V6" s="11"/>
      <c r="W6" s="4"/>
      <c r="X6" s="4"/>
      <c r="Y6" s="4"/>
      <c r="Z6" s="4"/>
      <c r="AA6" s="4"/>
      <c r="AB6"/>
    </row>
    <row r="7" spans="1:44" x14ac:dyDescent="0.2">
      <c r="D7" s="32">
        <f>1+D6-D5</f>
        <v>365</v>
      </c>
      <c r="E7" t="s">
        <v>13</v>
      </c>
      <c r="I7" s="9"/>
      <c r="N7" s="10"/>
      <c r="U7"/>
      <c r="V7" s="11"/>
      <c r="W7" s="4"/>
      <c r="X7" s="4"/>
      <c r="Y7" s="4"/>
      <c r="Z7" s="4"/>
      <c r="AA7" s="4"/>
      <c r="AB7"/>
      <c r="AG7" s="41"/>
    </row>
    <row r="8" spans="1:44" x14ac:dyDescent="0.2">
      <c r="C8" s="37"/>
      <c r="D8" s="33">
        <f>(B12-D2)/D7</f>
        <v>0</v>
      </c>
      <c r="E8" t="s">
        <v>14</v>
      </c>
      <c r="I8" s="9"/>
      <c r="N8" s="10"/>
      <c r="T8" s="4"/>
      <c r="U8"/>
      <c r="V8" s="11"/>
      <c r="W8" s="98"/>
      <c r="X8" s="34"/>
      <c r="Y8" s="34"/>
      <c r="Z8" s="34"/>
      <c r="AA8" s="34"/>
      <c r="AB8" s="34"/>
      <c r="AC8" s="34"/>
      <c r="AD8" s="34"/>
    </row>
    <row r="9" spans="1:44" s="1" customFormat="1" ht="55.5" customHeight="1" x14ac:dyDescent="0.2">
      <c r="A9" s="12">
        <v>1</v>
      </c>
      <c r="B9" s="12">
        <f t="shared" ref="B9:I9" si="0">COLUMN(B:B)</f>
        <v>2</v>
      </c>
      <c r="C9" s="13">
        <f t="shared" si="0"/>
        <v>3</v>
      </c>
      <c r="D9" s="13">
        <f t="shared" si="0"/>
        <v>4</v>
      </c>
      <c r="E9" s="13">
        <f t="shared" si="0"/>
        <v>5</v>
      </c>
      <c r="F9" s="12">
        <f t="shared" si="0"/>
        <v>6</v>
      </c>
      <c r="G9" s="13">
        <f t="shared" si="0"/>
        <v>7</v>
      </c>
      <c r="H9" s="13">
        <f t="shared" si="0"/>
        <v>8</v>
      </c>
      <c r="I9" s="13">
        <f t="shared" si="0"/>
        <v>9</v>
      </c>
      <c r="J9" s="13" t="s">
        <v>15</v>
      </c>
      <c r="K9" s="13" t="s">
        <v>16</v>
      </c>
      <c r="L9" s="14" t="s">
        <v>17</v>
      </c>
      <c r="M9" s="13" t="s">
        <v>18</v>
      </c>
      <c r="N9" s="13">
        <f>COLUMN(N:N)</f>
        <v>14</v>
      </c>
      <c r="O9" s="12" t="s">
        <v>19</v>
      </c>
      <c r="P9" s="12" t="s">
        <v>20</v>
      </c>
      <c r="Q9" s="12" t="s">
        <v>21</v>
      </c>
      <c r="R9" s="13" t="s">
        <v>22</v>
      </c>
      <c r="S9" s="13" t="s">
        <v>23</v>
      </c>
      <c r="T9" s="12" t="s">
        <v>24</v>
      </c>
      <c r="U9" s="13">
        <v>21</v>
      </c>
      <c r="V9" s="13" t="s">
        <v>84</v>
      </c>
      <c r="W9" s="1">
        <v>23</v>
      </c>
      <c r="X9" s="13">
        <v>24</v>
      </c>
      <c r="Y9" s="13" t="s">
        <v>85</v>
      </c>
      <c r="Z9" s="13">
        <v>26</v>
      </c>
      <c r="AA9" s="13" t="s">
        <v>86</v>
      </c>
      <c r="AB9" s="13" t="s">
        <v>87</v>
      </c>
      <c r="AC9" s="13" t="s">
        <v>88</v>
      </c>
      <c r="AD9" s="13" t="s">
        <v>89</v>
      </c>
      <c r="AE9" s="13">
        <v>31</v>
      </c>
      <c r="AF9" s="13" t="s">
        <v>71</v>
      </c>
      <c r="AG9" s="13" t="s">
        <v>72</v>
      </c>
      <c r="AH9" s="13" t="s">
        <v>73</v>
      </c>
      <c r="AI9" s="13" t="s">
        <v>74</v>
      </c>
      <c r="AJ9" s="13" t="s">
        <v>68</v>
      </c>
      <c r="AK9" s="13" t="s">
        <v>75</v>
      </c>
      <c r="AL9" s="13" t="s">
        <v>76</v>
      </c>
      <c r="AM9" s="13" t="s">
        <v>77</v>
      </c>
      <c r="AN9" s="13" t="s">
        <v>78</v>
      </c>
    </row>
    <row r="10" spans="1:44" ht="63.75" x14ac:dyDescent="0.2">
      <c r="A10" s="15" t="s">
        <v>26</v>
      </c>
      <c r="B10" s="14" t="s">
        <v>27</v>
      </c>
      <c r="C10" s="13" t="s">
        <v>28</v>
      </c>
      <c r="D10" s="13" t="s">
        <v>29</v>
      </c>
      <c r="E10" s="13" t="s">
        <v>30</v>
      </c>
      <c r="F10" s="13" t="s">
        <v>31</v>
      </c>
      <c r="G10" s="13" t="s">
        <v>32</v>
      </c>
      <c r="H10" s="13" t="s">
        <v>33</v>
      </c>
      <c r="I10" s="13" t="s">
        <v>34</v>
      </c>
      <c r="J10" s="13" t="s">
        <v>35</v>
      </c>
      <c r="K10" s="13" t="s">
        <v>36</v>
      </c>
      <c r="L10" s="13" t="s">
        <v>37</v>
      </c>
      <c r="M10" s="13" t="s">
        <v>38</v>
      </c>
      <c r="N10" s="13" t="s">
        <v>39</v>
      </c>
      <c r="O10" s="13" t="s">
        <v>40</v>
      </c>
      <c r="P10" s="13" t="s">
        <v>41</v>
      </c>
      <c r="Q10" s="16" t="s">
        <v>42</v>
      </c>
      <c r="R10" s="13" t="s">
        <v>43</v>
      </c>
      <c r="S10" s="13" t="s">
        <v>44</v>
      </c>
      <c r="T10" s="13" t="s">
        <v>45</v>
      </c>
      <c r="U10" s="13" t="s">
        <v>46</v>
      </c>
      <c r="V10" s="16" t="s">
        <v>47</v>
      </c>
      <c r="W10" t="s">
        <v>90</v>
      </c>
      <c r="X10" s="42" t="s">
        <v>48</v>
      </c>
      <c r="Y10" s="17" t="s">
        <v>49</v>
      </c>
      <c r="Z10" s="17" t="s">
        <v>50</v>
      </c>
      <c r="AA10" s="17" t="s">
        <v>51</v>
      </c>
      <c r="AB10" s="17" t="s">
        <v>52</v>
      </c>
      <c r="AC10" s="17" t="s">
        <v>53</v>
      </c>
      <c r="AD10" s="17" t="s">
        <v>54</v>
      </c>
      <c r="AE10" s="42" t="s">
        <v>79</v>
      </c>
      <c r="AF10" s="17" t="s">
        <v>59</v>
      </c>
      <c r="AG10" s="17" t="s">
        <v>63</v>
      </c>
      <c r="AH10" s="17" t="s">
        <v>62</v>
      </c>
      <c r="AI10" s="17" t="s">
        <v>65</v>
      </c>
      <c r="AJ10" s="17" t="s">
        <v>66</v>
      </c>
      <c r="AK10" s="43" t="s">
        <v>80</v>
      </c>
      <c r="AL10" s="43" t="s">
        <v>81</v>
      </c>
      <c r="AM10" s="43" t="s">
        <v>82</v>
      </c>
      <c r="AN10" s="43" t="s">
        <v>83</v>
      </c>
      <c r="AO10" s="17"/>
    </row>
    <row r="11" spans="1:44" x14ac:dyDescent="0.2">
      <c r="A11" s="1" t="s">
        <v>55</v>
      </c>
      <c r="B11" s="44">
        <f>D2</f>
        <v>44681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6"/>
      <c r="N11" s="6"/>
      <c r="O11" s="35"/>
      <c r="P11" s="92"/>
      <c r="Q11" s="92"/>
      <c r="R11" s="92"/>
      <c r="S11" s="93"/>
      <c r="T11" s="92"/>
      <c r="U11" s="94"/>
      <c r="V11" s="51"/>
      <c r="W11" s="99"/>
      <c r="X11" s="15"/>
      <c r="Y11" s="1"/>
      <c r="Z11" s="1"/>
      <c r="AA11" s="1"/>
      <c r="AB11"/>
    </row>
    <row r="12" spans="1:44" x14ac:dyDescent="0.2">
      <c r="A12" s="1" t="s">
        <v>56</v>
      </c>
      <c r="B12" s="101">
        <f>B11</f>
        <v>44681</v>
      </c>
      <c r="C12" s="37">
        <v>0</v>
      </c>
      <c r="D12" s="37">
        <v>0</v>
      </c>
      <c r="E12" s="37">
        <v>0</v>
      </c>
      <c r="F12" s="37">
        <v>0</v>
      </c>
      <c r="G12" s="37">
        <v>0</v>
      </c>
      <c r="H12" s="37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  <c r="T12" s="37">
        <v>0</v>
      </c>
      <c r="U12" s="37">
        <v>1</v>
      </c>
      <c r="V12" s="37">
        <v>0</v>
      </c>
      <c r="W12" s="37">
        <v>0</v>
      </c>
      <c r="X12" s="37">
        <v>237</v>
      </c>
      <c r="Y12" s="37">
        <v>0</v>
      </c>
      <c r="Z12" s="37">
        <v>0</v>
      </c>
      <c r="AA12" s="37">
        <v>0</v>
      </c>
      <c r="AB12" s="37">
        <v>0</v>
      </c>
      <c r="AC12" s="37">
        <v>0</v>
      </c>
      <c r="AD12" s="37">
        <v>0</v>
      </c>
      <c r="AE12" s="47">
        <v>9.6699999999999994E-2</v>
      </c>
      <c r="AF12" s="37">
        <v>0</v>
      </c>
      <c r="AG12" s="37">
        <v>0</v>
      </c>
      <c r="AH12" s="37">
        <v>0</v>
      </c>
      <c r="AI12" s="37">
        <v>0</v>
      </c>
      <c r="AJ12" s="37">
        <v>0</v>
      </c>
      <c r="AK12" s="37">
        <v>0</v>
      </c>
      <c r="AL12" s="37">
        <v>0</v>
      </c>
      <c r="AM12" s="37">
        <v>0</v>
      </c>
      <c r="AN12" s="37">
        <v>0</v>
      </c>
      <c r="AO12" s="37"/>
      <c r="AP12" s="37"/>
      <c r="AQ12" s="37"/>
      <c r="AR12" s="37"/>
    </row>
    <row r="13" spans="1:44" x14ac:dyDescent="0.2">
      <c r="A13" s="1">
        <f>MONTH(B13)</f>
        <v>5</v>
      </c>
      <c r="B13" s="101">
        <f t="shared" ref="B13:B76" si="1">EOMONTH(B12,1)</f>
        <v>44712</v>
      </c>
      <c r="C13" s="37">
        <v>0</v>
      </c>
      <c r="D13" s="37">
        <v>0</v>
      </c>
      <c r="E13" s="37">
        <v>0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37">
        <v>0</v>
      </c>
      <c r="U13" s="37">
        <v>1</v>
      </c>
      <c r="V13" s="37">
        <v>0</v>
      </c>
      <c r="W13" s="37">
        <v>0</v>
      </c>
      <c r="X13" s="37">
        <v>237</v>
      </c>
      <c r="Y13" s="37">
        <v>0</v>
      </c>
      <c r="Z13" s="37">
        <v>0</v>
      </c>
      <c r="AA13" s="37">
        <v>0</v>
      </c>
      <c r="AB13" s="37">
        <v>0</v>
      </c>
      <c r="AC13" s="37">
        <v>0</v>
      </c>
      <c r="AD13" s="37">
        <v>0</v>
      </c>
      <c r="AE13" s="47">
        <v>9.6699999999999994E-2</v>
      </c>
      <c r="AF13" s="37">
        <v>0</v>
      </c>
      <c r="AG13" s="37">
        <v>0</v>
      </c>
      <c r="AH13" s="37">
        <v>0</v>
      </c>
      <c r="AI13" s="37">
        <v>0</v>
      </c>
      <c r="AJ13" s="37">
        <v>0</v>
      </c>
      <c r="AK13" s="37">
        <v>0</v>
      </c>
      <c r="AL13" s="37">
        <v>0</v>
      </c>
      <c r="AM13" s="37">
        <v>0</v>
      </c>
      <c r="AN13" s="37">
        <v>0</v>
      </c>
      <c r="AO13" s="37"/>
      <c r="AP13" s="37"/>
      <c r="AQ13" s="37"/>
      <c r="AR13" s="37"/>
    </row>
    <row r="14" spans="1:44" x14ac:dyDescent="0.2">
      <c r="A14" s="1">
        <f t="shared" ref="A14:A77" si="2">MONTH(B14)</f>
        <v>6</v>
      </c>
      <c r="B14" s="101">
        <f t="shared" si="1"/>
        <v>44742</v>
      </c>
      <c r="C14" s="37">
        <v>0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7">
        <v>1</v>
      </c>
      <c r="V14" s="37">
        <v>0</v>
      </c>
      <c r="W14" s="37">
        <v>0</v>
      </c>
      <c r="X14" s="37">
        <v>237</v>
      </c>
      <c r="Y14" s="37">
        <v>0</v>
      </c>
      <c r="Z14" s="37">
        <v>0</v>
      </c>
      <c r="AA14" s="37">
        <v>0</v>
      </c>
      <c r="AB14" s="37">
        <v>0</v>
      </c>
      <c r="AC14" s="37">
        <v>0</v>
      </c>
      <c r="AD14" s="37">
        <v>0</v>
      </c>
      <c r="AE14" s="47">
        <v>9.6699999999999994E-2</v>
      </c>
      <c r="AF14" s="37">
        <v>0</v>
      </c>
      <c r="AG14" s="37">
        <v>0</v>
      </c>
      <c r="AH14" s="37">
        <v>0</v>
      </c>
      <c r="AI14" s="37">
        <v>0</v>
      </c>
      <c r="AJ14" s="37">
        <v>0</v>
      </c>
      <c r="AK14" s="37">
        <v>0</v>
      </c>
      <c r="AL14" s="37">
        <v>0</v>
      </c>
      <c r="AM14" s="37">
        <v>0</v>
      </c>
      <c r="AN14" s="37">
        <v>0</v>
      </c>
      <c r="AO14" s="37"/>
      <c r="AP14" s="37"/>
      <c r="AQ14" s="37"/>
      <c r="AR14" s="37"/>
    </row>
    <row r="15" spans="1:44" x14ac:dyDescent="0.2">
      <c r="A15" s="1">
        <f t="shared" si="2"/>
        <v>7</v>
      </c>
      <c r="B15" s="101">
        <f t="shared" si="1"/>
        <v>44773</v>
      </c>
      <c r="C15" s="37">
        <v>0</v>
      </c>
      <c r="D15" s="37">
        <v>0</v>
      </c>
      <c r="E15" s="37">
        <v>0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37">
        <v>0</v>
      </c>
      <c r="U15" s="37">
        <v>1</v>
      </c>
      <c r="V15" s="37">
        <v>0</v>
      </c>
      <c r="W15" s="37">
        <v>0</v>
      </c>
      <c r="X15" s="37">
        <v>237</v>
      </c>
      <c r="Y15" s="37">
        <v>0</v>
      </c>
      <c r="Z15" s="37">
        <v>0</v>
      </c>
      <c r="AA15" s="37">
        <v>0</v>
      </c>
      <c r="AB15" s="37">
        <v>0</v>
      </c>
      <c r="AC15" s="37">
        <v>0</v>
      </c>
      <c r="AD15" s="37">
        <v>0</v>
      </c>
      <c r="AE15" s="47">
        <v>9.6699999999999994E-2</v>
      </c>
      <c r="AF15" s="37">
        <v>0</v>
      </c>
      <c r="AG15" s="37">
        <v>0</v>
      </c>
      <c r="AH15" s="37">
        <v>0</v>
      </c>
      <c r="AI15" s="37">
        <v>0</v>
      </c>
      <c r="AJ15" s="37">
        <v>0</v>
      </c>
      <c r="AK15" s="37">
        <v>0</v>
      </c>
      <c r="AL15" s="37">
        <v>0</v>
      </c>
      <c r="AM15" s="37">
        <v>0</v>
      </c>
      <c r="AN15" s="37">
        <v>0</v>
      </c>
      <c r="AO15" s="37"/>
      <c r="AP15" s="37"/>
      <c r="AQ15" s="37"/>
      <c r="AR15" s="37"/>
    </row>
    <row r="16" spans="1:44" x14ac:dyDescent="0.2">
      <c r="A16" s="1">
        <f t="shared" si="2"/>
        <v>8</v>
      </c>
      <c r="B16" s="101">
        <f t="shared" si="1"/>
        <v>44804</v>
      </c>
      <c r="C16" s="37">
        <v>0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37">
        <v>0</v>
      </c>
      <c r="U16" s="37">
        <v>1</v>
      </c>
      <c r="V16" s="37">
        <v>0</v>
      </c>
      <c r="W16" s="37">
        <v>0</v>
      </c>
      <c r="X16" s="37">
        <v>237</v>
      </c>
      <c r="Y16" s="37">
        <v>0</v>
      </c>
      <c r="Z16" s="37">
        <v>0</v>
      </c>
      <c r="AA16" s="37">
        <v>0</v>
      </c>
      <c r="AB16" s="37">
        <v>0</v>
      </c>
      <c r="AC16" s="37">
        <v>0</v>
      </c>
      <c r="AD16" s="37">
        <v>0</v>
      </c>
      <c r="AE16" s="47">
        <v>9.6699999999999994E-2</v>
      </c>
      <c r="AF16" s="37">
        <v>0</v>
      </c>
      <c r="AG16" s="37">
        <v>0</v>
      </c>
      <c r="AH16" s="37">
        <v>0</v>
      </c>
      <c r="AI16" s="37">
        <v>0</v>
      </c>
      <c r="AJ16" s="37">
        <v>0</v>
      </c>
      <c r="AK16" s="37">
        <v>0</v>
      </c>
      <c r="AL16" s="37">
        <v>0</v>
      </c>
      <c r="AM16" s="37">
        <v>0</v>
      </c>
      <c r="AN16" s="37">
        <v>0</v>
      </c>
      <c r="AO16" s="37"/>
      <c r="AP16" s="37"/>
      <c r="AQ16" s="37"/>
      <c r="AR16" s="37"/>
    </row>
    <row r="17" spans="1:44" x14ac:dyDescent="0.2">
      <c r="A17" s="1">
        <f t="shared" si="2"/>
        <v>9</v>
      </c>
      <c r="B17" s="101">
        <f t="shared" si="1"/>
        <v>44834</v>
      </c>
      <c r="C17" s="37">
        <v>0</v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1</v>
      </c>
      <c r="V17" s="37">
        <v>0</v>
      </c>
      <c r="W17" s="37">
        <v>0</v>
      </c>
      <c r="X17" s="37">
        <v>237</v>
      </c>
      <c r="Y17" s="37">
        <v>0</v>
      </c>
      <c r="Z17" s="37">
        <v>0</v>
      </c>
      <c r="AA17" s="37">
        <v>0</v>
      </c>
      <c r="AB17" s="37">
        <v>0</v>
      </c>
      <c r="AC17" s="37">
        <v>0</v>
      </c>
      <c r="AD17" s="37">
        <v>0</v>
      </c>
      <c r="AE17" s="47">
        <v>9.6699999999999994E-2</v>
      </c>
      <c r="AF17" s="37">
        <v>0</v>
      </c>
      <c r="AG17" s="37">
        <v>0</v>
      </c>
      <c r="AH17" s="37">
        <v>0</v>
      </c>
      <c r="AI17" s="37">
        <v>0</v>
      </c>
      <c r="AJ17" s="37">
        <v>0</v>
      </c>
      <c r="AK17" s="37">
        <v>0</v>
      </c>
      <c r="AL17" s="37">
        <v>0</v>
      </c>
      <c r="AM17" s="37">
        <v>0</v>
      </c>
      <c r="AN17" s="37">
        <v>0</v>
      </c>
      <c r="AO17" s="37"/>
      <c r="AP17" s="37"/>
      <c r="AQ17" s="37"/>
      <c r="AR17" s="37"/>
    </row>
    <row r="18" spans="1:44" s="4" customFormat="1" x14ac:dyDescent="0.2">
      <c r="A18" s="1">
        <f t="shared" si="2"/>
        <v>10</v>
      </c>
      <c r="B18" s="101">
        <f t="shared" si="1"/>
        <v>44865</v>
      </c>
      <c r="C18" s="37">
        <v>0</v>
      </c>
      <c r="D18" s="37">
        <v>0</v>
      </c>
      <c r="E18" s="37">
        <v>0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37">
        <v>0</v>
      </c>
      <c r="U18" s="37">
        <v>1</v>
      </c>
      <c r="V18" s="37">
        <v>0</v>
      </c>
      <c r="W18" s="37">
        <v>0</v>
      </c>
      <c r="X18" s="37">
        <v>237</v>
      </c>
      <c r="Y18" s="37">
        <v>0</v>
      </c>
      <c r="Z18" s="37">
        <v>0</v>
      </c>
      <c r="AA18" s="37">
        <v>0</v>
      </c>
      <c r="AB18" s="37">
        <v>0</v>
      </c>
      <c r="AC18" s="37">
        <v>0</v>
      </c>
      <c r="AD18" s="37">
        <v>0</v>
      </c>
      <c r="AE18" s="47">
        <v>9.6699999999999994E-2</v>
      </c>
      <c r="AF18" s="37">
        <v>0</v>
      </c>
      <c r="AG18" s="37">
        <v>0</v>
      </c>
      <c r="AH18" s="37">
        <v>0</v>
      </c>
      <c r="AI18" s="37">
        <v>0</v>
      </c>
      <c r="AJ18" s="37">
        <v>0</v>
      </c>
      <c r="AK18" s="37">
        <v>0</v>
      </c>
      <c r="AL18" s="37">
        <v>0</v>
      </c>
      <c r="AM18" s="37">
        <v>0</v>
      </c>
      <c r="AN18" s="37">
        <v>0</v>
      </c>
      <c r="AO18" s="37"/>
      <c r="AP18" s="37"/>
      <c r="AQ18" s="37"/>
      <c r="AR18" s="37"/>
    </row>
    <row r="19" spans="1:44" x14ac:dyDescent="0.2">
      <c r="A19" s="1">
        <f t="shared" si="2"/>
        <v>11</v>
      </c>
      <c r="B19" s="101">
        <f t="shared" si="1"/>
        <v>44895</v>
      </c>
      <c r="C19" s="37">
        <v>0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v>1</v>
      </c>
      <c r="V19" s="37">
        <v>0</v>
      </c>
      <c r="W19" s="37">
        <v>0</v>
      </c>
      <c r="X19" s="37">
        <v>237</v>
      </c>
      <c r="Y19" s="37">
        <v>0</v>
      </c>
      <c r="Z19" s="37">
        <v>0</v>
      </c>
      <c r="AA19" s="37">
        <v>0</v>
      </c>
      <c r="AB19" s="37">
        <v>0</v>
      </c>
      <c r="AC19" s="37">
        <v>0</v>
      </c>
      <c r="AD19" s="37">
        <v>0</v>
      </c>
      <c r="AE19" s="47">
        <v>9.6699999999999994E-2</v>
      </c>
      <c r="AF19" s="37">
        <v>0</v>
      </c>
      <c r="AG19" s="37">
        <v>0</v>
      </c>
      <c r="AH19" s="37">
        <v>0</v>
      </c>
      <c r="AI19" s="37">
        <v>0</v>
      </c>
      <c r="AJ19" s="37">
        <v>0</v>
      </c>
      <c r="AK19" s="37">
        <v>0</v>
      </c>
      <c r="AL19" s="37">
        <v>0</v>
      </c>
      <c r="AM19" s="37">
        <v>0</v>
      </c>
      <c r="AN19" s="37">
        <v>0</v>
      </c>
      <c r="AO19" s="37"/>
      <c r="AP19" s="37"/>
      <c r="AQ19" s="37"/>
      <c r="AR19" s="37"/>
    </row>
    <row r="20" spans="1:44" x14ac:dyDescent="0.2">
      <c r="A20" s="1">
        <f t="shared" si="2"/>
        <v>12</v>
      </c>
      <c r="B20" s="101">
        <f t="shared" si="1"/>
        <v>44926</v>
      </c>
      <c r="C20" s="37">
        <v>0</v>
      </c>
      <c r="D20" s="37">
        <v>0</v>
      </c>
      <c r="E20" s="37">
        <v>0</v>
      </c>
      <c r="F20" s="37">
        <v>0</v>
      </c>
      <c r="G20" s="37">
        <v>0</v>
      </c>
      <c r="H20" s="37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  <c r="T20" s="37">
        <v>0</v>
      </c>
      <c r="U20" s="37">
        <v>1</v>
      </c>
      <c r="V20" s="37">
        <v>0</v>
      </c>
      <c r="W20" s="37">
        <v>0</v>
      </c>
      <c r="X20" s="37">
        <v>237</v>
      </c>
      <c r="Y20" s="37">
        <v>0</v>
      </c>
      <c r="Z20" s="37">
        <v>0</v>
      </c>
      <c r="AA20" s="37">
        <v>0</v>
      </c>
      <c r="AB20" s="37">
        <v>0</v>
      </c>
      <c r="AC20" s="37">
        <v>0</v>
      </c>
      <c r="AD20" s="37">
        <v>0</v>
      </c>
      <c r="AE20" s="47">
        <v>9.6699999999999994E-2</v>
      </c>
      <c r="AF20" s="37">
        <v>0</v>
      </c>
      <c r="AG20" s="37">
        <v>0</v>
      </c>
      <c r="AH20" s="37">
        <v>0</v>
      </c>
      <c r="AI20" s="37">
        <v>0</v>
      </c>
      <c r="AJ20" s="37">
        <v>0</v>
      </c>
      <c r="AK20" s="37">
        <v>0</v>
      </c>
      <c r="AL20" s="37">
        <v>0</v>
      </c>
      <c r="AM20" s="37">
        <v>0</v>
      </c>
      <c r="AN20" s="37">
        <v>0</v>
      </c>
      <c r="AO20" s="37"/>
      <c r="AP20" s="37"/>
      <c r="AQ20" s="37"/>
      <c r="AR20" s="37"/>
    </row>
    <row r="21" spans="1:44" x14ac:dyDescent="0.2">
      <c r="A21" s="1">
        <f t="shared" si="2"/>
        <v>1</v>
      </c>
      <c r="B21" s="101">
        <f t="shared" si="1"/>
        <v>44957</v>
      </c>
      <c r="C21" s="37">
        <v>0</v>
      </c>
      <c r="D21" s="37">
        <v>0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1</v>
      </c>
      <c r="V21" s="37">
        <v>0</v>
      </c>
      <c r="W21" s="37">
        <v>0</v>
      </c>
      <c r="X21" s="37">
        <v>237</v>
      </c>
      <c r="Y21" s="37">
        <v>0</v>
      </c>
      <c r="Z21" s="37">
        <v>0</v>
      </c>
      <c r="AA21" s="37">
        <v>0</v>
      </c>
      <c r="AB21" s="37">
        <v>0</v>
      </c>
      <c r="AC21" s="37">
        <v>0</v>
      </c>
      <c r="AD21" s="37">
        <v>0</v>
      </c>
      <c r="AE21" s="47">
        <v>9.6699999999999994E-2</v>
      </c>
      <c r="AF21" s="37">
        <v>0</v>
      </c>
      <c r="AG21" s="37">
        <v>0</v>
      </c>
      <c r="AH21" s="37">
        <v>0</v>
      </c>
      <c r="AI21" s="37">
        <v>0</v>
      </c>
      <c r="AJ21" s="37">
        <v>0</v>
      </c>
      <c r="AK21" s="37">
        <v>0</v>
      </c>
      <c r="AL21" s="37">
        <v>0</v>
      </c>
      <c r="AM21" s="37">
        <v>0</v>
      </c>
      <c r="AN21" s="37">
        <v>0</v>
      </c>
      <c r="AO21" s="37"/>
      <c r="AP21" s="37"/>
      <c r="AQ21" s="37"/>
      <c r="AR21" s="37"/>
    </row>
    <row r="22" spans="1:44" x14ac:dyDescent="0.2">
      <c r="A22" s="1">
        <f t="shared" si="2"/>
        <v>2</v>
      </c>
      <c r="B22" s="101">
        <f t="shared" si="1"/>
        <v>44985</v>
      </c>
      <c r="C22" s="37">
        <v>0</v>
      </c>
      <c r="D22" s="37">
        <v>0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1</v>
      </c>
      <c r="V22" s="37">
        <v>0</v>
      </c>
      <c r="W22" s="37">
        <v>0</v>
      </c>
      <c r="X22" s="37">
        <v>237</v>
      </c>
      <c r="Y22" s="37">
        <v>0</v>
      </c>
      <c r="Z22" s="37">
        <v>0</v>
      </c>
      <c r="AA22" s="37">
        <v>0</v>
      </c>
      <c r="AB22" s="37">
        <v>0</v>
      </c>
      <c r="AC22" s="37">
        <v>0</v>
      </c>
      <c r="AD22" s="37">
        <v>0</v>
      </c>
      <c r="AE22" s="47">
        <v>9.6699999999999994E-2</v>
      </c>
      <c r="AF22" s="37">
        <v>0</v>
      </c>
      <c r="AG22" s="37">
        <v>0</v>
      </c>
      <c r="AH22" s="37">
        <v>0</v>
      </c>
      <c r="AI22" s="37">
        <v>0</v>
      </c>
      <c r="AJ22" s="37">
        <v>0</v>
      </c>
      <c r="AK22" s="37">
        <v>0</v>
      </c>
      <c r="AL22" s="37">
        <v>0</v>
      </c>
      <c r="AM22" s="37">
        <v>0</v>
      </c>
      <c r="AN22" s="37">
        <v>0</v>
      </c>
      <c r="AO22" s="37"/>
      <c r="AP22" s="37"/>
      <c r="AQ22" s="37"/>
      <c r="AR22" s="37"/>
    </row>
    <row r="23" spans="1:44" x14ac:dyDescent="0.2">
      <c r="A23" s="1">
        <f t="shared" si="2"/>
        <v>3</v>
      </c>
      <c r="B23" s="101">
        <f t="shared" si="1"/>
        <v>45016</v>
      </c>
      <c r="C23" s="37">
        <v>0</v>
      </c>
      <c r="D23" s="37">
        <v>0</v>
      </c>
      <c r="E23" s="37">
        <v>0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37">
        <v>0</v>
      </c>
      <c r="U23" s="37">
        <v>1</v>
      </c>
      <c r="V23" s="37">
        <v>0</v>
      </c>
      <c r="W23" s="37">
        <v>0</v>
      </c>
      <c r="X23" s="37">
        <v>237</v>
      </c>
      <c r="Y23" s="37">
        <v>0</v>
      </c>
      <c r="Z23" s="37">
        <v>0</v>
      </c>
      <c r="AA23" s="37">
        <v>0</v>
      </c>
      <c r="AB23" s="37">
        <v>0</v>
      </c>
      <c r="AC23" s="37">
        <v>0</v>
      </c>
      <c r="AD23" s="37">
        <v>0</v>
      </c>
      <c r="AE23" s="47">
        <v>9.6699999999999994E-2</v>
      </c>
      <c r="AF23" s="37">
        <v>0</v>
      </c>
      <c r="AG23" s="37">
        <v>0</v>
      </c>
      <c r="AH23" s="37">
        <v>0</v>
      </c>
      <c r="AI23" s="37">
        <v>0</v>
      </c>
      <c r="AJ23" s="37">
        <v>0</v>
      </c>
      <c r="AK23" s="37">
        <v>0</v>
      </c>
      <c r="AL23" s="37">
        <v>0</v>
      </c>
      <c r="AM23" s="37">
        <v>0</v>
      </c>
      <c r="AN23" s="37">
        <v>0</v>
      </c>
      <c r="AO23" s="37"/>
      <c r="AP23" s="37"/>
      <c r="AQ23" s="37"/>
      <c r="AR23" s="37"/>
    </row>
    <row r="24" spans="1:44" x14ac:dyDescent="0.2">
      <c r="A24" s="1">
        <f t="shared" si="2"/>
        <v>4</v>
      </c>
      <c r="B24" s="101">
        <f t="shared" si="1"/>
        <v>45046</v>
      </c>
      <c r="C24" s="37">
        <v>0</v>
      </c>
      <c r="D24" s="37">
        <v>0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1</v>
      </c>
      <c r="V24" s="37">
        <v>0</v>
      </c>
      <c r="W24" s="37">
        <v>0</v>
      </c>
      <c r="X24" s="37">
        <v>237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 s="47">
        <v>9.6699999999999994E-2</v>
      </c>
      <c r="AF24" s="37">
        <v>0</v>
      </c>
      <c r="AG24" s="37">
        <v>0</v>
      </c>
      <c r="AH24" s="37">
        <v>0</v>
      </c>
      <c r="AI24" s="37">
        <v>0</v>
      </c>
      <c r="AJ24" s="37">
        <v>0</v>
      </c>
      <c r="AK24" s="37">
        <v>0</v>
      </c>
      <c r="AL24" s="37">
        <v>0</v>
      </c>
      <c r="AM24" s="37">
        <v>0</v>
      </c>
      <c r="AN24" s="37">
        <v>0</v>
      </c>
      <c r="AO24" s="37"/>
      <c r="AP24" s="37"/>
      <c r="AQ24" s="37"/>
      <c r="AR24" s="37"/>
    </row>
    <row r="25" spans="1:44" x14ac:dyDescent="0.2">
      <c r="A25" s="1">
        <f t="shared" si="2"/>
        <v>5</v>
      </c>
      <c r="B25" s="101">
        <f t="shared" si="1"/>
        <v>45077</v>
      </c>
      <c r="C25" s="37">
        <v>0</v>
      </c>
      <c r="D25" s="37">
        <v>0</v>
      </c>
      <c r="E25" s="37">
        <v>0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1</v>
      </c>
      <c r="V25" s="37">
        <v>0</v>
      </c>
      <c r="W25" s="37">
        <v>0</v>
      </c>
      <c r="X25" s="37">
        <v>237</v>
      </c>
      <c r="Y25" s="37">
        <v>0</v>
      </c>
      <c r="Z25" s="37">
        <v>0</v>
      </c>
      <c r="AA25" s="37">
        <v>0</v>
      </c>
      <c r="AB25" s="37">
        <v>0</v>
      </c>
      <c r="AC25" s="37">
        <v>0</v>
      </c>
      <c r="AD25" s="37">
        <v>0</v>
      </c>
      <c r="AE25" s="47">
        <v>9.6699999999999994E-2</v>
      </c>
      <c r="AF25" s="37">
        <v>0</v>
      </c>
      <c r="AG25" s="37">
        <v>0</v>
      </c>
      <c r="AH25" s="37">
        <v>0</v>
      </c>
      <c r="AI25" s="37">
        <v>0</v>
      </c>
      <c r="AJ25" s="37">
        <v>0</v>
      </c>
      <c r="AK25" s="37">
        <v>0</v>
      </c>
      <c r="AL25" s="37">
        <v>0</v>
      </c>
      <c r="AM25" s="37">
        <v>0</v>
      </c>
      <c r="AN25" s="37">
        <v>0</v>
      </c>
      <c r="AO25" s="37"/>
      <c r="AP25" s="37"/>
      <c r="AQ25" s="37"/>
      <c r="AR25" s="37"/>
    </row>
    <row r="26" spans="1:44" x14ac:dyDescent="0.2">
      <c r="A26" s="1">
        <f t="shared" si="2"/>
        <v>6</v>
      </c>
      <c r="B26" s="101">
        <f t="shared" si="1"/>
        <v>45107</v>
      </c>
      <c r="C26" s="37">
        <v>0</v>
      </c>
      <c r="D26" s="37">
        <v>0</v>
      </c>
      <c r="E26" s="37">
        <v>0</v>
      </c>
      <c r="F26" s="37">
        <v>0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7">
        <v>1</v>
      </c>
      <c r="V26" s="37">
        <v>0</v>
      </c>
      <c r="W26" s="37">
        <v>0</v>
      </c>
      <c r="X26" s="37">
        <v>237</v>
      </c>
      <c r="Y26" s="37">
        <v>0</v>
      </c>
      <c r="Z26" s="37">
        <v>0</v>
      </c>
      <c r="AA26" s="37">
        <v>0</v>
      </c>
      <c r="AB26" s="37">
        <v>0</v>
      </c>
      <c r="AC26" s="37">
        <v>0</v>
      </c>
      <c r="AD26" s="37">
        <v>0</v>
      </c>
      <c r="AE26" s="47">
        <v>9.6699999999999994E-2</v>
      </c>
      <c r="AF26" s="37">
        <v>0</v>
      </c>
      <c r="AG26" s="37">
        <v>0</v>
      </c>
      <c r="AH26" s="37">
        <v>0</v>
      </c>
      <c r="AI26" s="37">
        <v>0</v>
      </c>
      <c r="AJ26" s="37">
        <v>0</v>
      </c>
      <c r="AK26" s="37">
        <v>0</v>
      </c>
      <c r="AL26" s="37">
        <v>0</v>
      </c>
      <c r="AM26" s="37">
        <v>0</v>
      </c>
      <c r="AN26" s="37">
        <v>0</v>
      </c>
      <c r="AO26" s="37"/>
      <c r="AP26" s="37"/>
      <c r="AQ26" s="37"/>
      <c r="AR26" s="37"/>
    </row>
    <row r="27" spans="1:44" x14ac:dyDescent="0.2">
      <c r="A27" s="1">
        <f t="shared" si="2"/>
        <v>7</v>
      </c>
      <c r="B27" s="101">
        <f t="shared" si="1"/>
        <v>45138</v>
      </c>
      <c r="C27" s="37">
        <v>0</v>
      </c>
      <c r="D27" s="37">
        <v>0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v>0</v>
      </c>
      <c r="R27" s="37">
        <v>0</v>
      </c>
      <c r="S27" s="37">
        <v>0</v>
      </c>
      <c r="T27" s="37">
        <v>0</v>
      </c>
      <c r="U27" s="37">
        <v>1</v>
      </c>
      <c r="V27" s="37">
        <v>0</v>
      </c>
      <c r="W27" s="37">
        <v>0</v>
      </c>
      <c r="X27" s="37">
        <v>237</v>
      </c>
      <c r="Y27" s="37">
        <v>0</v>
      </c>
      <c r="Z27" s="37">
        <v>0</v>
      </c>
      <c r="AA27" s="37">
        <v>0</v>
      </c>
      <c r="AB27" s="37">
        <v>0</v>
      </c>
      <c r="AC27" s="37">
        <v>0</v>
      </c>
      <c r="AD27" s="37">
        <v>0</v>
      </c>
      <c r="AE27" s="47">
        <v>9.6699999999999994E-2</v>
      </c>
      <c r="AF27" s="37">
        <v>0</v>
      </c>
      <c r="AG27" s="37">
        <v>0</v>
      </c>
      <c r="AH27" s="37">
        <v>0</v>
      </c>
      <c r="AI27" s="37">
        <v>0</v>
      </c>
      <c r="AJ27" s="37">
        <v>0</v>
      </c>
      <c r="AK27" s="37">
        <v>0</v>
      </c>
      <c r="AL27" s="37">
        <v>0</v>
      </c>
      <c r="AM27" s="37">
        <v>0</v>
      </c>
      <c r="AN27" s="37">
        <v>0</v>
      </c>
      <c r="AO27" s="37"/>
      <c r="AP27" s="37"/>
      <c r="AQ27" s="37"/>
      <c r="AR27" s="37"/>
    </row>
    <row r="28" spans="1:44" x14ac:dyDescent="0.2">
      <c r="A28" s="1">
        <f t="shared" si="2"/>
        <v>8</v>
      </c>
      <c r="B28" s="101">
        <f t="shared" si="1"/>
        <v>45169</v>
      </c>
      <c r="C28" s="37">
        <v>0</v>
      </c>
      <c r="D28" s="37">
        <v>0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37">
        <v>0</v>
      </c>
      <c r="S28" s="37">
        <v>0</v>
      </c>
      <c r="T28" s="37">
        <v>0</v>
      </c>
      <c r="U28" s="37">
        <v>1</v>
      </c>
      <c r="V28" s="37">
        <v>0</v>
      </c>
      <c r="W28" s="37">
        <v>0</v>
      </c>
      <c r="X28" s="37">
        <v>237</v>
      </c>
      <c r="Y28" s="37">
        <v>0</v>
      </c>
      <c r="Z28" s="37">
        <v>0</v>
      </c>
      <c r="AA28" s="37">
        <v>0</v>
      </c>
      <c r="AB28" s="37">
        <v>0</v>
      </c>
      <c r="AC28" s="37">
        <v>0</v>
      </c>
      <c r="AD28" s="37">
        <v>0</v>
      </c>
      <c r="AE28" s="47">
        <v>9.6699999999999994E-2</v>
      </c>
      <c r="AF28" s="37">
        <v>0</v>
      </c>
      <c r="AG28" s="37">
        <v>0</v>
      </c>
      <c r="AH28" s="37">
        <v>0</v>
      </c>
      <c r="AI28" s="37">
        <v>0</v>
      </c>
      <c r="AJ28" s="37">
        <v>0</v>
      </c>
      <c r="AK28" s="37">
        <v>0</v>
      </c>
      <c r="AL28" s="37">
        <v>0</v>
      </c>
      <c r="AM28" s="37">
        <v>0</v>
      </c>
      <c r="AN28" s="37">
        <v>0</v>
      </c>
      <c r="AO28" s="37"/>
      <c r="AP28" s="37"/>
      <c r="AQ28" s="37"/>
      <c r="AR28" s="37"/>
    </row>
    <row r="29" spans="1:44" x14ac:dyDescent="0.2">
      <c r="A29" s="1">
        <f t="shared" si="2"/>
        <v>9</v>
      </c>
      <c r="B29" s="101">
        <f t="shared" si="1"/>
        <v>45199</v>
      </c>
      <c r="C29" s="37">
        <v>0</v>
      </c>
      <c r="D29" s="37">
        <v>0</v>
      </c>
      <c r="E29" s="37">
        <v>0</v>
      </c>
      <c r="F29" s="37">
        <v>0</v>
      </c>
      <c r="G29" s="37">
        <v>0</v>
      </c>
      <c r="H29" s="37">
        <v>0</v>
      </c>
      <c r="I29" s="37">
        <v>0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  <c r="Q29" s="37">
        <v>0</v>
      </c>
      <c r="R29" s="37">
        <v>0</v>
      </c>
      <c r="S29" s="37">
        <v>0</v>
      </c>
      <c r="T29" s="37">
        <v>0</v>
      </c>
      <c r="U29" s="37">
        <v>1</v>
      </c>
      <c r="V29" s="37">
        <v>0</v>
      </c>
      <c r="W29" s="37">
        <v>0</v>
      </c>
      <c r="X29" s="37">
        <v>237</v>
      </c>
      <c r="Y29" s="37">
        <v>0</v>
      </c>
      <c r="Z29" s="37">
        <v>0</v>
      </c>
      <c r="AA29" s="37">
        <v>0</v>
      </c>
      <c r="AB29" s="37">
        <v>0</v>
      </c>
      <c r="AC29" s="37">
        <v>0</v>
      </c>
      <c r="AD29" s="37">
        <v>0</v>
      </c>
      <c r="AE29" s="47">
        <v>9.6699999999999994E-2</v>
      </c>
      <c r="AF29" s="37">
        <v>0</v>
      </c>
      <c r="AG29" s="37">
        <v>0</v>
      </c>
      <c r="AH29" s="37">
        <v>0</v>
      </c>
      <c r="AI29" s="37">
        <v>0</v>
      </c>
      <c r="AJ29" s="37">
        <v>0</v>
      </c>
      <c r="AK29" s="37">
        <v>0</v>
      </c>
      <c r="AL29" s="37">
        <v>0</v>
      </c>
      <c r="AM29" s="37">
        <v>0</v>
      </c>
      <c r="AN29" s="37">
        <v>0</v>
      </c>
      <c r="AO29" s="37"/>
      <c r="AP29" s="37"/>
      <c r="AQ29" s="37"/>
      <c r="AR29" s="37"/>
    </row>
    <row r="30" spans="1:44" x14ac:dyDescent="0.2">
      <c r="A30" s="1">
        <f t="shared" si="2"/>
        <v>10</v>
      </c>
      <c r="B30" s="101">
        <f t="shared" si="1"/>
        <v>45230</v>
      </c>
      <c r="C30" s="37">
        <v>0</v>
      </c>
      <c r="D30" s="37">
        <v>0</v>
      </c>
      <c r="E30" s="37">
        <v>0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  <c r="R30" s="37">
        <v>0</v>
      </c>
      <c r="S30" s="37">
        <v>0</v>
      </c>
      <c r="T30" s="37">
        <v>0</v>
      </c>
      <c r="U30" s="37">
        <v>1</v>
      </c>
      <c r="V30" s="37">
        <v>0</v>
      </c>
      <c r="W30" s="37">
        <v>0</v>
      </c>
      <c r="X30" s="37">
        <v>237</v>
      </c>
      <c r="Y30" s="37">
        <v>0</v>
      </c>
      <c r="Z30" s="37">
        <v>0</v>
      </c>
      <c r="AA30" s="37">
        <v>0</v>
      </c>
      <c r="AB30" s="37">
        <v>0</v>
      </c>
      <c r="AC30" s="37">
        <v>0</v>
      </c>
      <c r="AD30" s="37">
        <v>0</v>
      </c>
      <c r="AE30" s="47">
        <v>9.6699999999999994E-2</v>
      </c>
      <c r="AF30" s="37">
        <v>0</v>
      </c>
      <c r="AG30" s="37">
        <v>0</v>
      </c>
      <c r="AH30" s="37">
        <v>0</v>
      </c>
      <c r="AI30" s="37">
        <v>0</v>
      </c>
      <c r="AJ30" s="37">
        <v>0</v>
      </c>
      <c r="AK30" s="37">
        <v>0</v>
      </c>
      <c r="AL30" s="37">
        <v>0</v>
      </c>
      <c r="AM30" s="37">
        <v>0</v>
      </c>
      <c r="AN30" s="37">
        <v>0</v>
      </c>
      <c r="AO30" s="37"/>
      <c r="AP30" s="37"/>
      <c r="AQ30" s="37"/>
      <c r="AR30" s="37"/>
    </row>
    <row r="31" spans="1:44" x14ac:dyDescent="0.2">
      <c r="A31" s="1">
        <f t="shared" si="2"/>
        <v>11</v>
      </c>
      <c r="B31" s="101">
        <f t="shared" si="1"/>
        <v>45260</v>
      </c>
      <c r="C31" s="37">
        <v>0</v>
      </c>
      <c r="D31" s="37">
        <v>0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7">
        <v>0</v>
      </c>
      <c r="T31" s="37">
        <v>0</v>
      </c>
      <c r="U31" s="37">
        <v>1</v>
      </c>
      <c r="V31" s="37">
        <v>0</v>
      </c>
      <c r="W31" s="37">
        <v>0</v>
      </c>
      <c r="X31" s="37">
        <v>237</v>
      </c>
      <c r="Y31" s="37">
        <v>0</v>
      </c>
      <c r="Z31" s="37">
        <v>0</v>
      </c>
      <c r="AA31" s="37">
        <v>0</v>
      </c>
      <c r="AB31" s="37">
        <v>0</v>
      </c>
      <c r="AC31" s="37">
        <v>0</v>
      </c>
      <c r="AD31" s="37">
        <v>0</v>
      </c>
      <c r="AE31" s="47">
        <v>9.6699999999999994E-2</v>
      </c>
      <c r="AF31" s="37">
        <v>0</v>
      </c>
      <c r="AG31" s="37">
        <v>0</v>
      </c>
      <c r="AH31" s="37">
        <v>0</v>
      </c>
      <c r="AI31" s="37">
        <v>0</v>
      </c>
      <c r="AJ31" s="37">
        <v>0</v>
      </c>
      <c r="AK31" s="37">
        <v>0</v>
      </c>
      <c r="AL31" s="37">
        <v>0</v>
      </c>
      <c r="AM31" s="37">
        <v>0</v>
      </c>
      <c r="AN31" s="37">
        <v>0</v>
      </c>
      <c r="AO31" s="37"/>
      <c r="AP31" s="37"/>
      <c r="AQ31" s="37"/>
      <c r="AR31" s="37"/>
    </row>
    <row r="32" spans="1:44" x14ac:dyDescent="0.2">
      <c r="A32" s="1">
        <f t="shared" si="2"/>
        <v>12</v>
      </c>
      <c r="B32" s="101">
        <f t="shared" si="1"/>
        <v>45291</v>
      </c>
      <c r="C32" s="37">
        <v>0</v>
      </c>
      <c r="D32" s="37">
        <v>0</v>
      </c>
      <c r="E32" s="37">
        <v>0</v>
      </c>
      <c r="F32" s="37">
        <v>0</v>
      </c>
      <c r="G32" s="37">
        <v>0</v>
      </c>
      <c r="H32" s="37">
        <v>0</v>
      </c>
      <c r="I32" s="37">
        <v>0</v>
      </c>
      <c r="J32" s="37">
        <v>0</v>
      </c>
      <c r="K32" s="37">
        <v>0</v>
      </c>
      <c r="L32" s="37">
        <v>0</v>
      </c>
      <c r="M32" s="37">
        <v>0</v>
      </c>
      <c r="N32" s="37">
        <v>0</v>
      </c>
      <c r="O32" s="37">
        <v>0</v>
      </c>
      <c r="P32" s="37">
        <v>0</v>
      </c>
      <c r="Q32" s="37">
        <v>0</v>
      </c>
      <c r="R32" s="37">
        <v>0</v>
      </c>
      <c r="S32" s="37">
        <v>0</v>
      </c>
      <c r="T32" s="37">
        <v>0</v>
      </c>
      <c r="U32" s="37">
        <v>1</v>
      </c>
      <c r="V32" s="37">
        <v>0</v>
      </c>
      <c r="W32" s="37">
        <v>0</v>
      </c>
      <c r="X32" s="37">
        <v>237</v>
      </c>
      <c r="Y32" s="37">
        <v>0</v>
      </c>
      <c r="Z32" s="37">
        <v>0</v>
      </c>
      <c r="AA32" s="37">
        <v>0</v>
      </c>
      <c r="AB32" s="37">
        <v>0</v>
      </c>
      <c r="AC32" s="37">
        <v>0</v>
      </c>
      <c r="AD32" s="37">
        <v>0</v>
      </c>
      <c r="AE32" s="47">
        <v>9.6699999999999994E-2</v>
      </c>
      <c r="AF32" s="37">
        <v>0</v>
      </c>
      <c r="AG32" s="37">
        <v>0</v>
      </c>
      <c r="AH32" s="37">
        <v>0</v>
      </c>
      <c r="AI32" s="37">
        <v>0</v>
      </c>
      <c r="AJ32" s="37">
        <v>0</v>
      </c>
      <c r="AK32" s="37">
        <v>0</v>
      </c>
      <c r="AL32" s="37">
        <v>0</v>
      </c>
      <c r="AM32" s="37">
        <v>0</v>
      </c>
      <c r="AN32" s="37">
        <v>0</v>
      </c>
      <c r="AO32" s="37"/>
      <c r="AP32" s="37"/>
      <c r="AQ32" s="37"/>
      <c r="AR32" s="37"/>
    </row>
    <row r="33" spans="1:44" x14ac:dyDescent="0.2">
      <c r="A33" s="1">
        <f t="shared" si="2"/>
        <v>1</v>
      </c>
      <c r="B33" s="101">
        <f t="shared" si="1"/>
        <v>45322</v>
      </c>
      <c r="C33" s="37">
        <v>0</v>
      </c>
      <c r="D33" s="37">
        <v>0</v>
      </c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37">
        <v>0</v>
      </c>
      <c r="P33" s="37">
        <v>0</v>
      </c>
      <c r="Q33" s="37">
        <v>0</v>
      </c>
      <c r="R33" s="37">
        <v>0</v>
      </c>
      <c r="S33" s="37">
        <v>0</v>
      </c>
      <c r="T33" s="37">
        <v>0</v>
      </c>
      <c r="U33" s="37">
        <v>1</v>
      </c>
      <c r="V33" s="37">
        <v>0</v>
      </c>
      <c r="W33" s="37">
        <v>0</v>
      </c>
      <c r="X33" s="37">
        <v>237</v>
      </c>
      <c r="Y33" s="37">
        <v>0</v>
      </c>
      <c r="Z33" s="37">
        <v>0</v>
      </c>
      <c r="AA33" s="37">
        <v>0</v>
      </c>
      <c r="AB33" s="37">
        <v>0</v>
      </c>
      <c r="AC33" s="37">
        <v>0</v>
      </c>
      <c r="AD33" s="37">
        <v>0</v>
      </c>
      <c r="AE33" s="47">
        <v>9.6699999999999994E-2</v>
      </c>
      <c r="AF33" s="37">
        <v>0</v>
      </c>
      <c r="AG33" s="37">
        <v>0</v>
      </c>
      <c r="AH33" s="37">
        <v>0</v>
      </c>
      <c r="AI33" s="37">
        <v>0</v>
      </c>
      <c r="AJ33" s="37">
        <v>0</v>
      </c>
      <c r="AK33" s="37">
        <v>0</v>
      </c>
      <c r="AL33" s="37">
        <v>0</v>
      </c>
      <c r="AM33" s="37">
        <v>0</v>
      </c>
      <c r="AN33" s="37">
        <v>0</v>
      </c>
      <c r="AO33" s="37"/>
      <c r="AP33" s="37"/>
      <c r="AQ33" s="37"/>
      <c r="AR33" s="37"/>
    </row>
    <row r="34" spans="1:44" x14ac:dyDescent="0.2">
      <c r="A34" s="1">
        <f t="shared" si="2"/>
        <v>2</v>
      </c>
      <c r="B34" s="101">
        <f t="shared" si="1"/>
        <v>45351</v>
      </c>
      <c r="C34" s="37">
        <v>0</v>
      </c>
      <c r="D34" s="37">
        <v>0</v>
      </c>
      <c r="E34" s="37">
        <v>0</v>
      </c>
      <c r="F34" s="37">
        <v>0</v>
      </c>
      <c r="G34" s="37">
        <v>0</v>
      </c>
      <c r="H34" s="37">
        <v>0</v>
      </c>
      <c r="I34" s="37">
        <v>0</v>
      </c>
      <c r="J34" s="37">
        <v>0</v>
      </c>
      <c r="K34" s="37">
        <v>0</v>
      </c>
      <c r="L34" s="37">
        <v>0</v>
      </c>
      <c r="M34" s="37">
        <v>0</v>
      </c>
      <c r="N34" s="37">
        <v>0</v>
      </c>
      <c r="O34" s="37">
        <v>0</v>
      </c>
      <c r="P34" s="37">
        <v>0</v>
      </c>
      <c r="Q34" s="37">
        <v>0</v>
      </c>
      <c r="R34" s="37">
        <v>0</v>
      </c>
      <c r="S34" s="37">
        <v>0</v>
      </c>
      <c r="T34" s="37">
        <v>0</v>
      </c>
      <c r="U34" s="37">
        <v>1</v>
      </c>
      <c r="V34" s="37">
        <v>0</v>
      </c>
      <c r="W34" s="37">
        <v>0</v>
      </c>
      <c r="X34" s="37">
        <v>237</v>
      </c>
      <c r="Y34" s="37">
        <v>0</v>
      </c>
      <c r="Z34" s="37">
        <v>0</v>
      </c>
      <c r="AA34" s="37">
        <v>0</v>
      </c>
      <c r="AB34" s="37">
        <v>0</v>
      </c>
      <c r="AC34" s="37">
        <v>0</v>
      </c>
      <c r="AD34" s="37">
        <v>0</v>
      </c>
      <c r="AE34" s="47">
        <v>9.6699999999999994E-2</v>
      </c>
      <c r="AF34" s="37">
        <v>0</v>
      </c>
      <c r="AG34" s="37">
        <v>0</v>
      </c>
      <c r="AH34" s="37">
        <v>0</v>
      </c>
      <c r="AI34" s="37">
        <v>0</v>
      </c>
      <c r="AJ34" s="37">
        <v>0</v>
      </c>
      <c r="AK34" s="37">
        <v>0</v>
      </c>
      <c r="AL34" s="37">
        <v>0</v>
      </c>
      <c r="AM34" s="37">
        <v>0</v>
      </c>
      <c r="AN34" s="37">
        <v>0</v>
      </c>
      <c r="AO34" s="37"/>
      <c r="AP34" s="37"/>
      <c r="AQ34" s="37"/>
      <c r="AR34" s="37"/>
    </row>
    <row r="35" spans="1:44" x14ac:dyDescent="0.2">
      <c r="A35" s="1">
        <f t="shared" si="2"/>
        <v>3</v>
      </c>
      <c r="B35" s="101">
        <f t="shared" si="1"/>
        <v>45382</v>
      </c>
      <c r="C35" s="37">
        <v>0</v>
      </c>
      <c r="D35" s="37">
        <v>0</v>
      </c>
      <c r="E35" s="37">
        <v>0</v>
      </c>
      <c r="F35" s="37">
        <v>0</v>
      </c>
      <c r="G35" s="37">
        <v>0</v>
      </c>
      <c r="H35" s="37">
        <v>0</v>
      </c>
      <c r="I35" s="37">
        <v>0</v>
      </c>
      <c r="J35" s="37">
        <v>0</v>
      </c>
      <c r="K35" s="37">
        <v>0</v>
      </c>
      <c r="L35" s="37">
        <v>0</v>
      </c>
      <c r="M35" s="37">
        <v>0</v>
      </c>
      <c r="N35" s="37">
        <v>0</v>
      </c>
      <c r="O35" s="37">
        <v>0</v>
      </c>
      <c r="P35" s="37">
        <v>0</v>
      </c>
      <c r="Q35" s="37">
        <v>0</v>
      </c>
      <c r="R35" s="37">
        <v>0</v>
      </c>
      <c r="S35" s="37">
        <v>0</v>
      </c>
      <c r="T35" s="37">
        <v>0</v>
      </c>
      <c r="U35" s="37">
        <v>1</v>
      </c>
      <c r="V35" s="37">
        <v>0</v>
      </c>
      <c r="W35" s="37">
        <v>0</v>
      </c>
      <c r="X35" s="37">
        <v>237</v>
      </c>
      <c r="Y35" s="37">
        <v>0</v>
      </c>
      <c r="Z35" s="37">
        <v>0</v>
      </c>
      <c r="AA35" s="37">
        <v>0</v>
      </c>
      <c r="AB35" s="37">
        <v>0</v>
      </c>
      <c r="AC35" s="37">
        <v>0</v>
      </c>
      <c r="AD35" s="37">
        <v>0</v>
      </c>
      <c r="AE35" s="47">
        <v>9.6699999999999994E-2</v>
      </c>
      <c r="AF35" s="37">
        <v>0</v>
      </c>
      <c r="AG35" s="37">
        <v>0</v>
      </c>
      <c r="AH35" s="37">
        <v>0</v>
      </c>
      <c r="AI35" s="37">
        <v>0</v>
      </c>
      <c r="AJ35" s="37">
        <v>0</v>
      </c>
      <c r="AK35" s="37">
        <v>0</v>
      </c>
      <c r="AL35" s="37">
        <v>0</v>
      </c>
      <c r="AM35" s="37">
        <v>0</v>
      </c>
      <c r="AN35" s="37">
        <v>0</v>
      </c>
      <c r="AO35" s="37"/>
      <c r="AP35" s="37"/>
      <c r="AQ35" s="37"/>
      <c r="AR35" s="37"/>
    </row>
    <row r="36" spans="1:44" x14ac:dyDescent="0.2">
      <c r="A36" s="1">
        <f t="shared" si="2"/>
        <v>4</v>
      </c>
      <c r="B36" s="101">
        <f t="shared" si="1"/>
        <v>45412</v>
      </c>
      <c r="C36" s="37">
        <v>0</v>
      </c>
      <c r="D36" s="37">
        <v>0</v>
      </c>
      <c r="E36" s="37">
        <v>0</v>
      </c>
      <c r="F36" s="37">
        <v>0</v>
      </c>
      <c r="G36" s="37">
        <v>0</v>
      </c>
      <c r="H36" s="37">
        <v>0</v>
      </c>
      <c r="I36" s="37">
        <v>0</v>
      </c>
      <c r="J36" s="37">
        <v>0</v>
      </c>
      <c r="K36" s="37">
        <v>0</v>
      </c>
      <c r="L36" s="37">
        <v>0</v>
      </c>
      <c r="M36" s="37">
        <v>0</v>
      </c>
      <c r="N36" s="37">
        <v>0</v>
      </c>
      <c r="O36" s="37">
        <v>0</v>
      </c>
      <c r="P36" s="37">
        <v>0</v>
      </c>
      <c r="Q36" s="37">
        <v>0</v>
      </c>
      <c r="R36" s="37">
        <v>0</v>
      </c>
      <c r="S36" s="37">
        <v>0</v>
      </c>
      <c r="T36" s="37">
        <v>0</v>
      </c>
      <c r="U36" s="37">
        <v>1</v>
      </c>
      <c r="V36" s="37">
        <v>0</v>
      </c>
      <c r="W36" s="37">
        <v>0</v>
      </c>
      <c r="X36" s="37">
        <v>237</v>
      </c>
      <c r="Y36" s="37">
        <v>0</v>
      </c>
      <c r="Z36" s="37">
        <v>0</v>
      </c>
      <c r="AA36" s="37">
        <v>0</v>
      </c>
      <c r="AB36" s="37">
        <v>0</v>
      </c>
      <c r="AC36" s="37">
        <v>0</v>
      </c>
      <c r="AD36" s="37">
        <v>0</v>
      </c>
      <c r="AE36" s="47">
        <v>9.6699999999999994E-2</v>
      </c>
      <c r="AF36" s="37">
        <v>0</v>
      </c>
      <c r="AG36" s="37">
        <v>0</v>
      </c>
      <c r="AH36" s="37">
        <v>0</v>
      </c>
      <c r="AI36" s="37">
        <v>0</v>
      </c>
      <c r="AJ36" s="37">
        <v>0</v>
      </c>
      <c r="AK36" s="37">
        <v>0</v>
      </c>
      <c r="AL36" s="37">
        <v>0</v>
      </c>
      <c r="AM36" s="37">
        <v>0</v>
      </c>
      <c r="AN36" s="37">
        <v>0</v>
      </c>
      <c r="AO36" s="37"/>
      <c r="AP36" s="37"/>
      <c r="AQ36" s="37"/>
      <c r="AR36" s="37"/>
    </row>
    <row r="37" spans="1:44" x14ac:dyDescent="0.2">
      <c r="A37" s="1">
        <f t="shared" si="2"/>
        <v>5</v>
      </c>
      <c r="B37" s="101">
        <f t="shared" si="1"/>
        <v>45443</v>
      </c>
      <c r="C37" s="37">
        <v>0</v>
      </c>
      <c r="D37" s="37">
        <v>0</v>
      </c>
      <c r="E37" s="37">
        <v>0</v>
      </c>
      <c r="F37" s="37">
        <v>0</v>
      </c>
      <c r="G37" s="37">
        <v>0</v>
      </c>
      <c r="H37" s="37">
        <v>0</v>
      </c>
      <c r="I37" s="37">
        <v>0</v>
      </c>
      <c r="J37" s="37">
        <v>0</v>
      </c>
      <c r="K37" s="37">
        <v>0</v>
      </c>
      <c r="L37" s="37">
        <v>0</v>
      </c>
      <c r="M37" s="37">
        <v>0</v>
      </c>
      <c r="N37" s="37">
        <v>0</v>
      </c>
      <c r="O37" s="37">
        <v>0</v>
      </c>
      <c r="P37" s="37">
        <v>0</v>
      </c>
      <c r="Q37" s="37">
        <v>0</v>
      </c>
      <c r="R37" s="37">
        <v>0</v>
      </c>
      <c r="S37" s="37">
        <v>0</v>
      </c>
      <c r="T37" s="37">
        <v>0</v>
      </c>
      <c r="U37" s="37">
        <v>1</v>
      </c>
      <c r="V37" s="37">
        <v>0</v>
      </c>
      <c r="W37" s="37">
        <v>0</v>
      </c>
      <c r="X37" s="37">
        <v>237</v>
      </c>
      <c r="Y37" s="37">
        <v>0</v>
      </c>
      <c r="Z37" s="37">
        <v>0</v>
      </c>
      <c r="AA37" s="37">
        <v>0</v>
      </c>
      <c r="AB37" s="37">
        <v>0</v>
      </c>
      <c r="AC37" s="37">
        <v>0</v>
      </c>
      <c r="AD37" s="37">
        <v>0</v>
      </c>
      <c r="AE37" s="47">
        <v>9.6699999999999994E-2</v>
      </c>
      <c r="AF37" s="37">
        <v>0</v>
      </c>
      <c r="AG37" s="37">
        <v>0</v>
      </c>
      <c r="AH37" s="37">
        <v>0</v>
      </c>
      <c r="AI37" s="37">
        <v>0</v>
      </c>
      <c r="AJ37" s="37">
        <v>0</v>
      </c>
      <c r="AK37" s="37">
        <v>0</v>
      </c>
      <c r="AL37" s="37">
        <v>0</v>
      </c>
      <c r="AM37" s="37">
        <v>0</v>
      </c>
      <c r="AN37" s="37">
        <v>0</v>
      </c>
      <c r="AO37" s="37"/>
      <c r="AP37" s="37"/>
      <c r="AQ37" s="37"/>
      <c r="AR37" s="37"/>
    </row>
    <row r="38" spans="1:44" x14ac:dyDescent="0.2">
      <c r="A38" s="1">
        <f t="shared" si="2"/>
        <v>6</v>
      </c>
      <c r="B38" s="101">
        <f t="shared" si="1"/>
        <v>45473</v>
      </c>
      <c r="C38" s="37">
        <v>0</v>
      </c>
      <c r="D38" s="37">
        <v>0</v>
      </c>
      <c r="E38" s="37">
        <v>0</v>
      </c>
      <c r="F38" s="37">
        <v>0</v>
      </c>
      <c r="G38" s="37">
        <v>0</v>
      </c>
      <c r="H38" s="37">
        <v>0</v>
      </c>
      <c r="I38" s="37">
        <v>0</v>
      </c>
      <c r="J38" s="37">
        <v>0</v>
      </c>
      <c r="K38" s="37">
        <v>0</v>
      </c>
      <c r="L38" s="37">
        <v>0</v>
      </c>
      <c r="M38" s="37">
        <v>0</v>
      </c>
      <c r="N38" s="37">
        <v>0</v>
      </c>
      <c r="O38" s="37">
        <v>0</v>
      </c>
      <c r="P38" s="37">
        <v>0</v>
      </c>
      <c r="Q38" s="37">
        <v>0</v>
      </c>
      <c r="R38" s="37">
        <v>0</v>
      </c>
      <c r="S38" s="37">
        <v>0</v>
      </c>
      <c r="T38" s="37">
        <v>0</v>
      </c>
      <c r="U38" s="37">
        <v>1</v>
      </c>
      <c r="V38" s="37">
        <v>0</v>
      </c>
      <c r="W38" s="37">
        <v>0</v>
      </c>
      <c r="X38" s="37">
        <v>237</v>
      </c>
      <c r="Y38" s="37">
        <v>0</v>
      </c>
      <c r="Z38" s="37">
        <v>0</v>
      </c>
      <c r="AA38" s="37">
        <v>0</v>
      </c>
      <c r="AB38" s="37">
        <v>0</v>
      </c>
      <c r="AC38" s="37">
        <v>0</v>
      </c>
      <c r="AD38" s="37">
        <v>0</v>
      </c>
      <c r="AE38" s="47">
        <v>9.6699999999999994E-2</v>
      </c>
      <c r="AF38" s="37">
        <v>0</v>
      </c>
      <c r="AG38" s="37">
        <v>0</v>
      </c>
      <c r="AH38" s="37">
        <v>0</v>
      </c>
      <c r="AI38" s="37">
        <v>0</v>
      </c>
      <c r="AJ38" s="37">
        <v>0</v>
      </c>
      <c r="AK38" s="37">
        <v>0</v>
      </c>
      <c r="AL38" s="37">
        <v>0</v>
      </c>
      <c r="AM38" s="37">
        <v>0</v>
      </c>
      <c r="AN38" s="37">
        <v>0</v>
      </c>
      <c r="AO38" s="37"/>
      <c r="AP38" s="37"/>
      <c r="AQ38" s="37"/>
      <c r="AR38" s="37"/>
    </row>
    <row r="39" spans="1:44" x14ac:dyDescent="0.2">
      <c r="A39" s="1">
        <f t="shared" si="2"/>
        <v>7</v>
      </c>
      <c r="B39" s="101">
        <f t="shared" si="1"/>
        <v>45504</v>
      </c>
      <c r="C39" s="37">
        <v>0</v>
      </c>
      <c r="D39" s="37">
        <v>0</v>
      </c>
      <c r="E39" s="37">
        <v>0</v>
      </c>
      <c r="F39" s="37">
        <v>0</v>
      </c>
      <c r="G39" s="37">
        <v>0</v>
      </c>
      <c r="H39" s="37">
        <v>0</v>
      </c>
      <c r="I39" s="37">
        <v>0</v>
      </c>
      <c r="J39" s="37">
        <v>0</v>
      </c>
      <c r="K39" s="37">
        <v>0</v>
      </c>
      <c r="L39" s="37">
        <v>0</v>
      </c>
      <c r="M39" s="37">
        <v>0</v>
      </c>
      <c r="N39" s="37">
        <v>0</v>
      </c>
      <c r="O39" s="37">
        <v>0</v>
      </c>
      <c r="P39" s="37">
        <v>0</v>
      </c>
      <c r="Q39" s="37">
        <v>0</v>
      </c>
      <c r="R39" s="37">
        <v>0</v>
      </c>
      <c r="S39" s="37">
        <v>0</v>
      </c>
      <c r="T39" s="37">
        <v>0</v>
      </c>
      <c r="U39" s="37">
        <v>1</v>
      </c>
      <c r="V39" s="37">
        <v>0</v>
      </c>
      <c r="W39" s="37">
        <v>0</v>
      </c>
      <c r="X39" s="37">
        <v>237</v>
      </c>
      <c r="Y39" s="37">
        <v>0</v>
      </c>
      <c r="Z39" s="37">
        <v>0</v>
      </c>
      <c r="AA39" s="37">
        <v>0</v>
      </c>
      <c r="AB39" s="37">
        <v>0</v>
      </c>
      <c r="AC39" s="37">
        <v>0</v>
      </c>
      <c r="AD39" s="37">
        <v>0</v>
      </c>
      <c r="AE39" s="47">
        <v>9.6699999999999994E-2</v>
      </c>
      <c r="AF39" s="37">
        <v>0</v>
      </c>
      <c r="AG39" s="37">
        <v>0</v>
      </c>
      <c r="AH39" s="37">
        <v>0</v>
      </c>
      <c r="AI39" s="37">
        <v>0</v>
      </c>
      <c r="AJ39" s="37">
        <v>0</v>
      </c>
      <c r="AK39" s="37">
        <v>0</v>
      </c>
      <c r="AL39" s="37">
        <v>0</v>
      </c>
      <c r="AM39" s="37">
        <v>0</v>
      </c>
      <c r="AN39" s="37">
        <v>0</v>
      </c>
      <c r="AO39" s="37"/>
      <c r="AP39" s="37"/>
      <c r="AQ39" s="37"/>
      <c r="AR39" s="37"/>
    </row>
    <row r="40" spans="1:44" x14ac:dyDescent="0.2">
      <c r="A40" s="1">
        <f t="shared" si="2"/>
        <v>8</v>
      </c>
      <c r="B40" s="101">
        <f t="shared" si="1"/>
        <v>45535</v>
      </c>
      <c r="C40" s="37">
        <v>0</v>
      </c>
      <c r="D40" s="37">
        <v>0</v>
      </c>
      <c r="E40" s="37">
        <v>0</v>
      </c>
      <c r="F40" s="37">
        <v>0</v>
      </c>
      <c r="G40" s="37">
        <v>0</v>
      </c>
      <c r="H40" s="37">
        <v>0</v>
      </c>
      <c r="I40" s="37">
        <v>0</v>
      </c>
      <c r="J40" s="37">
        <v>0</v>
      </c>
      <c r="K40" s="37">
        <v>0</v>
      </c>
      <c r="L40" s="37">
        <v>0</v>
      </c>
      <c r="M40" s="37">
        <v>0</v>
      </c>
      <c r="N40" s="37">
        <v>0</v>
      </c>
      <c r="O40" s="37">
        <v>0</v>
      </c>
      <c r="P40" s="37">
        <v>0</v>
      </c>
      <c r="Q40" s="37">
        <v>0</v>
      </c>
      <c r="R40" s="37">
        <v>0</v>
      </c>
      <c r="S40" s="37">
        <v>0</v>
      </c>
      <c r="T40" s="37">
        <v>0</v>
      </c>
      <c r="U40" s="37">
        <v>1</v>
      </c>
      <c r="V40" s="37">
        <v>0</v>
      </c>
      <c r="W40" s="37">
        <v>0</v>
      </c>
      <c r="X40" s="37">
        <v>237</v>
      </c>
      <c r="Y40" s="37">
        <v>0</v>
      </c>
      <c r="Z40" s="37">
        <v>0</v>
      </c>
      <c r="AA40" s="37">
        <v>0</v>
      </c>
      <c r="AB40" s="37">
        <v>0</v>
      </c>
      <c r="AC40" s="37">
        <v>0</v>
      </c>
      <c r="AD40" s="37">
        <v>0</v>
      </c>
      <c r="AE40" s="47">
        <v>9.6699999999999994E-2</v>
      </c>
      <c r="AF40" s="37">
        <v>0</v>
      </c>
      <c r="AG40" s="37">
        <v>0</v>
      </c>
      <c r="AH40" s="37">
        <v>0</v>
      </c>
      <c r="AI40" s="37">
        <v>0</v>
      </c>
      <c r="AJ40" s="37">
        <v>0</v>
      </c>
      <c r="AK40" s="37">
        <v>0</v>
      </c>
      <c r="AL40" s="37">
        <v>0</v>
      </c>
      <c r="AM40" s="37">
        <v>0</v>
      </c>
      <c r="AN40" s="37">
        <v>0</v>
      </c>
      <c r="AO40" s="37"/>
      <c r="AP40" s="37"/>
      <c r="AQ40" s="37"/>
      <c r="AR40" s="37"/>
    </row>
    <row r="41" spans="1:44" x14ac:dyDescent="0.2">
      <c r="A41" s="1">
        <f t="shared" si="2"/>
        <v>9</v>
      </c>
      <c r="B41" s="101">
        <f t="shared" si="1"/>
        <v>45565</v>
      </c>
      <c r="C41" s="37">
        <v>0</v>
      </c>
      <c r="D41" s="37">
        <v>0</v>
      </c>
      <c r="E41" s="37">
        <v>0</v>
      </c>
      <c r="F41" s="37">
        <v>0</v>
      </c>
      <c r="G41" s="37">
        <v>0</v>
      </c>
      <c r="H41" s="37">
        <v>0</v>
      </c>
      <c r="I41" s="37">
        <v>0</v>
      </c>
      <c r="J41" s="37">
        <v>0</v>
      </c>
      <c r="K41" s="37">
        <v>0</v>
      </c>
      <c r="L41" s="37">
        <v>0</v>
      </c>
      <c r="M41" s="37">
        <v>0</v>
      </c>
      <c r="N41" s="37">
        <v>0</v>
      </c>
      <c r="O41" s="37">
        <v>0</v>
      </c>
      <c r="P41" s="37">
        <v>0</v>
      </c>
      <c r="Q41" s="37">
        <v>0</v>
      </c>
      <c r="R41" s="37">
        <v>0</v>
      </c>
      <c r="S41" s="37">
        <v>0</v>
      </c>
      <c r="T41" s="37">
        <v>0</v>
      </c>
      <c r="U41" s="37">
        <v>1</v>
      </c>
      <c r="V41" s="37">
        <v>0</v>
      </c>
      <c r="W41" s="37">
        <v>0</v>
      </c>
      <c r="X41" s="37">
        <v>237</v>
      </c>
      <c r="Y41" s="37">
        <v>0</v>
      </c>
      <c r="Z41" s="37">
        <v>0</v>
      </c>
      <c r="AA41" s="37">
        <v>0</v>
      </c>
      <c r="AB41" s="37">
        <v>0</v>
      </c>
      <c r="AC41" s="37">
        <v>0</v>
      </c>
      <c r="AD41" s="37">
        <v>0</v>
      </c>
      <c r="AE41" s="47">
        <v>9.6699999999999994E-2</v>
      </c>
      <c r="AF41" s="37">
        <v>0</v>
      </c>
      <c r="AG41" s="37">
        <v>0</v>
      </c>
      <c r="AH41" s="37">
        <v>0</v>
      </c>
      <c r="AI41" s="37">
        <v>0</v>
      </c>
      <c r="AJ41" s="37">
        <v>0</v>
      </c>
      <c r="AK41" s="37">
        <v>0</v>
      </c>
      <c r="AL41" s="37">
        <v>0</v>
      </c>
      <c r="AM41" s="37">
        <v>0</v>
      </c>
      <c r="AN41" s="37">
        <v>0</v>
      </c>
      <c r="AO41" s="37"/>
      <c r="AP41" s="37"/>
      <c r="AQ41" s="37"/>
      <c r="AR41" s="37"/>
    </row>
    <row r="42" spans="1:44" x14ac:dyDescent="0.2">
      <c r="A42" s="1">
        <f t="shared" si="2"/>
        <v>10</v>
      </c>
      <c r="B42" s="101">
        <f t="shared" si="1"/>
        <v>45596</v>
      </c>
      <c r="C42" s="37">
        <v>0</v>
      </c>
      <c r="D42" s="37">
        <v>0</v>
      </c>
      <c r="E42" s="37">
        <v>0</v>
      </c>
      <c r="F42" s="37">
        <v>0</v>
      </c>
      <c r="G42" s="37">
        <v>0</v>
      </c>
      <c r="H42" s="37">
        <v>0</v>
      </c>
      <c r="I42" s="37">
        <v>0</v>
      </c>
      <c r="J42" s="37">
        <v>0</v>
      </c>
      <c r="K42" s="37">
        <v>0</v>
      </c>
      <c r="L42" s="37">
        <v>0</v>
      </c>
      <c r="M42" s="37">
        <v>0</v>
      </c>
      <c r="N42" s="37">
        <v>0</v>
      </c>
      <c r="O42" s="37">
        <v>0</v>
      </c>
      <c r="P42" s="37">
        <v>0</v>
      </c>
      <c r="Q42" s="37">
        <v>0</v>
      </c>
      <c r="R42" s="37">
        <v>0</v>
      </c>
      <c r="S42" s="37">
        <v>0</v>
      </c>
      <c r="T42" s="37">
        <v>0</v>
      </c>
      <c r="U42" s="37">
        <v>1</v>
      </c>
      <c r="V42" s="37">
        <v>0</v>
      </c>
      <c r="W42" s="37">
        <v>0</v>
      </c>
      <c r="X42" s="37">
        <v>237</v>
      </c>
      <c r="Y42" s="37">
        <v>0</v>
      </c>
      <c r="Z42" s="37">
        <v>0</v>
      </c>
      <c r="AA42" s="37">
        <v>0</v>
      </c>
      <c r="AB42" s="37">
        <v>0</v>
      </c>
      <c r="AC42" s="37">
        <v>0</v>
      </c>
      <c r="AD42" s="37">
        <v>0</v>
      </c>
      <c r="AE42" s="47">
        <v>9.6699999999999994E-2</v>
      </c>
      <c r="AF42" s="37">
        <v>0</v>
      </c>
      <c r="AG42" s="37">
        <v>0</v>
      </c>
      <c r="AH42" s="37">
        <v>0</v>
      </c>
      <c r="AI42" s="37">
        <v>0</v>
      </c>
      <c r="AJ42" s="37">
        <v>0</v>
      </c>
      <c r="AK42" s="37">
        <v>0</v>
      </c>
      <c r="AL42" s="37">
        <v>0</v>
      </c>
      <c r="AM42" s="37">
        <v>0</v>
      </c>
      <c r="AN42" s="37">
        <v>0</v>
      </c>
      <c r="AO42" s="37"/>
      <c r="AP42" s="37"/>
      <c r="AQ42" s="37"/>
      <c r="AR42" s="37"/>
    </row>
    <row r="43" spans="1:44" x14ac:dyDescent="0.2">
      <c r="A43" s="1">
        <f t="shared" si="2"/>
        <v>11</v>
      </c>
      <c r="B43" s="101">
        <f t="shared" si="1"/>
        <v>45626</v>
      </c>
      <c r="C43" s="37">
        <v>0</v>
      </c>
      <c r="D43" s="37">
        <v>0</v>
      </c>
      <c r="E43" s="37">
        <v>0</v>
      </c>
      <c r="F43" s="37">
        <v>0</v>
      </c>
      <c r="G43" s="37">
        <v>0</v>
      </c>
      <c r="H43" s="37">
        <v>0</v>
      </c>
      <c r="I43" s="37">
        <v>0</v>
      </c>
      <c r="J43" s="37">
        <v>0</v>
      </c>
      <c r="K43" s="37">
        <v>0</v>
      </c>
      <c r="L43" s="37">
        <v>0</v>
      </c>
      <c r="M43" s="37">
        <v>0</v>
      </c>
      <c r="N43" s="37">
        <v>0</v>
      </c>
      <c r="O43" s="37">
        <v>0</v>
      </c>
      <c r="P43" s="37">
        <v>0</v>
      </c>
      <c r="Q43" s="37">
        <v>0</v>
      </c>
      <c r="R43" s="37">
        <v>0</v>
      </c>
      <c r="S43" s="37">
        <v>0</v>
      </c>
      <c r="T43" s="37">
        <v>0</v>
      </c>
      <c r="U43" s="37">
        <v>1</v>
      </c>
      <c r="V43" s="37">
        <v>0</v>
      </c>
      <c r="W43" s="37">
        <v>0</v>
      </c>
      <c r="X43" s="37">
        <v>237</v>
      </c>
      <c r="Y43" s="37">
        <v>0</v>
      </c>
      <c r="Z43" s="37">
        <v>0</v>
      </c>
      <c r="AA43" s="37">
        <v>0</v>
      </c>
      <c r="AB43" s="37">
        <v>0</v>
      </c>
      <c r="AC43" s="37">
        <v>0</v>
      </c>
      <c r="AD43" s="37">
        <v>0</v>
      </c>
      <c r="AE43" s="47">
        <v>9.6699999999999994E-2</v>
      </c>
      <c r="AF43" s="37">
        <v>0</v>
      </c>
      <c r="AG43" s="37">
        <v>0</v>
      </c>
      <c r="AH43" s="37">
        <v>0</v>
      </c>
      <c r="AI43" s="37">
        <v>0</v>
      </c>
      <c r="AJ43" s="37">
        <v>0</v>
      </c>
      <c r="AK43" s="37">
        <v>0</v>
      </c>
      <c r="AL43" s="37">
        <v>0</v>
      </c>
      <c r="AM43" s="37">
        <v>0</v>
      </c>
      <c r="AN43" s="37">
        <v>0</v>
      </c>
      <c r="AO43" s="37"/>
      <c r="AP43" s="37"/>
      <c r="AQ43" s="37"/>
      <c r="AR43" s="37"/>
    </row>
    <row r="44" spans="1:44" x14ac:dyDescent="0.2">
      <c r="A44" s="1">
        <f t="shared" si="2"/>
        <v>12</v>
      </c>
      <c r="B44" s="101">
        <f t="shared" si="1"/>
        <v>45657</v>
      </c>
      <c r="C44" s="37">
        <v>0</v>
      </c>
      <c r="D44" s="37">
        <v>0</v>
      </c>
      <c r="E44" s="37">
        <v>0</v>
      </c>
      <c r="F44" s="37">
        <v>0</v>
      </c>
      <c r="G44" s="37">
        <v>0</v>
      </c>
      <c r="H44" s="37">
        <v>0</v>
      </c>
      <c r="I44" s="37">
        <v>0</v>
      </c>
      <c r="J44" s="37">
        <v>0</v>
      </c>
      <c r="K44" s="37">
        <v>0</v>
      </c>
      <c r="L44" s="37">
        <v>0</v>
      </c>
      <c r="M44" s="37">
        <v>0</v>
      </c>
      <c r="N44" s="37">
        <v>0</v>
      </c>
      <c r="O44" s="37">
        <v>0</v>
      </c>
      <c r="P44" s="37">
        <v>0</v>
      </c>
      <c r="Q44" s="37">
        <v>0</v>
      </c>
      <c r="R44" s="37">
        <v>0</v>
      </c>
      <c r="S44" s="37">
        <v>0</v>
      </c>
      <c r="T44" s="37">
        <v>0</v>
      </c>
      <c r="U44" s="37">
        <v>1</v>
      </c>
      <c r="V44" s="37">
        <v>0</v>
      </c>
      <c r="W44" s="37">
        <v>0</v>
      </c>
      <c r="X44" s="37">
        <v>237</v>
      </c>
      <c r="Y44" s="37">
        <v>0</v>
      </c>
      <c r="Z44" s="37">
        <v>0</v>
      </c>
      <c r="AA44" s="37">
        <v>0</v>
      </c>
      <c r="AB44" s="37">
        <v>0</v>
      </c>
      <c r="AC44" s="37">
        <v>0</v>
      </c>
      <c r="AD44" s="37">
        <v>0</v>
      </c>
      <c r="AE44" s="47">
        <v>9.6699999999999994E-2</v>
      </c>
      <c r="AF44" s="37">
        <v>0</v>
      </c>
      <c r="AG44" s="37">
        <v>0</v>
      </c>
      <c r="AH44" s="37">
        <v>0</v>
      </c>
      <c r="AI44" s="37">
        <v>0</v>
      </c>
      <c r="AJ44" s="37">
        <v>0</v>
      </c>
      <c r="AK44" s="37">
        <v>0</v>
      </c>
      <c r="AL44" s="37">
        <v>0</v>
      </c>
      <c r="AM44" s="37">
        <v>0</v>
      </c>
      <c r="AN44" s="37">
        <v>0</v>
      </c>
      <c r="AO44" s="37"/>
      <c r="AP44" s="37"/>
      <c r="AQ44" s="37"/>
      <c r="AR44" s="37"/>
    </row>
    <row r="45" spans="1:44" x14ac:dyDescent="0.2">
      <c r="A45" s="1">
        <f t="shared" si="2"/>
        <v>1</v>
      </c>
      <c r="B45" s="101">
        <f t="shared" si="1"/>
        <v>45688</v>
      </c>
      <c r="C45" s="37">
        <v>0</v>
      </c>
      <c r="D45" s="37">
        <v>0</v>
      </c>
      <c r="E45" s="37">
        <v>0</v>
      </c>
      <c r="F45" s="37">
        <v>0</v>
      </c>
      <c r="G45" s="37">
        <v>0</v>
      </c>
      <c r="H45" s="37">
        <v>0</v>
      </c>
      <c r="I45" s="37">
        <v>0</v>
      </c>
      <c r="J45" s="37">
        <v>0</v>
      </c>
      <c r="K45" s="37">
        <v>0</v>
      </c>
      <c r="L45" s="37">
        <v>0</v>
      </c>
      <c r="M45" s="37">
        <v>0</v>
      </c>
      <c r="N45" s="37">
        <v>0</v>
      </c>
      <c r="O45" s="37">
        <v>0</v>
      </c>
      <c r="P45" s="37">
        <v>0</v>
      </c>
      <c r="Q45" s="37">
        <v>0</v>
      </c>
      <c r="R45" s="37">
        <v>0</v>
      </c>
      <c r="S45" s="37">
        <v>0</v>
      </c>
      <c r="T45" s="37">
        <v>0</v>
      </c>
      <c r="U45" s="37">
        <v>1</v>
      </c>
      <c r="V45" s="37">
        <v>0</v>
      </c>
      <c r="W45" s="37">
        <v>0</v>
      </c>
      <c r="X45" s="37">
        <v>237</v>
      </c>
      <c r="Y45" s="37">
        <v>0</v>
      </c>
      <c r="Z45" s="37">
        <v>0</v>
      </c>
      <c r="AA45" s="37">
        <v>0</v>
      </c>
      <c r="AB45" s="37">
        <v>0</v>
      </c>
      <c r="AC45" s="37">
        <v>0</v>
      </c>
      <c r="AD45" s="37">
        <v>0</v>
      </c>
      <c r="AE45" s="47">
        <v>9.6699999999999994E-2</v>
      </c>
      <c r="AF45" s="37">
        <v>0</v>
      </c>
      <c r="AG45" s="37">
        <v>0</v>
      </c>
      <c r="AH45" s="37">
        <v>0</v>
      </c>
      <c r="AI45" s="37">
        <v>0</v>
      </c>
      <c r="AJ45" s="37">
        <v>0</v>
      </c>
      <c r="AK45" s="37">
        <v>0</v>
      </c>
      <c r="AL45" s="37">
        <v>0</v>
      </c>
      <c r="AM45" s="37">
        <v>0</v>
      </c>
      <c r="AN45" s="37">
        <v>0</v>
      </c>
      <c r="AO45" s="37"/>
      <c r="AP45" s="37"/>
      <c r="AQ45" s="37"/>
      <c r="AR45" s="37"/>
    </row>
    <row r="46" spans="1:44" x14ac:dyDescent="0.2">
      <c r="A46" s="1">
        <f t="shared" si="2"/>
        <v>2</v>
      </c>
      <c r="B46" s="101">
        <f t="shared" si="1"/>
        <v>45716</v>
      </c>
      <c r="C46" s="37">
        <v>0</v>
      </c>
      <c r="D46" s="37">
        <v>0</v>
      </c>
      <c r="E46" s="37">
        <v>0</v>
      </c>
      <c r="F46" s="37">
        <v>0</v>
      </c>
      <c r="G46" s="37">
        <v>0</v>
      </c>
      <c r="H46" s="37">
        <v>0</v>
      </c>
      <c r="I46" s="37">
        <v>0</v>
      </c>
      <c r="J46" s="37">
        <v>0</v>
      </c>
      <c r="K46" s="37">
        <v>0</v>
      </c>
      <c r="L46" s="37">
        <v>0</v>
      </c>
      <c r="M46" s="37">
        <v>0</v>
      </c>
      <c r="N46" s="37">
        <v>0</v>
      </c>
      <c r="O46" s="37">
        <v>0</v>
      </c>
      <c r="P46" s="37">
        <v>0</v>
      </c>
      <c r="Q46" s="37">
        <v>0</v>
      </c>
      <c r="R46" s="37">
        <v>0</v>
      </c>
      <c r="S46" s="37">
        <v>0</v>
      </c>
      <c r="T46" s="37">
        <v>0</v>
      </c>
      <c r="U46" s="37">
        <v>1</v>
      </c>
      <c r="V46" s="37">
        <v>0</v>
      </c>
      <c r="W46" s="37">
        <v>0</v>
      </c>
      <c r="X46" s="37">
        <v>237</v>
      </c>
      <c r="Y46" s="37">
        <v>0</v>
      </c>
      <c r="Z46" s="37">
        <v>0</v>
      </c>
      <c r="AA46" s="37">
        <v>0</v>
      </c>
      <c r="AB46" s="37">
        <v>0</v>
      </c>
      <c r="AC46" s="37">
        <v>0</v>
      </c>
      <c r="AD46" s="37">
        <v>0</v>
      </c>
      <c r="AE46" s="47">
        <v>9.6699999999999994E-2</v>
      </c>
      <c r="AF46" s="37">
        <v>0</v>
      </c>
      <c r="AG46" s="37">
        <v>0</v>
      </c>
      <c r="AH46" s="37">
        <v>0</v>
      </c>
      <c r="AI46" s="37">
        <v>0</v>
      </c>
      <c r="AJ46" s="37">
        <v>0</v>
      </c>
      <c r="AK46" s="37">
        <v>0</v>
      </c>
      <c r="AL46" s="37">
        <v>0</v>
      </c>
      <c r="AM46" s="37">
        <v>0</v>
      </c>
      <c r="AN46" s="37">
        <v>0</v>
      </c>
      <c r="AO46" s="37"/>
      <c r="AP46" s="37"/>
      <c r="AQ46" s="37"/>
      <c r="AR46" s="37"/>
    </row>
    <row r="47" spans="1:44" x14ac:dyDescent="0.2">
      <c r="A47" s="1">
        <f t="shared" si="2"/>
        <v>3</v>
      </c>
      <c r="B47" s="101">
        <f t="shared" si="1"/>
        <v>45747</v>
      </c>
      <c r="C47" s="37">
        <v>0</v>
      </c>
      <c r="D47" s="37">
        <v>0</v>
      </c>
      <c r="E47" s="37">
        <v>0</v>
      </c>
      <c r="F47" s="37">
        <v>0</v>
      </c>
      <c r="G47" s="37">
        <v>0</v>
      </c>
      <c r="H47" s="37">
        <v>0</v>
      </c>
      <c r="I47" s="37">
        <v>0</v>
      </c>
      <c r="J47" s="37">
        <v>0</v>
      </c>
      <c r="K47" s="37">
        <v>0</v>
      </c>
      <c r="L47" s="37">
        <v>0</v>
      </c>
      <c r="M47" s="37">
        <v>0</v>
      </c>
      <c r="N47" s="37">
        <v>0</v>
      </c>
      <c r="O47" s="37">
        <v>0</v>
      </c>
      <c r="P47" s="37">
        <v>0</v>
      </c>
      <c r="Q47" s="37">
        <v>0</v>
      </c>
      <c r="R47" s="37">
        <v>0</v>
      </c>
      <c r="S47" s="37">
        <v>0</v>
      </c>
      <c r="T47" s="37">
        <v>0</v>
      </c>
      <c r="U47" s="37">
        <v>1</v>
      </c>
      <c r="V47" s="37">
        <v>0</v>
      </c>
      <c r="W47" s="37">
        <v>0</v>
      </c>
      <c r="X47" s="37">
        <v>237</v>
      </c>
      <c r="Y47" s="37">
        <v>0</v>
      </c>
      <c r="Z47" s="37">
        <v>0</v>
      </c>
      <c r="AA47" s="37">
        <v>0</v>
      </c>
      <c r="AB47" s="37">
        <v>0</v>
      </c>
      <c r="AC47" s="37">
        <v>0</v>
      </c>
      <c r="AD47" s="37">
        <v>0</v>
      </c>
      <c r="AE47" s="47">
        <v>9.6699999999999994E-2</v>
      </c>
      <c r="AF47" s="37">
        <v>0</v>
      </c>
      <c r="AG47" s="37">
        <v>0</v>
      </c>
      <c r="AH47" s="37">
        <v>0</v>
      </c>
      <c r="AI47" s="37">
        <v>0</v>
      </c>
      <c r="AJ47" s="37">
        <v>0</v>
      </c>
      <c r="AK47" s="37">
        <v>0</v>
      </c>
      <c r="AL47" s="37">
        <v>0</v>
      </c>
      <c r="AM47" s="37">
        <v>0</v>
      </c>
      <c r="AN47" s="37">
        <v>0</v>
      </c>
      <c r="AO47" s="37"/>
      <c r="AP47" s="37"/>
      <c r="AQ47" s="37"/>
      <c r="AR47" s="37"/>
    </row>
    <row r="48" spans="1:44" x14ac:dyDescent="0.2">
      <c r="A48" s="1">
        <f t="shared" si="2"/>
        <v>4</v>
      </c>
      <c r="B48" s="101">
        <f t="shared" si="1"/>
        <v>45777</v>
      </c>
      <c r="C48" s="37">
        <v>0</v>
      </c>
      <c r="D48" s="37">
        <v>0</v>
      </c>
      <c r="E48" s="37">
        <v>0</v>
      </c>
      <c r="F48" s="37">
        <v>0</v>
      </c>
      <c r="G48" s="37">
        <v>0</v>
      </c>
      <c r="H48" s="37">
        <v>0</v>
      </c>
      <c r="I48" s="37">
        <v>0</v>
      </c>
      <c r="J48" s="37">
        <v>0</v>
      </c>
      <c r="K48" s="37">
        <v>0</v>
      </c>
      <c r="L48" s="37">
        <v>0</v>
      </c>
      <c r="M48" s="37">
        <v>0</v>
      </c>
      <c r="N48" s="37">
        <v>0</v>
      </c>
      <c r="O48" s="37">
        <v>0</v>
      </c>
      <c r="P48" s="37">
        <v>0</v>
      </c>
      <c r="Q48" s="37">
        <v>0</v>
      </c>
      <c r="R48" s="37">
        <v>0</v>
      </c>
      <c r="S48" s="37">
        <v>0</v>
      </c>
      <c r="T48" s="37">
        <v>0</v>
      </c>
      <c r="U48" s="37">
        <v>1</v>
      </c>
      <c r="V48" s="37">
        <v>0</v>
      </c>
      <c r="W48" s="37">
        <v>0</v>
      </c>
      <c r="X48" s="37">
        <v>237</v>
      </c>
      <c r="Y48" s="37">
        <v>0</v>
      </c>
      <c r="Z48" s="37">
        <v>0</v>
      </c>
      <c r="AA48" s="37">
        <v>0</v>
      </c>
      <c r="AB48" s="37">
        <v>0</v>
      </c>
      <c r="AC48" s="37">
        <v>0</v>
      </c>
      <c r="AD48" s="37">
        <v>0</v>
      </c>
      <c r="AE48" s="47">
        <v>9.6699999999999994E-2</v>
      </c>
      <c r="AF48" s="37">
        <v>0</v>
      </c>
      <c r="AG48" s="37">
        <v>0</v>
      </c>
      <c r="AH48" s="37">
        <v>0</v>
      </c>
      <c r="AI48" s="37">
        <v>0</v>
      </c>
      <c r="AJ48" s="37">
        <v>0</v>
      </c>
      <c r="AK48" s="37">
        <v>0</v>
      </c>
      <c r="AL48" s="37">
        <v>0</v>
      </c>
      <c r="AM48" s="37">
        <v>0</v>
      </c>
      <c r="AN48" s="37">
        <v>0</v>
      </c>
      <c r="AO48" s="37"/>
      <c r="AP48" s="37"/>
      <c r="AQ48" s="37"/>
      <c r="AR48" s="37"/>
    </row>
    <row r="49" spans="1:44" x14ac:dyDescent="0.2">
      <c r="A49" s="1">
        <f t="shared" si="2"/>
        <v>5</v>
      </c>
      <c r="B49" s="101">
        <f t="shared" si="1"/>
        <v>45808</v>
      </c>
      <c r="C49" s="37">
        <v>0</v>
      </c>
      <c r="D49" s="37">
        <v>0</v>
      </c>
      <c r="E49" s="37">
        <v>0</v>
      </c>
      <c r="F49" s="37">
        <v>0</v>
      </c>
      <c r="G49" s="37">
        <v>0</v>
      </c>
      <c r="H49" s="37">
        <v>0</v>
      </c>
      <c r="I49" s="37">
        <v>0</v>
      </c>
      <c r="J49" s="37">
        <v>0</v>
      </c>
      <c r="K49" s="37">
        <v>0</v>
      </c>
      <c r="L49" s="37">
        <v>0</v>
      </c>
      <c r="M49" s="37">
        <v>0</v>
      </c>
      <c r="N49" s="37">
        <v>0</v>
      </c>
      <c r="O49" s="37">
        <v>0</v>
      </c>
      <c r="P49" s="37">
        <v>0</v>
      </c>
      <c r="Q49" s="37">
        <v>0</v>
      </c>
      <c r="R49" s="37">
        <v>0</v>
      </c>
      <c r="S49" s="37">
        <v>0</v>
      </c>
      <c r="T49" s="37">
        <v>0</v>
      </c>
      <c r="U49" s="37">
        <v>1</v>
      </c>
      <c r="V49" s="37">
        <v>0</v>
      </c>
      <c r="W49" s="37">
        <v>0</v>
      </c>
      <c r="X49" s="37">
        <v>237</v>
      </c>
      <c r="Y49" s="37">
        <v>0</v>
      </c>
      <c r="Z49" s="37">
        <v>0</v>
      </c>
      <c r="AA49" s="37">
        <v>0</v>
      </c>
      <c r="AB49" s="37">
        <v>0</v>
      </c>
      <c r="AC49" s="37">
        <v>0</v>
      </c>
      <c r="AD49" s="37">
        <v>0</v>
      </c>
      <c r="AE49" s="47">
        <v>9.6699999999999994E-2</v>
      </c>
      <c r="AF49" s="37">
        <v>0</v>
      </c>
      <c r="AG49" s="37">
        <v>0</v>
      </c>
      <c r="AH49" s="37">
        <v>0</v>
      </c>
      <c r="AI49" s="37">
        <v>0</v>
      </c>
      <c r="AJ49" s="37">
        <v>0</v>
      </c>
      <c r="AK49" s="37">
        <v>0</v>
      </c>
      <c r="AL49" s="37">
        <v>0</v>
      </c>
      <c r="AM49" s="37">
        <v>0</v>
      </c>
      <c r="AN49" s="37">
        <v>0</v>
      </c>
      <c r="AO49" s="37"/>
      <c r="AP49" s="37"/>
      <c r="AQ49" s="37"/>
      <c r="AR49" s="37"/>
    </row>
    <row r="50" spans="1:44" x14ac:dyDescent="0.2">
      <c r="A50" s="1">
        <f t="shared" si="2"/>
        <v>6</v>
      </c>
      <c r="B50" s="101">
        <f t="shared" si="1"/>
        <v>45838</v>
      </c>
      <c r="C50" s="37">
        <v>0</v>
      </c>
      <c r="D50" s="37">
        <v>0</v>
      </c>
      <c r="E50" s="37">
        <v>0</v>
      </c>
      <c r="F50" s="37">
        <v>0</v>
      </c>
      <c r="G50" s="37">
        <v>0</v>
      </c>
      <c r="H50" s="37">
        <v>0</v>
      </c>
      <c r="I50" s="37">
        <v>0</v>
      </c>
      <c r="J50" s="37">
        <v>0</v>
      </c>
      <c r="K50" s="37">
        <v>0</v>
      </c>
      <c r="L50" s="37">
        <v>0</v>
      </c>
      <c r="M50" s="37">
        <v>0</v>
      </c>
      <c r="N50" s="37">
        <v>0</v>
      </c>
      <c r="O50" s="37">
        <v>0</v>
      </c>
      <c r="P50" s="37">
        <v>0</v>
      </c>
      <c r="Q50" s="37">
        <v>0</v>
      </c>
      <c r="R50" s="37">
        <v>0</v>
      </c>
      <c r="S50" s="37">
        <v>0</v>
      </c>
      <c r="T50" s="37">
        <v>0</v>
      </c>
      <c r="U50" s="37">
        <v>1</v>
      </c>
      <c r="V50" s="37">
        <v>0</v>
      </c>
      <c r="W50" s="37">
        <v>0</v>
      </c>
      <c r="X50" s="37">
        <v>237</v>
      </c>
      <c r="Y50" s="37">
        <v>0</v>
      </c>
      <c r="Z50" s="37">
        <v>0</v>
      </c>
      <c r="AA50" s="37">
        <v>0</v>
      </c>
      <c r="AB50" s="37">
        <v>0</v>
      </c>
      <c r="AC50" s="37">
        <v>0</v>
      </c>
      <c r="AD50" s="37">
        <v>0</v>
      </c>
      <c r="AE50" s="47">
        <v>9.6699999999999994E-2</v>
      </c>
      <c r="AF50" s="37">
        <v>0</v>
      </c>
      <c r="AG50" s="37">
        <v>0</v>
      </c>
      <c r="AH50" s="37">
        <v>0</v>
      </c>
      <c r="AI50" s="37">
        <v>0</v>
      </c>
      <c r="AJ50" s="37">
        <v>0</v>
      </c>
      <c r="AK50" s="37">
        <v>0</v>
      </c>
      <c r="AL50" s="37">
        <v>0</v>
      </c>
      <c r="AM50" s="37">
        <v>0</v>
      </c>
      <c r="AN50" s="37">
        <v>0</v>
      </c>
      <c r="AO50" s="37"/>
      <c r="AP50" s="37"/>
      <c r="AQ50" s="37"/>
      <c r="AR50" s="37"/>
    </row>
    <row r="51" spans="1:44" x14ac:dyDescent="0.2">
      <c r="A51" s="1">
        <f t="shared" si="2"/>
        <v>7</v>
      </c>
      <c r="B51" s="101">
        <f t="shared" si="1"/>
        <v>45869</v>
      </c>
      <c r="C51" s="37">
        <v>0</v>
      </c>
      <c r="D51" s="37">
        <v>0</v>
      </c>
      <c r="E51" s="37">
        <v>0</v>
      </c>
      <c r="F51" s="37">
        <v>0</v>
      </c>
      <c r="G51" s="37">
        <v>0</v>
      </c>
      <c r="H51" s="37">
        <v>0</v>
      </c>
      <c r="I51" s="37">
        <v>0</v>
      </c>
      <c r="J51" s="37">
        <v>0</v>
      </c>
      <c r="K51" s="37">
        <v>0</v>
      </c>
      <c r="L51" s="37">
        <v>0</v>
      </c>
      <c r="M51" s="37">
        <v>0</v>
      </c>
      <c r="N51" s="37">
        <v>0</v>
      </c>
      <c r="O51" s="37">
        <v>0</v>
      </c>
      <c r="P51" s="37">
        <v>0</v>
      </c>
      <c r="Q51" s="37">
        <v>0</v>
      </c>
      <c r="R51" s="37">
        <v>0</v>
      </c>
      <c r="S51" s="37">
        <v>0</v>
      </c>
      <c r="T51" s="37">
        <v>0</v>
      </c>
      <c r="U51" s="37">
        <v>1</v>
      </c>
      <c r="V51" s="37">
        <v>0</v>
      </c>
      <c r="W51" s="37">
        <v>0</v>
      </c>
      <c r="X51" s="37">
        <v>237</v>
      </c>
      <c r="Y51" s="37">
        <v>0</v>
      </c>
      <c r="Z51" s="37">
        <v>0</v>
      </c>
      <c r="AA51" s="37">
        <v>0</v>
      </c>
      <c r="AB51" s="37">
        <v>0</v>
      </c>
      <c r="AC51" s="37">
        <v>0</v>
      </c>
      <c r="AD51" s="37">
        <v>0</v>
      </c>
      <c r="AE51" s="47">
        <v>9.6699999999999994E-2</v>
      </c>
      <c r="AF51" s="37">
        <v>0</v>
      </c>
      <c r="AG51" s="37">
        <v>0</v>
      </c>
      <c r="AH51" s="37">
        <v>0</v>
      </c>
      <c r="AI51" s="37">
        <v>0</v>
      </c>
      <c r="AJ51" s="37">
        <v>0</v>
      </c>
      <c r="AK51" s="37">
        <v>0</v>
      </c>
      <c r="AL51" s="37">
        <v>0</v>
      </c>
      <c r="AM51" s="37">
        <v>0</v>
      </c>
      <c r="AN51" s="37">
        <v>0</v>
      </c>
      <c r="AO51" s="37"/>
      <c r="AP51" s="37"/>
      <c r="AQ51" s="37"/>
      <c r="AR51" s="37"/>
    </row>
    <row r="52" spans="1:44" x14ac:dyDescent="0.2">
      <c r="A52" s="1">
        <f t="shared" si="2"/>
        <v>8</v>
      </c>
      <c r="B52" s="101">
        <f t="shared" si="1"/>
        <v>45900</v>
      </c>
      <c r="C52" s="37">
        <v>0</v>
      </c>
      <c r="D52" s="37">
        <v>0</v>
      </c>
      <c r="E52" s="37">
        <v>0</v>
      </c>
      <c r="F52" s="37">
        <v>0</v>
      </c>
      <c r="G52" s="37">
        <v>0</v>
      </c>
      <c r="H52" s="37">
        <v>0</v>
      </c>
      <c r="I52" s="37">
        <v>0</v>
      </c>
      <c r="J52" s="37">
        <v>0</v>
      </c>
      <c r="K52" s="37">
        <v>0</v>
      </c>
      <c r="L52" s="37">
        <v>0</v>
      </c>
      <c r="M52" s="37">
        <v>0</v>
      </c>
      <c r="N52" s="37">
        <v>0</v>
      </c>
      <c r="O52" s="37">
        <v>0</v>
      </c>
      <c r="P52" s="37">
        <v>0</v>
      </c>
      <c r="Q52" s="37">
        <v>0</v>
      </c>
      <c r="R52" s="37">
        <v>0</v>
      </c>
      <c r="S52" s="37">
        <v>0</v>
      </c>
      <c r="T52" s="37">
        <v>0</v>
      </c>
      <c r="U52" s="37">
        <v>1</v>
      </c>
      <c r="V52" s="37">
        <v>0</v>
      </c>
      <c r="W52" s="37">
        <v>0</v>
      </c>
      <c r="X52" s="37">
        <v>237</v>
      </c>
      <c r="Y52" s="37">
        <v>0</v>
      </c>
      <c r="Z52" s="37">
        <v>0</v>
      </c>
      <c r="AA52" s="37">
        <v>0</v>
      </c>
      <c r="AB52" s="37">
        <v>0</v>
      </c>
      <c r="AC52" s="37">
        <v>0</v>
      </c>
      <c r="AD52" s="37">
        <v>0</v>
      </c>
      <c r="AE52" s="47">
        <v>9.6699999999999994E-2</v>
      </c>
      <c r="AF52" s="37">
        <v>0</v>
      </c>
      <c r="AG52" s="37">
        <v>0</v>
      </c>
      <c r="AH52" s="37">
        <v>0</v>
      </c>
      <c r="AI52" s="37">
        <v>0</v>
      </c>
      <c r="AJ52" s="37">
        <v>0</v>
      </c>
      <c r="AK52" s="37">
        <v>0</v>
      </c>
      <c r="AL52" s="37">
        <v>0</v>
      </c>
      <c r="AM52" s="37">
        <v>0</v>
      </c>
      <c r="AN52" s="37">
        <v>0</v>
      </c>
      <c r="AO52" s="37"/>
      <c r="AP52" s="37"/>
      <c r="AQ52" s="37"/>
      <c r="AR52" s="37"/>
    </row>
    <row r="53" spans="1:44" x14ac:dyDescent="0.2">
      <c r="A53" s="1">
        <f t="shared" si="2"/>
        <v>9</v>
      </c>
      <c r="B53" s="101">
        <f t="shared" si="1"/>
        <v>45930</v>
      </c>
      <c r="C53" s="37">
        <v>0</v>
      </c>
      <c r="D53" s="37">
        <v>0</v>
      </c>
      <c r="E53" s="37">
        <v>0</v>
      </c>
      <c r="F53" s="37">
        <v>0</v>
      </c>
      <c r="G53" s="37">
        <v>0</v>
      </c>
      <c r="H53" s="37">
        <v>0</v>
      </c>
      <c r="I53" s="37">
        <v>0</v>
      </c>
      <c r="J53" s="37">
        <v>0</v>
      </c>
      <c r="K53" s="37">
        <v>0</v>
      </c>
      <c r="L53" s="37">
        <v>0</v>
      </c>
      <c r="M53" s="37">
        <v>0</v>
      </c>
      <c r="N53" s="37">
        <v>0</v>
      </c>
      <c r="O53" s="37">
        <v>0</v>
      </c>
      <c r="P53" s="37">
        <v>0</v>
      </c>
      <c r="Q53" s="37">
        <v>0</v>
      </c>
      <c r="R53" s="37">
        <v>0</v>
      </c>
      <c r="S53" s="37">
        <v>0</v>
      </c>
      <c r="T53" s="37">
        <v>0</v>
      </c>
      <c r="U53" s="37">
        <v>1</v>
      </c>
      <c r="V53" s="37">
        <v>0</v>
      </c>
      <c r="W53" s="37">
        <v>0</v>
      </c>
      <c r="X53" s="37">
        <v>237</v>
      </c>
      <c r="Y53" s="37">
        <v>0</v>
      </c>
      <c r="Z53" s="37">
        <v>0</v>
      </c>
      <c r="AA53" s="37">
        <v>0</v>
      </c>
      <c r="AB53" s="37">
        <v>0</v>
      </c>
      <c r="AC53" s="37">
        <v>0</v>
      </c>
      <c r="AD53" s="37">
        <v>0</v>
      </c>
      <c r="AE53" s="47">
        <v>9.6699999999999994E-2</v>
      </c>
      <c r="AF53" s="37">
        <v>0</v>
      </c>
      <c r="AG53" s="37">
        <v>0</v>
      </c>
      <c r="AH53" s="37">
        <v>0</v>
      </c>
      <c r="AI53" s="37">
        <v>0</v>
      </c>
      <c r="AJ53" s="37">
        <v>0</v>
      </c>
      <c r="AK53" s="37">
        <v>0</v>
      </c>
      <c r="AL53" s="37">
        <v>0</v>
      </c>
      <c r="AM53" s="37">
        <v>0</v>
      </c>
      <c r="AN53" s="37">
        <v>0</v>
      </c>
      <c r="AO53" s="37"/>
      <c r="AP53" s="37"/>
      <c r="AQ53" s="37"/>
      <c r="AR53" s="37"/>
    </row>
    <row r="54" spans="1:44" x14ac:dyDescent="0.2">
      <c r="A54" s="1">
        <f t="shared" si="2"/>
        <v>10</v>
      </c>
      <c r="B54" s="101">
        <f t="shared" si="1"/>
        <v>45961</v>
      </c>
      <c r="C54" s="37">
        <v>0</v>
      </c>
      <c r="D54" s="37">
        <v>0</v>
      </c>
      <c r="E54" s="37">
        <v>0</v>
      </c>
      <c r="F54" s="37">
        <v>0</v>
      </c>
      <c r="G54" s="37">
        <v>0</v>
      </c>
      <c r="H54" s="37">
        <v>0</v>
      </c>
      <c r="I54" s="37">
        <v>0</v>
      </c>
      <c r="J54" s="37">
        <v>0</v>
      </c>
      <c r="K54" s="37">
        <v>0</v>
      </c>
      <c r="L54" s="37">
        <v>0</v>
      </c>
      <c r="M54" s="37">
        <v>0</v>
      </c>
      <c r="N54" s="37">
        <v>0</v>
      </c>
      <c r="O54" s="37">
        <v>0</v>
      </c>
      <c r="P54" s="37">
        <v>0</v>
      </c>
      <c r="Q54" s="37">
        <v>0</v>
      </c>
      <c r="R54" s="37">
        <v>0</v>
      </c>
      <c r="S54" s="37">
        <v>0</v>
      </c>
      <c r="T54" s="37">
        <v>0</v>
      </c>
      <c r="U54" s="37">
        <v>1</v>
      </c>
      <c r="V54" s="37">
        <v>0</v>
      </c>
      <c r="W54" s="37">
        <v>0</v>
      </c>
      <c r="X54" s="37">
        <v>237</v>
      </c>
      <c r="Y54" s="37">
        <v>0</v>
      </c>
      <c r="Z54" s="37">
        <v>0</v>
      </c>
      <c r="AA54" s="37">
        <v>0</v>
      </c>
      <c r="AB54" s="37">
        <v>0</v>
      </c>
      <c r="AC54" s="37">
        <v>0</v>
      </c>
      <c r="AD54" s="37">
        <v>0</v>
      </c>
      <c r="AE54" s="47">
        <v>9.6699999999999994E-2</v>
      </c>
      <c r="AF54" s="37">
        <v>0</v>
      </c>
      <c r="AG54" s="37">
        <v>0</v>
      </c>
      <c r="AH54" s="37">
        <v>0</v>
      </c>
      <c r="AI54" s="37">
        <v>0</v>
      </c>
      <c r="AJ54" s="37">
        <v>0</v>
      </c>
      <c r="AK54" s="37">
        <v>0</v>
      </c>
      <c r="AL54" s="37">
        <v>0</v>
      </c>
      <c r="AM54" s="37">
        <v>0</v>
      </c>
      <c r="AN54" s="37">
        <v>0</v>
      </c>
      <c r="AO54" s="37"/>
      <c r="AP54" s="37"/>
      <c r="AQ54" s="37"/>
      <c r="AR54" s="37"/>
    </row>
    <row r="55" spans="1:44" x14ac:dyDescent="0.2">
      <c r="A55" s="1">
        <f t="shared" si="2"/>
        <v>11</v>
      </c>
      <c r="B55" s="101">
        <f t="shared" si="1"/>
        <v>45991</v>
      </c>
      <c r="C55" s="37">
        <v>0</v>
      </c>
      <c r="D55" s="37">
        <v>0</v>
      </c>
      <c r="E55" s="37">
        <v>0</v>
      </c>
      <c r="F55" s="37">
        <v>0</v>
      </c>
      <c r="G55" s="37">
        <v>0</v>
      </c>
      <c r="H55" s="37">
        <v>0</v>
      </c>
      <c r="I55" s="37">
        <v>0</v>
      </c>
      <c r="J55" s="37">
        <v>0</v>
      </c>
      <c r="K55" s="37">
        <v>0</v>
      </c>
      <c r="L55" s="37">
        <v>0</v>
      </c>
      <c r="M55" s="37">
        <v>0</v>
      </c>
      <c r="N55" s="37">
        <v>0</v>
      </c>
      <c r="O55" s="37">
        <v>0</v>
      </c>
      <c r="P55" s="37">
        <v>0</v>
      </c>
      <c r="Q55" s="37">
        <v>0</v>
      </c>
      <c r="R55" s="37">
        <v>0</v>
      </c>
      <c r="S55" s="37">
        <v>0</v>
      </c>
      <c r="T55" s="37">
        <v>0</v>
      </c>
      <c r="U55" s="37">
        <v>1</v>
      </c>
      <c r="V55" s="37">
        <v>0</v>
      </c>
      <c r="W55" s="37">
        <v>0</v>
      </c>
      <c r="X55" s="37">
        <v>237</v>
      </c>
      <c r="Y55" s="37">
        <v>0</v>
      </c>
      <c r="Z55" s="37">
        <v>0</v>
      </c>
      <c r="AA55" s="37">
        <v>0</v>
      </c>
      <c r="AB55" s="37">
        <v>0</v>
      </c>
      <c r="AC55" s="37">
        <v>0</v>
      </c>
      <c r="AD55" s="37">
        <v>0</v>
      </c>
      <c r="AE55" s="47">
        <v>9.6699999999999994E-2</v>
      </c>
      <c r="AF55" s="37">
        <v>0</v>
      </c>
      <c r="AG55" s="37">
        <v>0</v>
      </c>
      <c r="AH55" s="37">
        <v>0</v>
      </c>
      <c r="AI55" s="37">
        <v>0</v>
      </c>
      <c r="AJ55" s="37">
        <v>0</v>
      </c>
      <c r="AK55" s="37">
        <v>0</v>
      </c>
      <c r="AL55" s="37">
        <v>0</v>
      </c>
      <c r="AM55" s="37">
        <v>0</v>
      </c>
      <c r="AN55" s="37">
        <v>0</v>
      </c>
      <c r="AO55" s="37"/>
      <c r="AP55" s="37"/>
      <c r="AQ55" s="37"/>
      <c r="AR55" s="37"/>
    </row>
    <row r="56" spans="1:44" x14ac:dyDescent="0.2">
      <c r="A56" s="1">
        <f t="shared" si="2"/>
        <v>12</v>
      </c>
      <c r="B56" s="101">
        <f t="shared" si="1"/>
        <v>46022</v>
      </c>
      <c r="C56" s="37">
        <v>0</v>
      </c>
      <c r="D56" s="37">
        <v>0</v>
      </c>
      <c r="E56" s="37">
        <v>0</v>
      </c>
      <c r="F56" s="37">
        <v>0</v>
      </c>
      <c r="G56" s="37">
        <v>0</v>
      </c>
      <c r="H56" s="37">
        <v>0</v>
      </c>
      <c r="I56" s="37">
        <v>0</v>
      </c>
      <c r="J56" s="37">
        <v>0</v>
      </c>
      <c r="K56" s="37">
        <v>0</v>
      </c>
      <c r="L56" s="37">
        <v>0</v>
      </c>
      <c r="M56" s="37">
        <v>0</v>
      </c>
      <c r="N56" s="37">
        <v>0</v>
      </c>
      <c r="O56" s="37">
        <v>0</v>
      </c>
      <c r="P56" s="37">
        <v>0</v>
      </c>
      <c r="Q56" s="37">
        <v>0</v>
      </c>
      <c r="R56" s="37">
        <v>0</v>
      </c>
      <c r="S56" s="37">
        <v>0</v>
      </c>
      <c r="T56" s="37">
        <v>0</v>
      </c>
      <c r="U56" s="37">
        <v>1</v>
      </c>
      <c r="V56" s="37">
        <v>0</v>
      </c>
      <c r="W56" s="37">
        <v>0</v>
      </c>
      <c r="X56" s="37">
        <v>237</v>
      </c>
      <c r="Y56" s="37">
        <v>0</v>
      </c>
      <c r="Z56" s="37">
        <v>0</v>
      </c>
      <c r="AA56" s="37">
        <v>0</v>
      </c>
      <c r="AB56" s="37">
        <v>0</v>
      </c>
      <c r="AC56" s="37">
        <v>0</v>
      </c>
      <c r="AD56" s="37">
        <v>0</v>
      </c>
      <c r="AE56" s="47">
        <v>9.6699999999999994E-2</v>
      </c>
      <c r="AF56" s="37">
        <v>0</v>
      </c>
      <c r="AG56" s="37">
        <v>0</v>
      </c>
      <c r="AH56" s="37">
        <v>0</v>
      </c>
      <c r="AI56" s="37">
        <v>0</v>
      </c>
      <c r="AJ56" s="37">
        <v>0</v>
      </c>
      <c r="AK56" s="37">
        <v>0</v>
      </c>
      <c r="AL56" s="37">
        <v>0</v>
      </c>
      <c r="AM56" s="37">
        <v>0</v>
      </c>
      <c r="AN56" s="37">
        <v>0</v>
      </c>
      <c r="AO56" s="37"/>
      <c r="AP56" s="37"/>
      <c r="AQ56" s="37"/>
      <c r="AR56" s="37"/>
    </row>
    <row r="57" spans="1:44" x14ac:dyDescent="0.2">
      <c r="A57" s="1">
        <f t="shared" si="2"/>
        <v>1</v>
      </c>
      <c r="B57" s="101">
        <f t="shared" si="1"/>
        <v>46053</v>
      </c>
      <c r="C57" s="37">
        <v>0</v>
      </c>
      <c r="D57" s="37">
        <v>0</v>
      </c>
      <c r="E57" s="37">
        <v>0</v>
      </c>
      <c r="F57" s="37">
        <v>0</v>
      </c>
      <c r="G57" s="37">
        <v>0</v>
      </c>
      <c r="H57" s="37">
        <v>0</v>
      </c>
      <c r="I57" s="37">
        <v>0</v>
      </c>
      <c r="J57" s="37">
        <v>0</v>
      </c>
      <c r="K57" s="37">
        <v>0</v>
      </c>
      <c r="L57" s="37">
        <v>0</v>
      </c>
      <c r="M57" s="37">
        <v>0</v>
      </c>
      <c r="N57" s="37">
        <v>0</v>
      </c>
      <c r="O57" s="37">
        <v>0</v>
      </c>
      <c r="P57" s="37">
        <v>0</v>
      </c>
      <c r="Q57" s="37">
        <v>0</v>
      </c>
      <c r="R57" s="37">
        <v>0</v>
      </c>
      <c r="S57" s="37">
        <v>0</v>
      </c>
      <c r="T57" s="37">
        <v>0</v>
      </c>
      <c r="U57" s="37">
        <v>1</v>
      </c>
      <c r="V57" s="37">
        <v>0</v>
      </c>
      <c r="W57" s="37">
        <v>0</v>
      </c>
      <c r="X57" s="37">
        <v>237</v>
      </c>
      <c r="Y57" s="37">
        <v>0</v>
      </c>
      <c r="Z57" s="37">
        <v>0</v>
      </c>
      <c r="AA57" s="37">
        <v>0</v>
      </c>
      <c r="AB57" s="37">
        <v>0</v>
      </c>
      <c r="AC57" s="37">
        <v>0</v>
      </c>
      <c r="AD57" s="37">
        <v>0</v>
      </c>
      <c r="AE57" s="47">
        <v>9.6699999999999994E-2</v>
      </c>
      <c r="AF57" s="37">
        <v>0</v>
      </c>
      <c r="AG57" s="37">
        <v>0</v>
      </c>
      <c r="AH57" s="37">
        <v>0</v>
      </c>
      <c r="AI57" s="37">
        <v>0</v>
      </c>
      <c r="AJ57" s="37">
        <v>0</v>
      </c>
      <c r="AK57" s="37">
        <v>0</v>
      </c>
      <c r="AL57" s="37">
        <v>0</v>
      </c>
      <c r="AM57" s="37">
        <v>0</v>
      </c>
      <c r="AN57" s="37">
        <v>0</v>
      </c>
      <c r="AO57" s="37"/>
      <c r="AP57" s="37"/>
      <c r="AQ57" s="37"/>
      <c r="AR57" s="37"/>
    </row>
    <row r="58" spans="1:44" x14ac:dyDescent="0.2">
      <c r="A58" s="1">
        <f t="shared" si="2"/>
        <v>2</v>
      </c>
      <c r="B58" s="101">
        <f t="shared" si="1"/>
        <v>46081</v>
      </c>
      <c r="C58" s="37">
        <v>0</v>
      </c>
      <c r="D58" s="37">
        <v>0</v>
      </c>
      <c r="E58" s="37">
        <v>0</v>
      </c>
      <c r="F58" s="37">
        <v>0</v>
      </c>
      <c r="G58" s="37">
        <v>0</v>
      </c>
      <c r="H58" s="37">
        <v>0</v>
      </c>
      <c r="I58" s="37">
        <v>0</v>
      </c>
      <c r="J58" s="37">
        <v>0</v>
      </c>
      <c r="K58" s="37">
        <v>0</v>
      </c>
      <c r="L58" s="37">
        <v>0</v>
      </c>
      <c r="M58" s="37">
        <v>0</v>
      </c>
      <c r="N58" s="37">
        <v>0</v>
      </c>
      <c r="O58" s="37">
        <v>0</v>
      </c>
      <c r="P58" s="37">
        <v>0</v>
      </c>
      <c r="Q58" s="37">
        <v>0</v>
      </c>
      <c r="R58" s="37">
        <v>0</v>
      </c>
      <c r="S58" s="37">
        <v>0</v>
      </c>
      <c r="T58" s="37">
        <v>0</v>
      </c>
      <c r="U58" s="37">
        <v>1</v>
      </c>
      <c r="V58" s="37">
        <v>0</v>
      </c>
      <c r="W58" s="37">
        <v>0</v>
      </c>
      <c r="X58" s="37">
        <v>237</v>
      </c>
      <c r="Y58" s="37">
        <v>0</v>
      </c>
      <c r="Z58" s="37">
        <v>0</v>
      </c>
      <c r="AA58" s="37">
        <v>0</v>
      </c>
      <c r="AB58" s="37">
        <v>0</v>
      </c>
      <c r="AC58" s="37">
        <v>0</v>
      </c>
      <c r="AD58" s="37">
        <v>0</v>
      </c>
      <c r="AE58" s="47">
        <v>9.6699999999999994E-2</v>
      </c>
      <c r="AF58" s="37">
        <v>0</v>
      </c>
      <c r="AG58" s="37">
        <v>0</v>
      </c>
      <c r="AH58" s="37">
        <v>0</v>
      </c>
      <c r="AI58" s="37">
        <v>0</v>
      </c>
      <c r="AJ58" s="37">
        <v>0</v>
      </c>
      <c r="AK58" s="37">
        <v>0</v>
      </c>
      <c r="AL58" s="37">
        <v>0</v>
      </c>
      <c r="AM58" s="37">
        <v>0</v>
      </c>
      <c r="AN58" s="37">
        <v>0</v>
      </c>
      <c r="AO58" s="37"/>
      <c r="AP58" s="37"/>
      <c r="AQ58" s="37"/>
      <c r="AR58" s="37"/>
    </row>
    <row r="59" spans="1:44" x14ac:dyDescent="0.2">
      <c r="A59" s="1">
        <f t="shared" si="2"/>
        <v>3</v>
      </c>
      <c r="B59" s="101">
        <f t="shared" si="1"/>
        <v>46112</v>
      </c>
      <c r="C59" s="37">
        <v>0</v>
      </c>
      <c r="D59" s="37">
        <v>0</v>
      </c>
      <c r="E59" s="37">
        <v>0</v>
      </c>
      <c r="F59" s="37">
        <v>0</v>
      </c>
      <c r="G59" s="37">
        <v>0</v>
      </c>
      <c r="H59" s="37">
        <v>0</v>
      </c>
      <c r="I59" s="37">
        <v>0</v>
      </c>
      <c r="J59" s="37">
        <v>0</v>
      </c>
      <c r="K59" s="37">
        <v>0</v>
      </c>
      <c r="L59" s="37">
        <v>0</v>
      </c>
      <c r="M59" s="37">
        <v>0</v>
      </c>
      <c r="N59" s="37">
        <v>0</v>
      </c>
      <c r="O59" s="37">
        <v>0</v>
      </c>
      <c r="P59" s="37">
        <v>0</v>
      </c>
      <c r="Q59" s="37">
        <v>0</v>
      </c>
      <c r="R59" s="37">
        <v>0</v>
      </c>
      <c r="S59" s="37">
        <v>0</v>
      </c>
      <c r="T59" s="37">
        <v>0</v>
      </c>
      <c r="U59" s="37">
        <v>1</v>
      </c>
      <c r="V59" s="37">
        <v>0</v>
      </c>
      <c r="W59" s="37">
        <v>0</v>
      </c>
      <c r="X59" s="37">
        <v>237</v>
      </c>
      <c r="Y59" s="37">
        <v>0</v>
      </c>
      <c r="Z59" s="37">
        <v>0</v>
      </c>
      <c r="AA59" s="37">
        <v>0</v>
      </c>
      <c r="AB59" s="37">
        <v>0</v>
      </c>
      <c r="AC59" s="37">
        <v>0</v>
      </c>
      <c r="AD59" s="37">
        <v>0</v>
      </c>
      <c r="AE59" s="47">
        <v>9.6699999999999994E-2</v>
      </c>
      <c r="AF59" s="37">
        <v>0</v>
      </c>
      <c r="AG59" s="37">
        <v>0</v>
      </c>
      <c r="AH59" s="37">
        <v>0</v>
      </c>
      <c r="AI59" s="37">
        <v>0</v>
      </c>
      <c r="AJ59" s="37">
        <v>0</v>
      </c>
      <c r="AK59" s="37">
        <v>0</v>
      </c>
      <c r="AL59" s="37">
        <v>0</v>
      </c>
      <c r="AM59" s="37">
        <v>0</v>
      </c>
      <c r="AN59" s="37">
        <v>0</v>
      </c>
      <c r="AO59" s="37"/>
      <c r="AP59" s="37"/>
      <c r="AQ59" s="37"/>
      <c r="AR59" s="37"/>
    </row>
    <row r="60" spans="1:44" x14ac:dyDescent="0.2">
      <c r="A60" s="1">
        <f t="shared" si="2"/>
        <v>4</v>
      </c>
      <c r="B60" s="101">
        <f t="shared" si="1"/>
        <v>46142</v>
      </c>
      <c r="C60" s="37">
        <v>0</v>
      </c>
      <c r="D60" s="37">
        <v>0</v>
      </c>
      <c r="E60" s="37">
        <v>0</v>
      </c>
      <c r="F60" s="37">
        <v>0</v>
      </c>
      <c r="G60" s="37">
        <v>0</v>
      </c>
      <c r="H60" s="37">
        <v>0</v>
      </c>
      <c r="I60" s="37">
        <v>0</v>
      </c>
      <c r="J60" s="37">
        <v>0</v>
      </c>
      <c r="K60" s="37">
        <v>0</v>
      </c>
      <c r="L60" s="37">
        <v>0</v>
      </c>
      <c r="M60" s="37">
        <v>0</v>
      </c>
      <c r="N60" s="37">
        <v>0</v>
      </c>
      <c r="O60" s="37">
        <v>0</v>
      </c>
      <c r="P60" s="37">
        <v>0</v>
      </c>
      <c r="Q60" s="37">
        <v>0</v>
      </c>
      <c r="R60" s="37">
        <v>0</v>
      </c>
      <c r="S60" s="37">
        <v>0</v>
      </c>
      <c r="T60" s="37">
        <v>0</v>
      </c>
      <c r="U60" s="37">
        <v>1</v>
      </c>
      <c r="V60" s="37">
        <v>0</v>
      </c>
      <c r="W60" s="37">
        <v>0</v>
      </c>
      <c r="X60" s="37">
        <v>237</v>
      </c>
      <c r="Y60" s="37">
        <v>0</v>
      </c>
      <c r="Z60" s="37">
        <v>0</v>
      </c>
      <c r="AA60" s="37">
        <v>0</v>
      </c>
      <c r="AB60" s="37">
        <v>0</v>
      </c>
      <c r="AC60" s="37">
        <v>0</v>
      </c>
      <c r="AD60" s="37">
        <v>0</v>
      </c>
      <c r="AE60" s="47">
        <v>9.6699999999999994E-2</v>
      </c>
      <c r="AF60" s="37">
        <v>0</v>
      </c>
      <c r="AG60" s="37">
        <v>0</v>
      </c>
      <c r="AH60" s="37">
        <v>0</v>
      </c>
      <c r="AI60" s="37">
        <v>0</v>
      </c>
      <c r="AJ60" s="37">
        <v>0</v>
      </c>
      <c r="AK60" s="37">
        <v>0</v>
      </c>
      <c r="AL60" s="37">
        <v>0</v>
      </c>
      <c r="AM60" s="37">
        <v>0</v>
      </c>
      <c r="AN60" s="37">
        <v>0</v>
      </c>
      <c r="AO60" s="37"/>
      <c r="AP60" s="37"/>
      <c r="AQ60" s="37"/>
      <c r="AR60" s="37"/>
    </row>
    <row r="61" spans="1:44" x14ac:dyDescent="0.2">
      <c r="A61" s="1">
        <f t="shared" si="2"/>
        <v>5</v>
      </c>
      <c r="B61" s="101">
        <f t="shared" si="1"/>
        <v>46173</v>
      </c>
      <c r="C61" s="37">
        <v>0</v>
      </c>
      <c r="D61" s="37">
        <v>0</v>
      </c>
      <c r="E61" s="37">
        <v>0</v>
      </c>
      <c r="F61" s="37">
        <v>0</v>
      </c>
      <c r="G61" s="37">
        <v>0</v>
      </c>
      <c r="H61" s="37">
        <v>0</v>
      </c>
      <c r="I61" s="37">
        <v>0</v>
      </c>
      <c r="J61" s="37">
        <v>0</v>
      </c>
      <c r="K61" s="37">
        <v>0</v>
      </c>
      <c r="L61" s="37">
        <v>0</v>
      </c>
      <c r="M61" s="37">
        <v>0</v>
      </c>
      <c r="N61" s="37">
        <v>0</v>
      </c>
      <c r="O61" s="37">
        <v>0</v>
      </c>
      <c r="P61" s="37">
        <v>0</v>
      </c>
      <c r="Q61" s="37">
        <v>0</v>
      </c>
      <c r="R61" s="37">
        <v>0</v>
      </c>
      <c r="S61" s="37">
        <v>0</v>
      </c>
      <c r="T61" s="37">
        <v>0</v>
      </c>
      <c r="U61" s="37">
        <v>1</v>
      </c>
      <c r="V61" s="37">
        <v>0</v>
      </c>
      <c r="W61" s="37">
        <v>0</v>
      </c>
      <c r="X61" s="37">
        <v>237</v>
      </c>
      <c r="Y61" s="37">
        <v>0</v>
      </c>
      <c r="Z61" s="37">
        <v>0</v>
      </c>
      <c r="AA61" s="37">
        <v>0</v>
      </c>
      <c r="AB61" s="37">
        <v>0</v>
      </c>
      <c r="AC61" s="37">
        <v>0</v>
      </c>
      <c r="AD61" s="37">
        <v>0</v>
      </c>
      <c r="AE61" s="47">
        <v>9.6699999999999994E-2</v>
      </c>
      <c r="AF61" s="37">
        <v>0</v>
      </c>
      <c r="AG61" s="37">
        <v>0</v>
      </c>
      <c r="AH61" s="37">
        <v>0</v>
      </c>
      <c r="AI61" s="37">
        <v>0</v>
      </c>
      <c r="AJ61" s="37">
        <v>0</v>
      </c>
      <c r="AK61" s="37">
        <v>0</v>
      </c>
      <c r="AL61" s="37">
        <v>0</v>
      </c>
      <c r="AM61" s="37">
        <v>0</v>
      </c>
      <c r="AN61" s="37">
        <v>0</v>
      </c>
      <c r="AO61" s="37"/>
      <c r="AP61" s="37"/>
      <c r="AQ61" s="37"/>
      <c r="AR61" s="37"/>
    </row>
    <row r="62" spans="1:44" x14ac:dyDescent="0.2">
      <c r="A62" s="1">
        <f t="shared" si="2"/>
        <v>6</v>
      </c>
      <c r="B62" s="101">
        <f t="shared" si="1"/>
        <v>46203</v>
      </c>
      <c r="C62" s="37">
        <v>0</v>
      </c>
      <c r="D62" s="37">
        <v>0</v>
      </c>
      <c r="E62" s="37">
        <v>0</v>
      </c>
      <c r="F62" s="37">
        <v>0</v>
      </c>
      <c r="G62" s="37">
        <v>0</v>
      </c>
      <c r="H62" s="37">
        <v>0</v>
      </c>
      <c r="I62" s="37">
        <v>0</v>
      </c>
      <c r="J62" s="37">
        <v>0</v>
      </c>
      <c r="K62" s="37">
        <v>0</v>
      </c>
      <c r="L62" s="37">
        <v>0</v>
      </c>
      <c r="M62" s="37">
        <v>0</v>
      </c>
      <c r="N62" s="37">
        <v>0</v>
      </c>
      <c r="O62" s="37">
        <v>0</v>
      </c>
      <c r="P62" s="37">
        <v>0</v>
      </c>
      <c r="Q62" s="37">
        <v>0</v>
      </c>
      <c r="R62" s="37">
        <v>0</v>
      </c>
      <c r="S62" s="37">
        <v>0</v>
      </c>
      <c r="T62" s="37">
        <v>0</v>
      </c>
      <c r="U62" s="37">
        <v>1</v>
      </c>
      <c r="V62" s="37">
        <v>0</v>
      </c>
      <c r="W62" s="37">
        <v>0</v>
      </c>
      <c r="X62" s="37">
        <v>237</v>
      </c>
      <c r="Y62" s="37">
        <v>0</v>
      </c>
      <c r="Z62" s="37">
        <v>0</v>
      </c>
      <c r="AA62" s="37">
        <v>0</v>
      </c>
      <c r="AB62" s="37">
        <v>0</v>
      </c>
      <c r="AC62" s="37">
        <v>0</v>
      </c>
      <c r="AD62" s="37">
        <v>0</v>
      </c>
      <c r="AE62" s="47">
        <v>9.6699999999999994E-2</v>
      </c>
      <c r="AF62" s="37">
        <v>0</v>
      </c>
      <c r="AG62" s="37">
        <v>0</v>
      </c>
      <c r="AH62" s="37">
        <v>0</v>
      </c>
      <c r="AI62" s="37">
        <v>0</v>
      </c>
      <c r="AJ62" s="37">
        <v>0</v>
      </c>
      <c r="AK62" s="37">
        <v>0</v>
      </c>
      <c r="AL62" s="37">
        <v>0</v>
      </c>
      <c r="AM62" s="37">
        <v>0</v>
      </c>
      <c r="AN62" s="37">
        <v>0</v>
      </c>
      <c r="AO62" s="37"/>
      <c r="AP62" s="37"/>
      <c r="AQ62" s="37"/>
      <c r="AR62" s="37"/>
    </row>
    <row r="63" spans="1:44" x14ac:dyDescent="0.2">
      <c r="A63" s="1">
        <f t="shared" si="2"/>
        <v>7</v>
      </c>
      <c r="B63" s="101">
        <f t="shared" si="1"/>
        <v>46234</v>
      </c>
      <c r="C63" s="37">
        <v>0</v>
      </c>
      <c r="D63" s="37">
        <v>0</v>
      </c>
      <c r="E63" s="37">
        <v>0</v>
      </c>
      <c r="F63" s="37">
        <v>0</v>
      </c>
      <c r="G63" s="37">
        <v>0</v>
      </c>
      <c r="H63" s="37">
        <v>0</v>
      </c>
      <c r="I63" s="37">
        <v>0</v>
      </c>
      <c r="J63" s="37">
        <v>0</v>
      </c>
      <c r="K63" s="37">
        <v>0</v>
      </c>
      <c r="L63" s="37">
        <v>0</v>
      </c>
      <c r="M63" s="37">
        <v>0</v>
      </c>
      <c r="N63" s="37">
        <v>0</v>
      </c>
      <c r="O63" s="37">
        <v>0</v>
      </c>
      <c r="P63" s="37">
        <v>0</v>
      </c>
      <c r="Q63" s="37">
        <v>0</v>
      </c>
      <c r="R63" s="37">
        <v>0</v>
      </c>
      <c r="S63" s="37">
        <v>0</v>
      </c>
      <c r="T63" s="37">
        <v>0</v>
      </c>
      <c r="U63" s="37">
        <v>1</v>
      </c>
      <c r="V63" s="37">
        <v>0</v>
      </c>
      <c r="W63" s="37">
        <v>0</v>
      </c>
      <c r="X63" s="37">
        <v>237</v>
      </c>
      <c r="Y63" s="37">
        <v>0</v>
      </c>
      <c r="Z63" s="37">
        <v>0</v>
      </c>
      <c r="AA63" s="37">
        <v>0</v>
      </c>
      <c r="AB63" s="37">
        <v>0</v>
      </c>
      <c r="AC63" s="37">
        <v>0</v>
      </c>
      <c r="AD63" s="37">
        <v>0</v>
      </c>
      <c r="AE63" s="47">
        <v>9.6699999999999994E-2</v>
      </c>
      <c r="AF63" s="37">
        <v>0</v>
      </c>
      <c r="AG63" s="37">
        <v>0</v>
      </c>
      <c r="AH63" s="37">
        <v>0</v>
      </c>
      <c r="AI63" s="37">
        <v>0</v>
      </c>
      <c r="AJ63" s="37">
        <v>0</v>
      </c>
      <c r="AK63" s="37">
        <v>0</v>
      </c>
      <c r="AL63" s="37">
        <v>0</v>
      </c>
      <c r="AM63" s="37">
        <v>0</v>
      </c>
      <c r="AN63" s="37">
        <v>0</v>
      </c>
      <c r="AO63" s="37"/>
      <c r="AP63" s="37"/>
      <c r="AQ63" s="37"/>
      <c r="AR63" s="37"/>
    </row>
    <row r="64" spans="1:44" x14ac:dyDescent="0.2">
      <c r="A64" s="1">
        <f t="shared" si="2"/>
        <v>8</v>
      </c>
      <c r="B64" s="101">
        <f t="shared" si="1"/>
        <v>46265</v>
      </c>
      <c r="C64" s="37">
        <v>0</v>
      </c>
      <c r="D64" s="37">
        <v>0</v>
      </c>
      <c r="E64" s="37">
        <v>0</v>
      </c>
      <c r="F64" s="37">
        <v>0</v>
      </c>
      <c r="G64" s="37">
        <v>0</v>
      </c>
      <c r="H64" s="37">
        <v>0</v>
      </c>
      <c r="I64" s="37">
        <v>0</v>
      </c>
      <c r="J64" s="37">
        <v>0</v>
      </c>
      <c r="K64" s="37">
        <v>0</v>
      </c>
      <c r="L64" s="37">
        <v>0</v>
      </c>
      <c r="M64" s="37">
        <v>0</v>
      </c>
      <c r="N64" s="37">
        <v>0</v>
      </c>
      <c r="O64" s="37">
        <v>0</v>
      </c>
      <c r="P64" s="37">
        <v>0</v>
      </c>
      <c r="Q64" s="37">
        <v>0</v>
      </c>
      <c r="R64" s="37">
        <v>0</v>
      </c>
      <c r="S64" s="37">
        <v>0</v>
      </c>
      <c r="T64" s="37">
        <v>0</v>
      </c>
      <c r="U64" s="37">
        <v>1</v>
      </c>
      <c r="V64" s="37">
        <v>0</v>
      </c>
      <c r="W64" s="37">
        <v>0</v>
      </c>
      <c r="X64" s="37">
        <v>237</v>
      </c>
      <c r="Y64" s="37">
        <v>0</v>
      </c>
      <c r="Z64" s="37">
        <v>0</v>
      </c>
      <c r="AA64" s="37">
        <v>0</v>
      </c>
      <c r="AB64" s="37">
        <v>0</v>
      </c>
      <c r="AC64" s="37">
        <v>0</v>
      </c>
      <c r="AD64" s="37">
        <v>0</v>
      </c>
      <c r="AE64" s="47">
        <v>9.6699999999999994E-2</v>
      </c>
      <c r="AF64" s="37">
        <v>0</v>
      </c>
      <c r="AG64" s="37">
        <v>0</v>
      </c>
      <c r="AH64" s="37">
        <v>0</v>
      </c>
      <c r="AI64" s="37">
        <v>0</v>
      </c>
      <c r="AJ64" s="37">
        <v>0</v>
      </c>
      <c r="AK64" s="37">
        <v>0</v>
      </c>
      <c r="AL64" s="37">
        <v>0</v>
      </c>
      <c r="AM64" s="37">
        <v>0</v>
      </c>
      <c r="AN64" s="37">
        <v>0</v>
      </c>
      <c r="AO64" s="37"/>
      <c r="AP64" s="37"/>
      <c r="AQ64" s="37"/>
      <c r="AR64" s="37"/>
    </row>
    <row r="65" spans="1:44" x14ac:dyDescent="0.2">
      <c r="A65" s="1">
        <f t="shared" si="2"/>
        <v>9</v>
      </c>
      <c r="B65" s="101">
        <f t="shared" si="1"/>
        <v>46295</v>
      </c>
      <c r="C65" s="37">
        <v>0</v>
      </c>
      <c r="D65" s="37">
        <v>0</v>
      </c>
      <c r="E65" s="37">
        <v>0</v>
      </c>
      <c r="F65" s="37">
        <v>0</v>
      </c>
      <c r="G65" s="37">
        <v>0</v>
      </c>
      <c r="H65" s="37">
        <v>0</v>
      </c>
      <c r="I65" s="37">
        <v>0</v>
      </c>
      <c r="J65" s="37">
        <v>0</v>
      </c>
      <c r="K65" s="37">
        <v>0</v>
      </c>
      <c r="L65" s="37">
        <v>0</v>
      </c>
      <c r="M65" s="37">
        <v>0</v>
      </c>
      <c r="N65" s="37">
        <v>0</v>
      </c>
      <c r="O65" s="37">
        <v>0</v>
      </c>
      <c r="P65" s="37">
        <v>0</v>
      </c>
      <c r="Q65" s="37">
        <v>0</v>
      </c>
      <c r="R65" s="37">
        <v>0</v>
      </c>
      <c r="S65" s="37">
        <v>0</v>
      </c>
      <c r="T65" s="37">
        <v>0</v>
      </c>
      <c r="U65" s="37">
        <v>1</v>
      </c>
      <c r="V65" s="37">
        <v>0</v>
      </c>
      <c r="W65" s="37">
        <v>0</v>
      </c>
      <c r="X65" s="37">
        <v>237</v>
      </c>
      <c r="Y65" s="37">
        <v>0</v>
      </c>
      <c r="Z65" s="37">
        <v>0</v>
      </c>
      <c r="AA65" s="37">
        <v>0</v>
      </c>
      <c r="AB65" s="37">
        <v>0</v>
      </c>
      <c r="AC65" s="37">
        <v>0</v>
      </c>
      <c r="AD65" s="37">
        <v>0</v>
      </c>
      <c r="AE65" s="47">
        <v>9.6699999999999994E-2</v>
      </c>
      <c r="AF65" s="37">
        <v>0</v>
      </c>
      <c r="AG65" s="37">
        <v>0</v>
      </c>
      <c r="AH65" s="37">
        <v>0</v>
      </c>
      <c r="AI65" s="37">
        <v>0</v>
      </c>
      <c r="AJ65" s="37">
        <v>0</v>
      </c>
      <c r="AK65" s="37">
        <v>0</v>
      </c>
      <c r="AL65" s="37">
        <v>0</v>
      </c>
      <c r="AM65" s="37">
        <v>0</v>
      </c>
      <c r="AN65" s="37">
        <v>0</v>
      </c>
      <c r="AO65" s="37"/>
      <c r="AP65" s="37"/>
      <c r="AQ65" s="37"/>
      <c r="AR65" s="37"/>
    </row>
    <row r="66" spans="1:44" x14ac:dyDescent="0.2">
      <c r="A66" s="1">
        <f t="shared" si="2"/>
        <v>10</v>
      </c>
      <c r="B66" s="101">
        <f t="shared" si="1"/>
        <v>46326</v>
      </c>
      <c r="C66" s="37">
        <v>0</v>
      </c>
      <c r="D66" s="37">
        <v>0</v>
      </c>
      <c r="E66" s="37">
        <v>0</v>
      </c>
      <c r="F66" s="37">
        <v>0</v>
      </c>
      <c r="G66" s="37">
        <v>0</v>
      </c>
      <c r="H66" s="37">
        <v>0</v>
      </c>
      <c r="I66" s="37">
        <v>0</v>
      </c>
      <c r="J66" s="37">
        <v>0</v>
      </c>
      <c r="K66" s="37">
        <v>0</v>
      </c>
      <c r="L66" s="37">
        <v>0</v>
      </c>
      <c r="M66" s="37">
        <v>0</v>
      </c>
      <c r="N66" s="37">
        <v>0</v>
      </c>
      <c r="O66" s="37">
        <v>0</v>
      </c>
      <c r="P66" s="37">
        <v>0</v>
      </c>
      <c r="Q66" s="37">
        <v>0</v>
      </c>
      <c r="R66" s="37">
        <v>0</v>
      </c>
      <c r="S66" s="37">
        <v>0</v>
      </c>
      <c r="T66" s="37">
        <v>0</v>
      </c>
      <c r="U66" s="37">
        <v>1</v>
      </c>
      <c r="V66" s="37">
        <v>0</v>
      </c>
      <c r="W66" s="37">
        <v>0</v>
      </c>
      <c r="X66" s="37">
        <v>237</v>
      </c>
      <c r="Y66" s="37">
        <v>0</v>
      </c>
      <c r="Z66" s="37">
        <v>0</v>
      </c>
      <c r="AA66" s="37">
        <v>0</v>
      </c>
      <c r="AB66" s="37">
        <v>0</v>
      </c>
      <c r="AC66" s="37">
        <v>0</v>
      </c>
      <c r="AD66" s="37">
        <v>0</v>
      </c>
      <c r="AE66" s="47">
        <v>9.6699999999999994E-2</v>
      </c>
      <c r="AF66" s="37">
        <v>0</v>
      </c>
      <c r="AG66" s="37">
        <v>0</v>
      </c>
      <c r="AH66" s="37">
        <v>0</v>
      </c>
      <c r="AI66" s="37">
        <v>0</v>
      </c>
      <c r="AJ66" s="37">
        <v>0</v>
      </c>
      <c r="AK66" s="37">
        <v>0</v>
      </c>
      <c r="AL66" s="37">
        <v>0</v>
      </c>
      <c r="AM66" s="37">
        <v>0</v>
      </c>
      <c r="AN66" s="37">
        <v>0</v>
      </c>
      <c r="AO66" s="37"/>
      <c r="AP66" s="37"/>
      <c r="AQ66" s="37"/>
      <c r="AR66" s="37"/>
    </row>
    <row r="67" spans="1:44" x14ac:dyDescent="0.2">
      <c r="A67" s="1">
        <f t="shared" si="2"/>
        <v>11</v>
      </c>
      <c r="B67" s="101">
        <f t="shared" si="1"/>
        <v>46356</v>
      </c>
      <c r="C67" s="37">
        <v>0</v>
      </c>
      <c r="D67" s="37">
        <v>0</v>
      </c>
      <c r="E67" s="37">
        <v>0</v>
      </c>
      <c r="F67" s="37">
        <v>0</v>
      </c>
      <c r="G67" s="37">
        <v>0</v>
      </c>
      <c r="H67" s="37">
        <v>0</v>
      </c>
      <c r="I67" s="37">
        <v>0</v>
      </c>
      <c r="J67" s="37">
        <v>0</v>
      </c>
      <c r="K67" s="37">
        <v>0</v>
      </c>
      <c r="L67" s="37">
        <v>0</v>
      </c>
      <c r="M67" s="37">
        <v>0</v>
      </c>
      <c r="N67" s="37">
        <v>0</v>
      </c>
      <c r="O67" s="37">
        <v>0</v>
      </c>
      <c r="P67" s="37">
        <v>0</v>
      </c>
      <c r="Q67" s="37">
        <v>0</v>
      </c>
      <c r="R67" s="37">
        <v>0</v>
      </c>
      <c r="S67" s="37">
        <v>0</v>
      </c>
      <c r="T67" s="37">
        <v>0</v>
      </c>
      <c r="U67" s="37">
        <v>1</v>
      </c>
      <c r="V67" s="37">
        <v>0</v>
      </c>
      <c r="W67" s="37">
        <v>0</v>
      </c>
      <c r="X67" s="37">
        <v>237</v>
      </c>
      <c r="Y67" s="37">
        <v>0</v>
      </c>
      <c r="Z67" s="37">
        <v>0</v>
      </c>
      <c r="AA67" s="37">
        <v>0</v>
      </c>
      <c r="AB67" s="37">
        <v>0</v>
      </c>
      <c r="AC67" s="37">
        <v>0</v>
      </c>
      <c r="AD67" s="37">
        <v>0</v>
      </c>
      <c r="AE67" s="47">
        <v>9.6699999999999994E-2</v>
      </c>
      <c r="AF67" s="37">
        <v>0</v>
      </c>
      <c r="AG67" s="37">
        <v>0</v>
      </c>
      <c r="AH67" s="37">
        <v>0</v>
      </c>
      <c r="AI67" s="37">
        <v>0</v>
      </c>
      <c r="AJ67" s="37">
        <v>0</v>
      </c>
      <c r="AK67" s="37">
        <v>0</v>
      </c>
      <c r="AL67" s="37">
        <v>0</v>
      </c>
      <c r="AM67" s="37">
        <v>0</v>
      </c>
      <c r="AN67" s="37">
        <v>0</v>
      </c>
      <c r="AO67" s="37"/>
      <c r="AP67" s="37"/>
      <c r="AQ67" s="37"/>
      <c r="AR67" s="37"/>
    </row>
    <row r="68" spans="1:44" x14ac:dyDescent="0.2">
      <c r="A68" s="1">
        <f t="shared" si="2"/>
        <v>12</v>
      </c>
      <c r="B68" s="101">
        <f t="shared" si="1"/>
        <v>46387</v>
      </c>
      <c r="C68" s="37">
        <v>0</v>
      </c>
      <c r="D68" s="37">
        <v>0</v>
      </c>
      <c r="E68" s="37">
        <v>0</v>
      </c>
      <c r="F68" s="37">
        <v>0</v>
      </c>
      <c r="G68" s="37">
        <v>0</v>
      </c>
      <c r="H68" s="37">
        <v>0</v>
      </c>
      <c r="I68" s="37">
        <v>0</v>
      </c>
      <c r="J68" s="37">
        <v>0</v>
      </c>
      <c r="K68" s="37">
        <v>0</v>
      </c>
      <c r="L68" s="37">
        <v>0</v>
      </c>
      <c r="M68" s="37">
        <v>0</v>
      </c>
      <c r="N68" s="37">
        <v>0</v>
      </c>
      <c r="O68" s="37">
        <v>0</v>
      </c>
      <c r="P68" s="37">
        <v>0</v>
      </c>
      <c r="Q68" s="37">
        <v>0</v>
      </c>
      <c r="R68" s="37">
        <v>0</v>
      </c>
      <c r="S68" s="37">
        <v>0</v>
      </c>
      <c r="T68" s="37">
        <v>0</v>
      </c>
      <c r="U68" s="37">
        <v>1</v>
      </c>
      <c r="V68" s="37">
        <v>0</v>
      </c>
      <c r="W68" s="37">
        <v>0</v>
      </c>
      <c r="X68" s="37">
        <v>237</v>
      </c>
      <c r="Y68" s="37">
        <v>0</v>
      </c>
      <c r="Z68" s="37">
        <v>0</v>
      </c>
      <c r="AA68" s="37">
        <v>0</v>
      </c>
      <c r="AB68" s="37">
        <v>0</v>
      </c>
      <c r="AC68" s="37">
        <v>0</v>
      </c>
      <c r="AD68" s="37">
        <v>0</v>
      </c>
      <c r="AE68" s="47">
        <v>9.6699999999999994E-2</v>
      </c>
      <c r="AF68" s="37">
        <v>0</v>
      </c>
      <c r="AG68" s="37">
        <v>0</v>
      </c>
      <c r="AH68" s="37">
        <v>0</v>
      </c>
      <c r="AI68" s="37">
        <v>0</v>
      </c>
      <c r="AJ68" s="37">
        <v>0</v>
      </c>
      <c r="AK68" s="37">
        <v>0</v>
      </c>
      <c r="AL68" s="37">
        <v>0</v>
      </c>
      <c r="AM68" s="37">
        <v>0</v>
      </c>
      <c r="AN68" s="37">
        <v>0</v>
      </c>
      <c r="AO68" s="37"/>
      <c r="AP68" s="37"/>
      <c r="AQ68" s="37"/>
      <c r="AR68" s="37"/>
    </row>
    <row r="69" spans="1:44" x14ac:dyDescent="0.2">
      <c r="A69" s="1">
        <f t="shared" si="2"/>
        <v>1</v>
      </c>
      <c r="B69" s="101">
        <f t="shared" si="1"/>
        <v>46418</v>
      </c>
      <c r="C69" s="37">
        <v>0</v>
      </c>
      <c r="D69" s="37">
        <v>0</v>
      </c>
      <c r="E69" s="37">
        <v>0</v>
      </c>
      <c r="F69" s="37">
        <v>0</v>
      </c>
      <c r="G69" s="37">
        <v>0</v>
      </c>
      <c r="H69" s="37">
        <v>0</v>
      </c>
      <c r="I69" s="37">
        <v>0</v>
      </c>
      <c r="J69" s="37">
        <v>0</v>
      </c>
      <c r="K69" s="37">
        <v>0</v>
      </c>
      <c r="L69" s="37">
        <v>0</v>
      </c>
      <c r="M69" s="37">
        <v>0</v>
      </c>
      <c r="N69" s="37">
        <v>0</v>
      </c>
      <c r="O69" s="37">
        <v>0</v>
      </c>
      <c r="P69" s="37">
        <v>0</v>
      </c>
      <c r="Q69" s="37">
        <v>0</v>
      </c>
      <c r="R69" s="37">
        <v>0</v>
      </c>
      <c r="S69" s="37">
        <v>0</v>
      </c>
      <c r="T69" s="37">
        <v>0</v>
      </c>
      <c r="U69" s="37">
        <v>1</v>
      </c>
      <c r="V69" s="37">
        <v>0</v>
      </c>
      <c r="W69" s="37">
        <v>0</v>
      </c>
      <c r="X69" s="37">
        <v>237</v>
      </c>
      <c r="Y69" s="37">
        <v>0</v>
      </c>
      <c r="Z69" s="37">
        <v>0</v>
      </c>
      <c r="AA69" s="37">
        <v>0</v>
      </c>
      <c r="AB69" s="37">
        <v>0</v>
      </c>
      <c r="AC69" s="37">
        <v>0</v>
      </c>
      <c r="AD69" s="37">
        <v>0</v>
      </c>
      <c r="AE69" s="47">
        <v>9.6699999999999994E-2</v>
      </c>
      <c r="AF69" s="37">
        <v>0</v>
      </c>
      <c r="AG69" s="37">
        <v>0</v>
      </c>
      <c r="AH69" s="37">
        <v>0</v>
      </c>
      <c r="AI69" s="37">
        <v>0</v>
      </c>
      <c r="AJ69" s="37">
        <v>0</v>
      </c>
      <c r="AK69" s="37">
        <v>0</v>
      </c>
      <c r="AL69" s="37">
        <v>0</v>
      </c>
      <c r="AM69" s="37">
        <v>0</v>
      </c>
      <c r="AN69" s="37">
        <v>0</v>
      </c>
      <c r="AO69" s="37"/>
      <c r="AP69" s="37"/>
      <c r="AQ69" s="37"/>
      <c r="AR69" s="37"/>
    </row>
    <row r="70" spans="1:44" x14ac:dyDescent="0.2">
      <c r="A70" s="1">
        <f t="shared" si="2"/>
        <v>2</v>
      </c>
      <c r="B70" s="101">
        <f t="shared" si="1"/>
        <v>46446</v>
      </c>
      <c r="C70" s="37">
        <v>0</v>
      </c>
      <c r="D70" s="37">
        <v>0</v>
      </c>
      <c r="E70" s="37">
        <v>0</v>
      </c>
      <c r="F70" s="37">
        <v>0</v>
      </c>
      <c r="G70" s="37">
        <v>0</v>
      </c>
      <c r="H70" s="37">
        <v>0</v>
      </c>
      <c r="I70" s="37">
        <v>0</v>
      </c>
      <c r="J70" s="37">
        <v>0</v>
      </c>
      <c r="K70" s="37">
        <v>0</v>
      </c>
      <c r="L70" s="37">
        <v>0</v>
      </c>
      <c r="M70" s="37">
        <v>0</v>
      </c>
      <c r="N70" s="37">
        <v>0</v>
      </c>
      <c r="O70" s="37">
        <v>0</v>
      </c>
      <c r="P70" s="37">
        <v>0</v>
      </c>
      <c r="Q70" s="37">
        <v>0</v>
      </c>
      <c r="R70" s="37">
        <v>0</v>
      </c>
      <c r="S70" s="37">
        <v>0</v>
      </c>
      <c r="T70" s="37">
        <v>0</v>
      </c>
      <c r="U70" s="37">
        <v>1</v>
      </c>
      <c r="V70" s="37">
        <v>0</v>
      </c>
      <c r="W70" s="37">
        <v>0</v>
      </c>
      <c r="X70" s="37">
        <v>237</v>
      </c>
      <c r="Y70" s="37">
        <v>0</v>
      </c>
      <c r="Z70" s="37">
        <v>0</v>
      </c>
      <c r="AA70" s="37">
        <v>0</v>
      </c>
      <c r="AB70" s="37">
        <v>0</v>
      </c>
      <c r="AC70" s="37">
        <v>0</v>
      </c>
      <c r="AD70" s="37">
        <v>0</v>
      </c>
      <c r="AE70" s="47">
        <v>9.6699999999999994E-2</v>
      </c>
      <c r="AF70" s="37">
        <v>0</v>
      </c>
      <c r="AG70" s="37">
        <v>0</v>
      </c>
      <c r="AH70" s="37">
        <v>0</v>
      </c>
      <c r="AI70" s="37">
        <v>0</v>
      </c>
      <c r="AJ70" s="37">
        <v>0</v>
      </c>
      <c r="AK70" s="37">
        <v>0</v>
      </c>
      <c r="AL70" s="37">
        <v>0</v>
      </c>
      <c r="AM70" s="37">
        <v>0</v>
      </c>
      <c r="AN70" s="37">
        <v>0</v>
      </c>
      <c r="AO70" s="37"/>
      <c r="AP70" s="37"/>
      <c r="AQ70" s="37"/>
      <c r="AR70" s="37"/>
    </row>
    <row r="71" spans="1:44" x14ac:dyDescent="0.2">
      <c r="A71" s="1">
        <f t="shared" si="2"/>
        <v>3</v>
      </c>
      <c r="B71" s="101">
        <f t="shared" si="1"/>
        <v>46477</v>
      </c>
      <c r="C71" s="37">
        <v>0</v>
      </c>
      <c r="D71" s="37">
        <v>0</v>
      </c>
      <c r="E71" s="37">
        <v>0</v>
      </c>
      <c r="F71" s="37">
        <v>0</v>
      </c>
      <c r="G71" s="37">
        <v>0</v>
      </c>
      <c r="H71" s="37">
        <v>0</v>
      </c>
      <c r="I71" s="37">
        <v>0</v>
      </c>
      <c r="J71" s="37">
        <v>0</v>
      </c>
      <c r="K71" s="37">
        <v>0</v>
      </c>
      <c r="L71" s="37">
        <v>0</v>
      </c>
      <c r="M71" s="37">
        <v>0</v>
      </c>
      <c r="N71" s="37">
        <v>0</v>
      </c>
      <c r="O71" s="37">
        <v>0</v>
      </c>
      <c r="P71" s="37">
        <v>0</v>
      </c>
      <c r="Q71" s="37">
        <v>0</v>
      </c>
      <c r="R71" s="37">
        <v>0</v>
      </c>
      <c r="S71" s="37">
        <v>0</v>
      </c>
      <c r="T71" s="37">
        <v>0</v>
      </c>
      <c r="U71" s="37">
        <v>1</v>
      </c>
      <c r="V71" s="37">
        <v>0</v>
      </c>
      <c r="W71" s="37">
        <v>0</v>
      </c>
      <c r="X71" s="37">
        <v>237</v>
      </c>
      <c r="Y71" s="37">
        <v>0</v>
      </c>
      <c r="Z71" s="37">
        <v>0</v>
      </c>
      <c r="AA71" s="37">
        <v>0</v>
      </c>
      <c r="AB71" s="37">
        <v>0</v>
      </c>
      <c r="AC71" s="37">
        <v>0</v>
      </c>
      <c r="AD71" s="37">
        <v>0</v>
      </c>
      <c r="AE71" s="47">
        <v>9.6699999999999994E-2</v>
      </c>
      <c r="AF71" s="37">
        <v>0</v>
      </c>
      <c r="AG71" s="37">
        <v>0</v>
      </c>
      <c r="AH71" s="37">
        <v>0</v>
      </c>
      <c r="AI71" s="37">
        <v>0</v>
      </c>
      <c r="AJ71" s="37">
        <v>0</v>
      </c>
      <c r="AK71" s="37">
        <v>0</v>
      </c>
      <c r="AL71" s="37">
        <v>0</v>
      </c>
      <c r="AM71" s="37">
        <v>0</v>
      </c>
      <c r="AN71" s="37">
        <v>0</v>
      </c>
      <c r="AO71" s="37"/>
      <c r="AP71" s="37"/>
      <c r="AQ71" s="37"/>
      <c r="AR71" s="37"/>
    </row>
    <row r="72" spans="1:44" x14ac:dyDescent="0.2">
      <c r="A72" s="1">
        <f t="shared" si="2"/>
        <v>4</v>
      </c>
      <c r="B72" s="101">
        <f t="shared" si="1"/>
        <v>46507</v>
      </c>
      <c r="C72" s="37">
        <v>0</v>
      </c>
      <c r="D72" s="37">
        <v>0</v>
      </c>
      <c r="E72" s="37">
        <v>0</v>
      </c>
      <c r="F72" s="37">
        <v>0</v>
      </c>
      <c r="G72" s="37">
        <v>0</v>
      </c>
      <c r="H72" s="37">
        <v>0</v>
      </c>
      <c r="I72" s="37">
        <v>0</v>
      </c>
      <c r="J72" s="37">
        <v>0</v>
      </c>
      <c r="K72" s="37">
        <v>0</v>
      </c>
      <c r="L72" s="37">
        <v>0</v>
      </c>
      <c r="M72" s="37">
        <v>0</v>
      </c>
      <c r="N72" s="37">
        <v>0</v>
      </c>
      <c r="O72" s="37">
        <v>0</v>
      </c>
      <c r="P72" s="37">
        <v>0</v>
      </c>
      <c r="Q72" s="37">
        <v>0</v>
      </c>
      <c r="R72" s="37">
        <v>0</v>
      </c>
      <c r="S72" s="37">
        <v>0</v>
      </c>
      <c r="T72" s="37">
        <v>0</v>
      </c>
      <c r="U72" s="37">
        <v>1</v>
      </c>
      <c r="V72" s="37">
        <v>0</v>
      </c>
      <c r="W72" s="37">
        <v>0</v>
      </c>
      <c r="X72" s="37">
        <v>237</v>
      </c>
      <c r="Y72" s="37">
        <v>0</v>
      </c>
      <c r="Z72" s="37">
        <v>0</v>
      </c>
      <c r="AA72" s="37">
        <v>0</v>
      </c>
      <c r="AB72" s="37">
        <v>0</v>
      </c>
      <c r="AC72" s="37">
        <v>0</v>
      </c>
      <c r="AD72" s="37">
        <v>0</v>
      </c>
      <c r="AE72" s="47">
        <v>9.6699999999999994E-2</v>
      </c>
      <c r="AF72" s="37">
        <v>0</v>
      </c>
      <c r="AG72" s="37">
        <v>0</v>
      </c>
      <c r="AH72" s="37">
        <v>0</v>
      </c>
      <c r="AI72" s="37">
        <v>0</v>
      </c>
      <c r="AJ72" s="37">
        <v>0</v>
      </c>
      <c r="AK72" s="37">
        <v>0</v>
      </c>
      <c r="AL72" s="37">
        <v>0</v>
      </c>
      <c r="AM72" s="37">
        <v>0</v>
      </c>
      <c r="AN72" s="37">
        <v>0</v>
      </c>
      <c r="AO72" s="37"/>
      <c r="AP72" s="37"/>
      <c r="AQ72" s="37"/>
      <c r="AR72" s="37"/>
    </row>
    <row r="73" spans="1:44" x14ac:dyDescent="0.2">
      <c r="A73" s="1">
        <f t="shared" si="2"/>
        <v>5</v>
      </c>
      <c r="B73" s="101">
        <f t="shared" si="1"/>
        <v>46538</v>
      </c>
      <c r="C73" s="37">
        <v>0</v>
      </c>
      <c r="D73" s="37">
        <v>0</v>
      </c>
      <c r="E73" s="37">
        <v>0</v>
      </c>
      <c r="F73" s="37">
        <v>0</v>
      </c>
      <c r="G73" s="37">
        <v>0</v>
      </c>
      <c r="H73" s="37">
        <v>0</v>
      </c>
      <c r="I73" s="37">
        <v>0</v>
      </c>
      <c r="J73" s="37">
        <v>0</v>
      </c>
      <c r="K73" s="37">
        <v>0</v>
      </c>
      <c r="L73" s="37">
        <v>0</v>
      </c>
      <c r="M73" s="37">
        <v>0</v>
      </c>
      <c r="N73" s="37">
        <v>0</v>
      </c>
      <c r="O73" s="37">
        <v>0</v>
      </c>
      <c r="P73" s="37">
        <v>0</v>
      </c>
      <c r="Q73" s="37">
        <v>0</v>
      </c>
      <c r="R73" s="37">
        <v>0</v>
      </c>
      <c r="S73" s="37">
        <v>0</v>
      </c>
      <c r="T73" s="37">
        <v>0</v>
      </c>
      <c r="U73" s="37">
        <v>1</v>
      </c>
      <c r="V73" s="37">
        <v>0</v>
      </c>
      <c r="W73" s="37">
        <v>0</v>
      </c>
      <c r="X73" s="37">
        <v>237</v>
      </c>
      <c r="Y73" s="37">
        <v>0</v>
      </c>
      <c r="Z73" s="37">
        <v>0</v>
      </c>
      <c r="AA73" s="37">
        <v>0</v>
      </c>
      <c r="AB73" s="37">
        <v>0</v>
      </c>
      <c r="AC73" s="37">
        <v>0</v>
      </c>
      <c r="AD73" s="37">
        <v>0</v>
      </c>
      <c r="AE73" s="47">
        <v>9.6699999999999994E-2</v>
      </c>
      <c r="AF73" s="37">
        <v>0</v>
      </c>
      <c r="AG73" s="37">
        <v>0</v>
      </c>
      <c r="AH73" s="37">
        <v>0</v>
      </c>
      <c r="AI73" s="37">
        <v>0</v>
      </c>
      <c r="AJ73" s="37">
        <v>0</v>
      </c>
      <c r="AK73" s="37">
        <v>0</v>
      </c>
      <c r="AL73" s="37">
        <v>0</v>
      </c>
      <c r="AM73" s="37">
        <v>0</v>
      </c>
      <c r="AN73" s="37">
        <v>0</v>
      </c>
      <c r="AO73" s="37"/>
      <c r="AP73" s="37"/>
      <c r="AQ73" s="37"/>
      <c r="AR73" s="37"/>
    </row>
    <row r="74" spans="1:44" x14ac:dyDescent="0.2">
      <c r="A74" s="1">
        <f t="shared" si="2"/>
        <v>6</v>
      </c>
      <c r="B74" s="101">
        <f t="shared" si="1"/>
        <v>46568</v>
      </c>
      <c r="C74" s="37">
        <v>0</v>
      </c>
      <c r="D74" s="37">
        <v>0</v>
      </c>
      <c r="E74" s="37">
        <v>0</v>
      </c>
      <c r="F74" s="37">
        <v>0</v>
      </c>
      <c r="G74" s="37">
        <v>0</v>
      </c>
      <c r="H74" s="37">
        <v>0</v>
      </c>
      <c r="I74" s="37">
        <v>0</v>
      </c>
      <c r="J74" s="37">
        <v>0</v>
      </c>
      <c r="K74" s="37">
        <v>0</v>
      </c>
      <c r="L74" s="37">
        <v>0</v>
      </c>
      <c r="M74" s="37">
        <v>0</v>
      </c>
      <c r="N74" s="37">
        <v>0</v>
      </c>
      <c r="O74" s="37">
        <v>0</v>
      </c>
      <c r="P74" s="37">
        <v>0</v>
      </c>
      <c r="Q74" s="37">
        <v>0</v>
      </c>
      <c r="R74" s="37">
        <v>0</v>
      </c>
      <c r="S74" s="37">
        <v>0</v>
      </c>
      <c r="T74" s="37">
        <v>0</v>
      </c>
      <c r="U74" s="37">
        <v>1</v>
      </c>
      <c r="V74" s="37">
        <v>0</v>
      </c>
      <c r="W74" s="37">
        <v>0</v>
      </c>
      <c r="X74" s="37">
        <v>237</v>
      </c>
      <c r="Y74" s="37">
        <v>0</v>
      </c>
      <c r="Z74" s="37">
        <v>0</v>
      </c>
      <c r="AA74" s="37">
        <v>0</v>
      </c>
      <c r="AB74" s="37">
        <v>0</v>
      </c>
      <c r="AC74" s="37">
        <v>0</v>
      </c>
      <c r="AD74" s="37">
        <v>0</v>
      </c>
      <c r="AE74" s="47">
        <v>9.6699999999999994E-2</v>
      </c>
      <c r="AF74" s="37">
        <v>0</v>
      </c>
      <c r="AG74" s="37">
        <v>0</v>
      </c>
      <c r="AH74" s="37">
        <v>0</v>
      </c>
      <c r="AI74" s="37">
        <v>0</v>
      </c>
      <c r="AJ74" s="37">
        <v>0</v>
      </c>
      <c r="AK74" s="37">
        <v>0</v>
      </c>
      <c r="AL74" s="37">
        <v>0</v>
      </c>
      <c r="AM74" s="37">
        <v>0</v>
      </c>
      <c r="AN74" s="37">
        <v>0</v>
      </c>
      <c r="AO74" s="37"/>
      <c r="AP74" s="37"/>
      <c r="AQ74" s="37"/>
      <c r="AR74" s="37"/>
    </row>
    <row r="75" spans="1:44" x14ac:dyDescent="0.2">
      <c r="A75" s="1">
        <f t="shared" si="2"/>
        <v>7</v>
      </c>
      <c r="B75" s="101">
        <f t="shared" si="1"/>
        <v>46599</v>
      </c>
      <c r="C75" s="37">
        <v>0</v>
      </c>
      <c r="D75" s="37">
        <v>0</v>
      </c>
      <c r="E75" s="37">
        <v>0</v>
      </c>
      <c r="F75" s="37">
        <v>0</v>
      </c>
      <c r="G75" s="37">
        <v>0</v>
      </c>
      <c r="H75" s="37">
        <v>0</v>
      </c>
      <c r="I75" s="37">
        <v>0</v>
      </c>
      <c r="J75" s="37">
        <v>0</v>
      </c>
      <c r="K75" s="37">
        <v>0</v>
      </c>
      <c r="L75" s="37">
        <v>0</v>
      </c>
      <c r="M75" s="37">
        <v>0</v>
      </c>
      <c r="N75" s="37">
        <v>0</v>
      </c>
      <c r="O75" s="37">
        <v>0</v>
      </c>
      <c r="P75" s="37">
        <v>0</v>
      </c>
      <c r="Q75" s="37">
        <v>0</v>
      </c>
      <c r="R75" s="37">
        <v>0</v>
      </c>
      <c r="S75" s="37">
        <v>0</v>
      </c>
      <c r="T75" s="37">
        <v>0</v>
      </c>
      <c r="U75" s="37">
        <v>1</v>
      </c>
      <c r="V75" s="37">
        <v>0</v>
      </c>
      <c r="W75" s="37">
        <v>0</v>
      </c>
      <c r="X75" s="37">
        <v>237</v>
      </c>
      <c r="Y75" s="37">
        <v>0</v>
      </c>
      <c r="Z75" s="37">
        <v>0</v>
      </c>
      <c r="AA75" s="37">
        <v>0</v>
      </c>
      <c r="AB75" s="37">
        <v>0</v>
      </c>
      <c r="AC75" s="37">
        <v>0</v>
      </c>
      <c r="AD75" s="37">
        <v>0</v>
      </c>
      <c r="AE75" s="47">
        <v>9.6699999999999994E-2</v>
      </c>
      <c r="AF75" s="37">
        <v>0</v>
      </c>
      <c r="AG75" s="37">
        <v>0</v>
      </c>
      <c r="AH75" s="37">
        <v>0</v>
      </c>
      <c r="AI75" s="37">
        <v>0</v>
      </c>
      <c r="AJ75" s="37">
        <v>0</v>
      </c>
      <c r="AK75" s="37">
        <v>0</v>
      </c>
      <c r="AL75" s="37">
        <v>0</v>
      </c>
      <c r="AM75" s="37">
        <v>0</v>
      </c>
      <c r="AN75" s="37">
        <v>0</v>
      </c>
      <c r="AO75" s="37"/>
      <c r="AP75" s="37"/>
      <c r="AQ75" s="37"/>
      <c r="AR75" s="37"/>
    </row>
    <row r="76" spans="1:44" x14ac:dyDescent="0.2">
      <c r="A76" s="1">
        <f t="shared" si="2"/>
        <v>8</v>
      </c>
      <c r="B76" s="101">
        <f t="shared" si="1"/>
        <v>46630</v>
      </c>
      <c r="C76" s="37">
        <v>0</v>
      </c>
      <c r="D76" s="37">
        <v>0</v>
      </c>
      <c r="E76" s="37">
        <v>0</v>
      </c>
      <c r="F76" s="37">
        <v>0</v>
      </c>
      <c r="G76" s="37">
        <v>0</v>
      </c>
      <c r="H76" s="37">
        <v>0</v>
      </c>
      <c r="I76" s="37">
        <v>0</v>
      </c>
      <c r="J76" s="37">
        <v>0</v>
      </c>
      <c r="K76" s="37">
        <v>0</v>
      </c>
      <c r="L76" s="37">
        <v>0</v>
      </c>
      <c r="M76" s="37">
        <v>0</v>
      </c>
      <c r="N76" s="37">
        <v>0</v>
      </c>
      <c r="O76" s="37">
        <v>0</v>
      </c>
      <c r="P76" s="37">
        <v>0</v>
      </c>
      <c r="Q76" s="37">
        <v>0</v>
      </c>
      <c r="R76" s="37">
        <v>0</v>
      </c>
      <c r="S76" s="37">
        <v>0</v>
      </c>
      <c r="T76" s="37">
        <v>0</v>
      </c>
      <c r="U76" s="37">
        <v>1</v>
      </c>
      <c r="V76" s="37">
        <v>0</v>
      </c>
      <c r="W76" s="37">
        <v>0</v>
      </c>
      <c r="X76" s="37">
        <v>237</v>
      </c>
      <c r="Y76" s="37">
        <v>0</v>
      </c>
      <c r="Z76" s="37">
        <v>0</v>
      </c>
      <c r="AA76" s="37">
        <v>0</v>
      </c>
      <c r="AB76" s="37">
        <v>0</v>
      </c>
      <c r="AC76" s="37">
        <v>0</v>
      </c>
      <c r="AD76" s="37">
        <v>0</v>
      </c>
      <c r="AE76" s="47">
        <v>9.6699999999999994E-2</v>
      </c>
      <c r="AF76" s="37">
        <v>0</v>
      </c>
      <c r="AG76" s="37">
        <v>0</v>
      </c>
      <c r="AH76" s="37">
        <v>0</v>
      </c>
      <c r="AI76" s="37">
        <v>0</v>
      </c>
      <c r="AJ76" s="37">
        <v>0</v>
      </c>
      <c r="AK76" s="37">
        <v>0</v>
      </c>
      <c r="AL76" s="37">
        <v>0</v>
      </c>
      <c r="AM76" s="37">
        <v>0</v>
      </c>
      <c r="AN76" s="37">
        <v>0</v>
      </c>
      <c r="AO76" s="37"/>
      <c r="AP76" s="37"/>
      <c r="AQ76" s="37"/>
      <c r="AR76" s="37"/>
    </row>
    <row r="77" spans="1:44" x14ac:dyDescent="0.2">
      <c r="A77" s="1">
        <f t="shared" si="2"/>
        <v>9</v>
      </c>
      <c r="B77" s="101">
        <f t="shared" ref="B77:B140" si="3">EOMONTH(B76,1)</f>
        <v>46660</v>
      </c>
      <c r="C77" s="37">
        <v>0</v>
      </c>
      <c r="D77" s="37">
        <v>0</v>
      </c>
      <c r="E77" s="37">
        <v>0</v>
      </c>
      <c r="F77" s="37">
        <v>0</v>
      </c>
      <c r="G77" s="37">
        <v>0</v>
      </c>
      <c r="H77" s="37">
        <v>0</v>
      </c>
      <c r="I77" s="37">
        <v>0</v>
      </c>
      <c r="J77" s="37">
        <v>0</v>
      </c>
      <c r="K77" s="37">
        <v>0</v>
      </c>
      <c r="L77" s="37">
        <v>0</v>
      </c>
      <c r="M77" s="37">
        <v>0</v>
      </c>
      <c r="N77" s="37">
        <v>0</v>
      </c>
      <c r="O77" s="37">
        <v>0</v>
      </c>
      <c r="P77" s="37">
        <v>0</v>
      </c>
      <c r="Q77" s="37">
        <v>0</v>
      </c>
      <c r="R77" s="37">
        <v>0</v>
      </c>
      <c r="S77" s="37">
        <v>0</v>
      </c>
      <c r="T77" s="37">
        <v>0</v>
      </c>
      <c r="U77" s="37">
        <v>1</v>
      </c>
      <c r="V77" s="37">
        <v>0</v>
      </c>
      <c r="W77" s="37">
        <v>0</v>
      </c>
      <c r="X77" s="37">
        <v>237</v>
      </c>
      <c r="Y77" s="37">
        <v>0</v>
      </c>
      <c r="Z77" s="37">
        <v>0</v>
      </c>
      <c r="AA77" s="37">
        <v>0</v>
      </c>
      <c r="AB77" s="37">
        <v>0</v>
      </c>
      <c r="AC77" s="37">
        <v>0</v>
      </c>
      <c r="AD77" s="37">
        <v>0</v>
      </c>
      <c r="AE77" s="47">
        <v>9.6699999999999994E-2</v>
      </c>
      <c r="AF77" s="37">
        <v>0</v>
      </c>
      <c r="AG77" s="37">
        <v>0</v>
      </c>
      <c r="AH77" s="37">
        <v>0</v>
      </c>
      <c r="AI77" s="37">
        <v>0</v>
      </c>
      <c r="AJ77" s="37">
        <v>0</v>
      </c>
      <c r="AK77" s="37">
        <v>0</v>
      </c>
      <c r="AL77" s="37">
        <v>0</v>
      </c>
      <c r="AM77" s="37">
        <v>0</v>
      </c>
      <c r="AN77" s="37">
        <v>0</v>
      </c>
      <c r="AO77" s="37"/>
      <c r="AP77" s="37"/>
      <c r="AQ77" s="37"/>
      <c r="AR77" s="37"/>
    </row>
    <row r="78" spans="1:44" x14ac:dyDescent="0.2">
      <c r="A78" s="1">
        <f t="shared" ref="A78:A141" si="4">MONTH(B78)</f>
        <v>10</v>
      </c>
      <c r="B78" s="101">
        <f t="shared" si="3"/>
        <v>46691</v>
      </c>
      <c r="C78" s="37">
        <v>0</v>
      </c>
      <c r="D78" s="37">
        <v>0</v>
      </c>
      <c r="E78" s="37">
        <v>0</v>
      </c>
      <c r="F78" s="37">
        <v>0</v>
      </c>
      <c r="G78" s="37">
        <v>0</v>
      </c>
      <c r="H78" s="37">
        <v>0</v>
      </c>
      <c r="I78" s="37">
        <v>0</v>
      </c>
      <c r="J78" s="37">
        <v>0</v>
      </c>
      <c r="K78" s="37">
        <v>0</v>
      </c>
      <c r="L78" s="37">
        <v>0</v>
      </c>
      <c r="M78" s="37">
        <v>0</v>
      </c>
      <c r="N78" s="37">
        <v>0</v>
      </c>
      <c r="O78" s="37">
        <v>0</v>
      </c>
      <c r="P78" s="37">
        <v>0</v>
      </c>
      <c r="Q78" s="37">
        <v>0</v>
      </c>
      <c r="R78" s="37">
        <v>0</v>
      </c>
      <c r="S78" s="37">
        <v>0</v>
      </c>
      <c r="T78" s="37">
        <v>0</v>
      </c>
      <c r="U78" s="37">
        <v>1</v>
      </c>
      <c r="V78" s="37">
        <v>0</v>
      </c>
      <c r="W78" s="37">
        <v>0</v>
      </c>
      <c r="X78" s="37">
        <v>237</v>
      </c>
      <c r="Y78" s="37">
        <v>0</v>
      </c>
      <c r="Z78" s="37">
        <v>0</v>
      </c>
      <c r="AA78" s="37">
        <v>0</v>
      </c>
      <c r="AB78" s="37">
        <v>0</v>
      </c>
      <c r="AC78" s="37">
        <v>0</v>
      </c>
      <c r="AD78" s="37">
        <v>0</v>
      </c>
      <c r="AE78" s="47">
        <v>9.6699999999999994E-2</v>
      </c>
      <c r="AF78" s="37">
        <v>0</v>
      </c>
      <c r="AG78" s="37">
        <v>0</v>
      </c>
      <c r="AH78" s="37">
        <v>0</v>
      </c>
      <c r="AI78" s="37">
        <v>0</v>
      </c>
      <c r="AJ78" s="37">
        <v>0</v>
      </c>
      <c r="AK78" s="37">
        <v>0</v>
      </c>
      <c r="AL78" s="37">
        <v>0</v>
      </c>
      <c r="AM78" s="37">
        <v>0</v>
      </c>
      <c r="AN78" s="37">
        <v>0</v>
      </c>
      <c r="AO78" s="37"/>
      <c r="AP78" s="37"/>
      <c r="AQ78" s="37"/>
      <c r="AR78" s="37"/>
    </row>
    <row r="79" spans="1:44" x14ac:dyDescent="0.2">
      <c r="A79" s="1">
        <f t="shared" si="4"/>
        <v>11</v>
      </c>
      <c r="B79" s="101">
        <f t="shared" si="3"/>
        <v>46721</v>
      </c>
      <c r="C79" s="37">
        <v>0</v>
      </c>
      <c r="D79" s="37">
        <v>0</v>
      </c>
      <c r="E79" s="37">
        <v>0</v>
      </c>
      <c r="F79" s="37">
        <v>0</v>
      </c>
      <c r="G79" s="37">
        <v>0</v>
      </c>
      <c r="H79" s="37">
        <v>0</v>
      </c>
      <c r="I79" s="37">
        <v>0</v>
      </c>
      <c r="J79" s="37">
        <v>0</v>
      </c>
      <c r="K79" s="37">
        <v>0</v>
      </c>
      <c r="L79" s="37">
        <v>0</v>
      </c>
      <c r="M79" s="37">
        <v>0</v>
      </c>
      <c r="N79" s="37">
        <v>0</v>
      </c>
      <c r="O79" s="37">
        <v>0</v>
      </c>
      <c r="P79" s="37">
        <v>0</v>
      </c>
      <c r="Q79" s="37">
        <v>0</v>
      </c>
      <c r="R79" s="37">
        <v>0</v>
      </c>
      <c r="S79" s="37">
        <v>0</v>
      </c>
      <c r="T79" s="37">
        <v>0</v>
      </c>
      <c r="U79" s="37">
        <v>1</v>
      </c>
      <c r="V79" s="37">
        <v>0</v>
      </c>
      <c r="W79" s="37">
        <v>0</v>
      </c>
      <c r="X79" s="37">
        <v>237</v>
      </c>
      <c r="Y79" s="37">
        <v>0</v>
      </c>
      <c r="Z79" s="37">
        <v>0</v>
      </c>
      <c r="AA79" s="37">
        <v>0</v>
      </c>
      <c r="AB79" s="37">
        <v>0</v>
      </c>
      <c r="AC79" s="37">
        <v>0</v>
      </c>
      <c r="AD79" s="37">
        <v>0</v>
      </c>
      <c r="AE79" s="47">
        <v>9.6699999999999994E-2</v>
      </c>
      <c r="AF79" s="37">
        <v>0</v>
      </c>
      <c r="AG79" s="37">
        <v>0</v>
      </c>
      <c r="AH79" s="37">
        <v>0</v>
      </c>
      <c r="AI79" s="37">
        <v>0</v>
      </c>
      <c r="AJ79" s="37">
        <v>0</v>
      </c>
      <c r="AK79" s="37">
        <v>0</v>
      </c>
      <c r="AL79" s="37">
        <v>0</v>
      </c>
      <c r="AM79" s="37">
        <v>0</v>
      </c>
      <c r="AN79" s="37">
        <v>0</v>
      </c>
      <c r="AO79" s="37"/>
      <c r="AP79" s="37"/>
      <c r="AQ79" s="37"/>
      <c r="AR79" s="37"/>
    </row>
    <row r="80" spans="1:44" x14ac:dyDescent="0.2">
      <c r="A80" s="1">
        <f t="shared" si="4"/>
        <v>12</v>
      </c>
      <c r="B80" s="101">
        <f t="shared" si="3"/>
        <v>46752</v>
      </c>
      <c r="C80" s="37">
        <v>0</v>
      </c>
      <c r="D80" s="37">
        <v>0</v>
      </c>
      <c r="E80" s="37">
        <v>0</v>
      </c>
      <c r="F80" s="37">
        <v>0</v>
      </c>
      <c r="G80" s="37">
        <v>0</v>
      </c>
      <c r="H80" s="37">
        <v>0</v>
      </c>
      <c r="I80" s="37">
        <v>0</v>
      </c>
      <c r="J80" s="37">
        <v>0</v>
      </c>
      <c r="K80" s="37">
        <v>0</v>
      </c>
      <c r="L80" s="37">
        <v>0</v>
      </c>
      <c r="M80" s="37">
        <v>0</v>
      </c>
      <c r="N80" s="37">
        <v>0</v>
      </c>
      <c r="O80" s="37">
        <v>0</v>
      </c>
      <c r="P80" s="37">
        <v>0</v>
      </c>
      <c r="Q80" s="37">
        <v>0</v>
      </c>
      <c r="R80" s="37">
        <v>0</v>
      </c>
      <c r="S80" s="37">
        <v>0</v>
      </c>
      <c r="T80" s="37">
        <v>0</v>
      </c>
      <c r="U80" s="37">
        <v>1</v>
      </c>
      <c r="V80" s="37">
        <v>0</v>
      </c>
      <c r="W80" s="37">
        <v>0</v>
      </c>
      <c r="X80" s="37">
        <v>237</v>
      </c>
      <c r="Y80" s="37">
        <v>0</v>
      </c>
      <c r="Z80" s="37">
        <v>0</v>
      </c>
      <c r="AA80" s="37">
        <v>0</v>
      </c>
      <c r="AB80" s="37">
        <v>0</v>
      </c>
      <c r="AC80" s="37">
        <v>0</v>
      </c>
      <c r="AD80" s="37">
        <v>0</v>
      </c>
      <c r="AE80" s="47">
        <v>9.6699999999999994E-2</v>
      </c>
      <c r="AF80" s="37">
        <v>0</v>
      </c>
      <c r="AG80" s="37">
        <v>0</v>
      </c>
      <c r="AH80" s="37">
        <v>0</v>
      </c>
      <c r="AI80" s="37">
        <v>0</v>
      </c>
      <c r="AJ80" s="37">
        <v>0</v>
      </c>
      <c r="AK80" s="37">
        <v>0</v>
      </c>
      <c r="AL80" s="37">
        <v>0</v>
      </c>
      <c r="AM80" s="37">
        <v>0</v>
      </c>
      <c r="AN80" s="37">
        <v>0</v>
      </c>
      <c r="AO80" s="37"/>
      <c r="AP80" s="37"/>
      <c r="AQ80" s="37"/>
      <c r="AR80" s="37"/>
    </row>
    <row r="81" spans="1:44" x14ac:dyDescent="0.2">
      <c r="A81" s="1">
        <f t="shared" si="4"/>
        <v>1</v>
      </c>
      <c r="B81" s="101">
        <f t="shared" si="3"/>
        <v>46783</v>
      </c>
      <c r="C81" s="37">
        <v>0</v>
      </c>
      <c r="D81" s="37">
        <v>0</v>
      </c>
      <c r="E81" s="37">
        <v>0</v>
      </c>
      <c r="F81" s="37">
        <v>0</v>
      </c>
      <c r="G81" s="37">
        <v>0</v>
      </c>
      <c r="H81" s="37">
        <v>0</v>
      </c>
      <c r="I81" s="37">
        <v>0</v>
      </c>
      <c r="J81" s="37">
        <v>0</v>
      </c>
      <c r="K81" s="37">
        <v>0</v>
      </c>
      <c r="L81" s="37">
        <v>0</v>
      </c>
      <c r="M81" s="37">
        <v>0</v>
      </c>
      <c r="N81" s="37">
        <v>0</v>
      </c>
      <c r="O81" s="37">
        <v>0</v>
      </c>
      <c r="P81" s="37">
        <v>0</v>
      </c>
      <c r="Q81" s="37">
        <v>0</v>
      </c>
      <c r="R81" s="37">
        <v>0</v>
      </c>
      <c r="S81" s="37">
        <v>0</v>
      </c>
      <c r="T81" s="37">
        <v>0</v>
      </c>
      <c r="U81" s="37">
        <v>1</v>
      </c>
      <c r="V81" s="37">
        <v>0</v>
      </c>
      <c r="W81" s="37">
        <v>0</v>
      </c>
      <c r="X81" s="37">
        <v>237</v>
      </c>
      <c r="Y81" s="37">
        <v>0</v>
      </c>
      <c r="Z81" s="37">
        <v>0</v>
      </c>
      <c r="AA81" s="37">
        <v>0</v>
      </c>
      <c r="AB81" s="37">
        <v>0</v>
      </c>
      <c r="AC81" s="37">
        <v>0</v>
      </c>
      <c r="AD81" s="37">
        <v>0</v>
      </c>
      <c r="AE81" s="47">
        <v>9.6699999999999994E-2</v>
      </c>
      <c r="AF81" s="37">
        <v>0</v>
      </c>
      <c r="AG81" s="37">
        <v>0</v>
      </c>
      <c r="AH81" s="37">
        <v>0</v>
      </c>
      <c r="AI81" s="37">
        <v>0</v>
      </c>
      <c r="AJ81" s="37">
        <v>0</v>
      </c>
      <c r="AK81" s="37">
        <v>0</v>
      </c>
      <c r="AL81" s="37">
        <v>0</v>
      </c>
      <c r="AM81" s="37">
        <v>0</v>
      </c>
      <c r="AN81" s="37">
        <v>0</v>
      </c>
      <c r="AO81" s="37"/>
      <c r="AP81" s="37"/>
      <c r="AQ81" s="37"/>
      <c r="AR81" s="37"/>
    </row>
    <row r="82" spans="1:44" x14ac:dyDescent="0.2">
      <c r="A82" s="1">
        <f t="shared" si="4"/>
        <v>2</v>
      </c>
      <c r="B82" s="101">
        <f t="shared" si="3"/>
        <v>46812</v>
      </c>
      <c r="C82" s="37">
        <v>0</v>
      </c>
      <c r="D82" s="37">
        <v>0</v>
      </c>
      <c r="E82" s="37">
        <v>0</v>
      </c>
      <c r="F82" s="37">
        <v>0</v>
      </c>
      <c r="G82" s="37">
        <v>0</v>
      </c>
      <c r="H82" s="37">
        <v>0</v>
      </c>
      <c r="I82" s="37">
        <v>0</v>
      </c>
      <c r="J82" s="37">
        <v>0</v>
      </c>
      <c r="K82" s="37">
        <v>0</v>
      </c>
      <c r="L82" s="37">
        <v>0</v>
      </c>
      <c r="M82" s="37">
        <v>0</v>
      </c>
      <c r="N82" s="37">
        <v>0</v>
      </c>
      <c r="O82" s="37">
        <v>0</v>
      </c>
      <c r="P82" s="37">
        <v>0</v>
      </c>
      <c r="Q82" s="37">
        <v>0</v>
      </c>
      <c r="R82" s="37">
        <v>0</v>
      </c>
      <c r="S82" s="37">
        <v>0</v>
      </c>
      <c r="T82" s="37">
        <v>0</v>
      </c>
      <c r="U82" s="37">
        <v>1</v>
      </c>
      <c r="V82" s="37">
        <v>0</v>
      </c>
      <c r="W82" s="37">
        <v>0</v>
      </c>
      <c r="X82" s="37">
        <v>237</v>
      </c>
      <c r="Y82" s="37">
        <v>0</v>
      </c>
      <c r="Z82" s="37">
        <v>0</v>
      </c>
      <c r="AA82" s="37">
        <v>0</v>
      </c>
      <c r="AB82" s="37">
        <v>0</v>
      </c>
      <c r="AC82" s="37">
        <v>0</v>
      </c>
      <c r="AD82" s="37">
        <v>0</v>
      </c>
      <c r="AE82" s="47">
        <v>9.6699999999999994E-2</v>
      </c>
      <c r="AF82" s="37">
        <v>0</v>
      </c>
      <c r="AG82" s="37">
        <v>0</v>
      </c>
      <c r="AH82" s="37">
        <v>0</v>
      </c>
      <c r="AI82" s="37">
        <v>0</v>
      </c>
      <c r="AJ82" s="37">
        <v>0</v>
      </c>
      <c r="AK82" s="37">
        <v>0</v>
      </c>
      <c r="AL82" s="37">
        <v>0</v>
      </c>
      <c r="AM82" s="37">
        <v>0</v>
      </c>
      <c r="AN82" s="37">
        <v>0</v>
      </c>
      <c r="AO82" s="37"/>
      <c r="AP82" s="37"/>
      <c r="AQ82" s="37"/>
      <c r="AR82" s="37"/>
    </row>
    <row r="83" spans="1:44" x14ac:dyDescent="0.2">
      <c r="A83" s="1">
        <f t="shared" si="4"/>
        <v>3</v>
      </c>
      <c r="B83" s="101">
        <f t="shared" si="3"/>
        <v>46843</v>
      </c>
      <c r="C83" s="37">
        <v>0</v>
      </c>
      <c r="D83" s="37">
        <v>0</v>
      </c>
      <c r="E83" s="37">
        <v>0</v>
      </c>
      <c r="F83" s="37">
        <v>0</v>
      </c>
      <c r="G83" s="37">
        <v>0</v>
      </c>
      <c r="H83" s="37">
        <v>0</v>
      </c>
      <c r="I83" s="37">
        <v>0</v>
      </c>
      <c r="J83" s="37">
        <v>0</v>
      </c>
      <c r="K83" s="37">
        <v>0</v>
      </c>
      <c r="L83" s="37">
        <v>0</v>
      </c>
      <c r="M83" s="37">
        <v>0</v>
      </c>
      <c r="N83" s="37">
        <v>0</v>
      </c>
      <c r="O83" s="37">
        <v>0</v>
      </c>
      <c r="P83" s="37">
        <v>0</v>
      </c>
      <c r="Q83" s="37">
        <v>0</v>
      </c>
      <c r="R83" s="37">
        <v>0</v>
      </c>
      <c r="S83" s="37">
        <v>0</v>
      </c>
      <c r="T83" s="37">
        <v>0</v>
      </c>
      <c r="U83" s="37">
        <v>1</v>
      </c>
      <c r="V83" s="37">
        <v>0</v>
      </c>
      <c r="W83" s="37">
        <v>0</v>
      </c>
      <c r="X83" s="37">
        <v>237</v>
      </c>
      <c r="Y83" s="37">
        <v>0</v>
      </c>
      <c r="Z83" s="37">
        <v>0</v>
      </c>
      <c r="AA83" s="37">
        <v>0</v>
      </c>
      <c r="AB83" s="37">
        <v>0</v>
      </c>
      <c r="AC83" s="37">
        <v>0</v>
      </c>
      <c r="AD83" s="37">
        <v>0</v>
      </c>
      <c r="AE83" s="47">
        <v>9.6699999999999994E-2</v>
      </c>
      <c r="AF83" s="37">
        <v>0</v>
      </c>
      <c r="AG83" s="37">
        <v>0</v>
      </c>
      <c r="AH83" s="37">
        <v>0</v>
      </c>
      <c r="AI83" s="37">
        <v>0</v>
      </c>
      <c r="AJ83" s="37">
        <v>0</v>
      </c>
      <c r="AK83" s="37">
        <v>0</v>
      </c>
      <c r="AL83" s="37">
        <v>0</v>
      </c>
      <c r="AM83" s="37">
        <v>0</v>
      </c>
      <c r="AN83" s="37">
        <v>0</v>
      </c>
      <c r="AO83" s="37"/>
      <c r="AP83" s="37"/>
      <c r="AQ83" s="37"/>
      <c r="AR83" s="37"/>
    </row>
    <row r="84" spans="1:44" x14ac:dyDescent="0.2">
      <c r="A84" s="1">
        <f t="shared" si="4"/>
        <v>4</v>
      </c>
      <c r="B84" s="101">
        <f t="shared" si="3"/>
        <v>46873</v>
      </c>
      <c r="C84" s="37">
        <v>0</v>
      </c>
      <c r="D84" s="37">
        <v>0</v>
      </c>
      <c r="E84" s="37">
        <v>0</v>
      </c>
      <c r="F84" s="37">
        <v>0</v>
      </c>
      <c r="G84" s="37">
        <v>0</v>
      </c>
      <c r="H84" s="37">
        <v>0</v>
      </c>
      <c r="I84" s="37">
        <v>0</v>
      </c>
      <c r="J84" s="37">
        <v>0</v>
      </c>
      <c r="K84" s="37">
        <v>0</v>
      </c>
      <c r="L84" s="37">
        <v>0</v>
      </c>
      <c r="M84" s="37">
        <v>0</v>
      </c>
      <c r="N84" s="37">
        <v>0</v>
      </c>
      <c r="O84" s="37">
        <v>0</v>
      </c>
      <c r="P84" s="37">
        <v>0</v>
      </c>
      <c r="Q84" s="37">
        <v>0</v>
      </c>
      <c r="R84" s="37">
        <v>0</v>
      </c>
      <c r="S84" s="37">
        <v>0</v>
      </c>
      <c r="T84" s="37">
        <v>0</v>
      </c>
      <c r="U84" s="37">
        <v>1</v>
      </c>
      <c r="V84" s="37">
        <v>0</v>
      </c>
      <c r="W84" s="37">
        <v>0</v>
      </c>
      <c r="X84" s="37">
        <v>237</v>
      </c>
      <c r="Y84" s="37">
        <v>0</v>
      </c>
      <c r="Z84" s="37">
        <v>0</v>
      </c>
      <c r="AA84" s="37">
        <v>0</v>
      </c>
      <c r="AB84" s="37">
        <v>0</v>
      </c>
      <c r="AC84" s="37">
        <v>0</v>
      </c>
      <c r="AD84" s="37">
        <v>0</v>
      </c>
      <c r="AE84" s="47">
        <v>9.6699999999999994E-2</v>
      </c>
      <c r="AF84" s="37">
        <v>0</v>
      </c>
      <c r="AG84" s="37">
        <v>0</v>
      </c>
      <c r="AH84" s="37">
        <v>0</v>
      </c>
      <c r="AI84" s="37">
        <v>0</v>
      </c>
      <c r="AJ84" s="37">
        <v>0</v>
      </c>
      <c r="AK84" s="37">
        <v>0</v>
      </c>
      <c r="AL84" s="37">
        <v>0</v>
      </c>
      <c r="AM84" s="37">
        <v>0</v>
      </c>
      <c r="AN84" s="37">
        <v>0</v>
      </c>
      <c r="AO84" s="37"/>
      <c r="AP84" s="37"/>
      <c r="AQ84" s="37"/>
      <c r="AR84" s="37"/>
    </row>
    <row r="85" spans="1:44" x14ac:dyDescent="0.2">
      <c r="A85" s="1">
        <f t="shared" si="4"/>
        <v>5</v>
      </c>
      <c r="B85" s="101">
        <f t="shared" si="3"/>
        <v>46904</v>
      </c>
      <c r="C85" s="37">
        <v>0</v>
      </c>
      <c r="D85" s="37">
        <v>0</v>
      </c>
      <c r="E85" s="37">
        <v>0</v>
      </c>
      <c r="F85" s="37">
        <v>0</v>
      </c>
      <c r="G85" s="37">
        <v>0</v>
      </c>
      <c r="H85" s="37">
        <v>0</v>
      </c>
      <c r="I85" s="37">
        <v>0</v>
      </c>
      <c r="J85" s="37">
        <v>0</v>
      </c>
      <c r="K85" s="37">
        <v>0</v>
      </c>
      <c r="L85" s="37">
        <v>0</v>
      </c>
      <c r="M85" s="37">
        <v>0</v>
      </c>
      <c r="N85" s="37">
        <v>0</v>
      </c>
      <c r="O85" s="37">
        <v>0</v>
      </c>
      <c r="P85" s="37">
        <v>0</v>
      </c>
      <c r="Q85" s="37">
        <v>0</v>
      </c>
      <c r="R85" s="37">
        <v>0</v>
      </c>
      <c r="S85" s="37">
        <v>0</v>
      </c>
      <c r="T85" s="37">
        <v>0</v>
      </c>
      <c r="U85" s="37">
        <v>1</v>
      </c>
      <c r="V85" s="37">
        <v>0</v>
      </c>
      <c r="W85" s="37">
        <v>0</v>
      </c>
      <c r="X85" s="37">
        <v>237</v>
      </c>
      <c r="Y85" s="37">
        <v>0</v>
      </c>
      <c r="Z85" s="37">
        <v>0</v>
      </c>
      <c r="AA85" s="37">
        <v>0</v>
      </c>
      <c r="AB85" s="37">
        <v>0</v>
      </c>
      <c r="AC85" s="37">
        <v>0</v>
      </c>
      <c r="AD85" s="37">
        <v>0</v>
      </c>
      <c r="AE85" s="47">
        <v>9.6699999999999994E-2</v>
      </c>
      <c r="AF85" s="37">
        <v>0</v>
      </c>
      <c r="AG85" s="37">
        <v>0</v>
      </c>
      <c r="AH85" s="37">
        <v>0</v>
      </c>
      <c r="AI85" s="37">
        <v>0</v>
      </c>
      <c r="AJ85" s="37">
        <v>0</v>
      </c>
      <c r="AK85" s="37">
        <v>0</v>
      </c>
      <c r="AL85" s="37">
        <v>0</v>
      </c>
      <c r="AM85" s="37">
        <v>0</v>
      </c>
      <c r="AN85" s="37">
        <v>0</v>
      </c>
      <c r="AO85" s="37"/>
      <c r="AP85" s="37"/>
      <c r="AQ85" s="37"/>
      <c r="AR85" s="37"/>
    </row>
    <row r="86" spans="1:44" x14ac:dyDescent="0.2">
      <c r="A86" s="1">
        <f t="shared" si="4"/>
        <v>6</v>
      </c>
      <c r="B86" s="101">
        <f t="shared" si="3"/>
        <v>46934</v>
      </c>
      <c r="C86" s="37">
        <v>0</v>
      </c>
      <c r="D86" s="37">
        <v>0</v>
      </c>
      <c r="E86" s="37">
        <v>0</v>
      </c>
      <c r="F86" s="37">
        <v>0</v>
      </c>
      <c r="G86" s="37">
        <v>0</v>
      </c>
      <c r="H86" s="37">
        <v>0</v>
      </c>
      <c r="I86" s="37">
        <v>0</v>
      </c>
      <c r="J86" s="37">
        <v>0</v>
      </c>
      <c r="K86" s="37">
        <v>0</v>
      </c>
      <c r="L86" s="37">
        <v>0</v>
      </c>
      <c r="M86" s="37">
        <v>0</v>
      </c>
      <c r="N86" s="37">
        <v>0</v>
      </c>
      <c r="O86" s="37">
        <v>0</v>
      </c>
      <c r="P86" s="37">
        <v>0</v>
      </c>
      <c r="Q86" s="37">
        <v>0</v>
      </c>
      <c r="R86" s="37">
        <v>0</v>
      </c>
      <c r="S86" s="37">
        <v>0</v>
      </c>
      <c r="T86" s="37">
        <v>0</v>
      </c>
      <c r="U86" s="37">
        <v>1</v>
      </c>
      <c r="V86" s="37">
        <v>0</v>
      </c>
      <c r="W86" s="37">
        <v>0</v>
      </c>
      <c r="X86" s="37">
        <v>237</v>
      </c>
      <c r="Y86" s="37">
        <v>0</v>
      </c>
      <c r="Z86" s="37">
        <v>0</v>
      </c>
      <c r="AA86" s="37">
        <v>0</v>
      </c>
      <c r="AB86" s="37">
        <v>0</v>
      </c>
      <c r="AC86" s="37">
        <v>0</v>
      </c>
      <c r="AD86" s="37">
        <v>0</v>
      </c>
      <c r="AE86" s="47">
        <v>9.6699999999999994E-2</v>
      </c>
      <c r="AF86" s="37">
        <v>0</v>
      </c>
      <c r="AG86" s="37">
        <v>0</v>
      </c>
      <c r="AH86" s="37">
        <v>0</v>
      </c>
      <c r="AI86" s="37">
        <v>0</v>
      </c>
      <c r="AJ86" s="37">
        <v>0</v>
      </c>
      <c r="AK86" s="37">
        <v>0</v>
      </c>
      <c r="AL86" s="37">
        <v>0</v>
      </c>
      <c r="AM86" s="37">
        <v>0</v>
      </c>
      <c r="AN86" s="37">
        <v>0</v>
      </c>
      <c r="AO86" s="37"/>
      <c r="AP86" s="37"/>
      <c r="AQ86" s="37"/>
      <c r="AR86" s="37"/>
    </row>
    <row r="87" spans="1:44" x14ac:dyDescent="0.2">
      <c r="A87" s="1">
        <f t="shared" si="4"/>
        <v>7</v>
      </c>
      <c r="B87" s="101">
        <f t="shared" si="3"/>
        <v>46965</v>
      </c>
      <c r="C87" s="37">
        <v>0</v>
      </c>
      <c r="D87" s="37">
        <v>0</v>
      </c>
      <c r="E87" s="37">
        <v>0</v>
      </c>
      <c r="F87" s="37">
        <v>0</v>
      </c>
      <c r="G87" s="37">
        <v>0</v>
      </c>
      <c r="H87" s="37">
        <v>0</v>
      </c>
      <c r="I87" s="37">
        <v>0</v>
      </c>
      <c r="J87" s="37">
        <v>0</v>
      </c>
      <c r="K87" s="37">
        <v>0</v>
      </c>
      <c r="L87" s="37">
        <v>0</v>
      </c>
      <c r="M87" s="37">
        <v>0</v>
      </c>
      <c r="N87" s="37">
        <v>0</v>
      </c>
      <c r="O87" s="37">
        <v>0</v>
      </c>
      <c r="P87" s="37">
        <v>0</v>
      </c>
      <c r="Q87" s="37">
        <v>0</v>
      </c>
      <c r="R87" s="37">
        <v>0</v>
      </c>
      <c r="S87" s="37">
        <v>0</v>
      </c>
      <c r="T87" s="37">
        <v>0</v>
      </c>
      <c r="U87" s="37">
        <v>1</v>
      </c>
      <c r="V87" s="37">
        <v>0</v>
      </c>
      <c r="W87" s="37">
        <v>0</v>
      </c>
      <c r="X87" s="37">
        <v>237</v>
      </c>
      <c r="Y87" s="37">
        <v>0</v>
      </c>
      <c r="Z87" s="37">
        <v>0</v>
      </c>
      <c r="AA87" s="37">
        <v>0</v>
      </c>
      <c r="AB87" s="37">
        <v>0</v>
      </c>
      <c r="AC87" s="37">
        <v>0</v>
      </c>
      <c r="AD87" s="37">
        <v>0</v>
      </c>
      <c r="AE87" s="47">
        <v>9.6699999999999994E-2</v>
      </c>
      <c r="AF87" s="37">
        <v>0</v>
      </c>
      <c r="AG87" s="37">
        <v>0</v>
      </c>
      <c r="AH87" s="37">
        <v>0</v>
      </c>
      <c r="AI87" s="37">
        <v>0</v>
      </c>
      <c r="AJ87" s="37">
        <v>0</v>
      </c>
      <c r="AK87" s="37">
        <v>0</v>
      </c>
      <c r="AL87" s="37">
        <v>0</v>
      </c>
      <c r="AM87" s="37">
        <v>0</v>
      </c>
      <c r="AN87" s="37">
        <v>0</v>
      </c>
      <c r="AO87" s="37"/>
      <c r="AP87" s="37"/>
      <c r="AQ87" s="37"/>
      <c r="AR87" s="37"/>
    </row>
    <row r="88" spans="1:44" x14ac:dyDescent="0.2">
      <c r="A88" s="1">
        <f t="shared" si="4"/>
        <v>8</v>
      </c>
      <c r="B88" s="101">
        <f t="shared" si="3"/>
        <v>46996</v>
      </c>
      <c r="C88" s="37">
        <v>0</v>
      </c>
      <c r="D88" s="37">
        <v>0</v>
      </c>
      <c r="E88" s="37">
        <v>0</v>
      </c>
      <c r="F88" s="37">
        <v>0</v>
      </c>
      <c r="G88" s="37">
        <v>0</v>
      </c>
      <c r="H88" s="37">
        <v>0</v>
      </c>
      <c r="I88" s="37">
        <v>0</v>
      </c>
      <c r="J88" s="37">
        <v>0</v>
      </c>
      <c r="K88" s="37">
        <v>0</v>
      </c>
      <c r="L88" s="37">
        <v>0</v>
      </c>
      <c r="M88" s="37">
        <v>0</v>
      </c>
      <c r="N88" s="37">
        <v>0</v>
      </c>
      <c r="O88" s="37">
        <v>0</v>
      </c>
      <c r="P88" s="37">
        <v>0</v>
      </c>
      <c r="Q88" s="37">
        <v>0</v>
      </c>
      <c r="R88" s="37">
        <v>0</v>
      </c>
      <c r="S88" s="37">
        <v>0</v>
      </c>
      <c r="T88" s="37">
        <v>0</v>
      </c>
      <c r="U88" s="37">
        <v>1</v>
      </c>
      <c r="V88" s="37">
        <v>0</v>
      </c>
      <c r="W88" s="37">
        <v>0</v>
      </c>
      <c r="X88" s="37">
        <v>237</v>
      </c>
      <c r="Y88" s="37">
        <v>0</v>
      </c>
      <c r="Z88" s="37">
        <v>0</v>
      </c>
      <c r="AA88" s="37">
        <v>0</v>
      </c>
      <c r="AB88" s="37">
        <v>0</v>
      </c>
      <c r="AC88" s="37">
        <v>0</v>
      </c>
      <c r="AD88" s="37">
        <v>0</v>
      </c>
      <c r="AE88" s="47">
        <v>9.6699999999999994E-2</v>
      </c>
      <c r="AF88" s="37">
        <v>0</v>
      </c>
      <c r="AG88" s="37">
        <v>0</v>
      </c>
      <c r="AH88" s="37">
        <v>0</v>
      </c>
      <c r="AI88" s="37">
        <v>0</v>
      </c>
      <c r="AJ88" s="37">
        <v>0</v>
      </c>
      <c r="AK88" s="37">
        <v>0</v>
      </c>
      <c r="AL88" s="37">
        <v>0</v>
      </c>
      <c r="AM88" s="37">
        <v>0</v>
      </c>
      <c r="AN88" s="37">
        <v>0</v>
      </c>
      <c r="AO88" s="37"/>
      <c r="AP88" s="37"/>
      <c r="AQ88" s="37"/>
      <c r="AR88" s="37"/>
    </row>
    <row r="89" spans="1:44" x14ac:dyDescent="0.2">
      <c r="A89" s="1">
        <f t="shared" si="4"/>
        <v>9</v>
      </c>
      <c r="B89" s="101">
        <f t="shared" si="3"/>
        <v>47026</v>
      </c>
      <c r="C89" s="37">
        <v>0</v>
      </c>
      <c r="D89" s="37">
        <v>0</v>
      </c>
      <c r="E89" s="37">
        <v>0</v>
      </c>
      <c r="F89" s="37">
        <v>0</v>
      </c>
      <c r="G89" s="37">
        <v>0</v>
      </c>
      <c r="H89" s="37">
        <v>0</v>
      </c>
      <c r="I89" s="37">
        <v>0</v>
      </c>
      <c r="J89" s="37">
        <v>0</v>
      </c>
      <c r="K89" s="37">
        <v>0</v>
      </c>
      <c r="L89" s="37">
        <v>0</v>
      </c>
      <c r="M89" s="37">
        <v>0</v>
      </c>
      <c r="N89" s="37">
        <v>0</v>
      </c>
      <c r="O89" s="37">
        <v>0</v>
      </c>
      <c r="P89" s="37">
        <v>0</v>
      </c>
      <c r="Q89" s="37">
        <v>0</v>
      </c>
      <c r="R89" s="37">
        <v>0</v>
      </c>
      <c r="S89" s="37">
        <v>0</v>
      </c>
      <c r="T89" s="37">
        <v>0</v>
      </c>
      <c r="U89" s="37">
        <v>1</v>
      </c>
      <c r="V89" s="37">
        <v>0</v>
      </c>
      <c r="W89" s="37">
        <v>0</v>
      </c>
      <c r="X89" s="37">
        <v>237</v>
      </c>
      <c r="Y89" s="37">
        <v>0</v>
      </c>
      <c r="Z89" s="37">
        <v>0</v>
      </c>
      <c r="AA89" s="37">
        <v>0</v>
      </c>
      <c r="AB89" s="37">
        <v>0</v>
      </c>
      <c r="AC89" s="37">
        <v>0</v>
      </c>
      <c r="AD89" s="37">
        <v>0</v>
      </c>
      <c r="AE89" s="47">
        <v>9.6699999999999994E-2</v>
      </c>
      <c r="AF89" s="37">
        <v>0</v>
      </c>
      <c r="AG89" s="37">
        <v>0</v>
      </c>
      <c r="AH89" s="37">
        <v>0</v>
      </c>
      <c r="AI89" s="37">
        <v>0</v>
      </c>
      <c r="AJ89" s="37">
        <v>0</v>
      </c>
      <c r="AK89" s="37">
        <v>0</v>
      </c>
      <c r="AL89" s="37">
        <v>0</v>
      </c>
      <c r="AM89" s="37">
        <v>0</v>
      </c>
      <c r="AN89" s="37">
        <v>0</v>
      </c>
      <c r="AO89" s="37"/>
      <c r="AP89" s="37"/>
      <c r="AQ89" s="37"/>
      <c r="AR89" s="37"/>
    </row>
    <row r="90" spans="1:44" x14ac:dyDescent="0.2">
      <c r="A90" s="1">
        <f t="shared" si="4"/>
        <v>10</v>
      </c>
      <c r="B90" s="101">
        <f t="shared" si="3"/>
        <v>47057</v>
      </c>
      <c r="C90" s="37">
        <v>0</v>
      </c>
      <c r="D90" s="37">
        <v>0</v>
      </c>
      <c r="E90" s="37">
        <v>0</v>
      </c>
      <c r="F90" s="37">
        <v>0</v>
      </c>
      <c r="G90" s="37">
        <v>0</v>
      </c>
      <c r="H90" s="37">
        <v>0</v>
      </c>
      <c r="I90" s="37">
        <v>0</v>
      </c>
      <c r="J90" s="37">
        <v>0</v>
      </c>
      <c r="K90" s="37">
        <v>0</v>
      </c>
      <c r="L90" s="37">
        <v>0</v>
      </c>
      <c r="M90" s="37">
        <v>0</v>
      </c>
      <c r="N90" s="37">
        <v>0</v>
      </c>
      <c r="O90" s="37">
        <v>0</v>
      </c>
      <c r="P90" s="37">
        <v>0</v>
      </c>
      <c r="Q90" s="37">
        <v>0</v>
      </c>
      <c r="R90" s="37">
        <v>0</v>
      </c>
      <c r="S90" s="37">
        <v>0</v>
      </c>
      <c r="T90" s="37">
        <v>0</v>
      </c>
      <c r="U90" s="37">
        <v>1</v>
      </c>
      <c r="V90" s="37">
        <v>0</v>
      </c>
      <c r="W90" s="37">
        <v>0</v>
      </c>
      <c r="X90" s="37">
        <v>237</v>
      </c>
      <c r="Y90" s="37">
        <v>0</v>
      </c>
      <c r="Z90" s="37">
        <v>0</v>
      </c>
      <c r="AA90" s="37">
        <v>0</v>
      </c>
      <c r="AB90" s="37">
        <v>0</v>
      </c>
      <c r="AC90" s="37">
        <v>0</v>
      </c>
      <c r="AD90" s="37">
        <v>0</v>
      </c>
      <c r="AE90" s="47">
        <v>9.6699999999999994E-2</v>
      </c>
      <c r="AF90" s="37">
        <v>0</v>
      </c>
      <c r="AG90" s="37">
        <v>0</v>
      </c>
      <c r="AH90" s="37">
        <v>0</v>
      </c>
      <c r="AI90" s="37">
        <v>0</v>
      </c>
      <c r="AJ90" s="37">
        <v>0</v>
      </c>
      <c r="AK90" s="37">
        <v>0</v>
      </c>
      <c r="AL90" s="37">
        <v>0</v>
      </c>
      <c r="AM90" s="37">
        <v>0</v>
      </c>
      <c r="AN90" s="37">
        <v>0</v>
      </c>
      <c r="AO90" s="37"/>
      <c r="AP90" s="37"/>
      <c r="AQ90" s="37"/>
      <c r="AR90" s="37"/>
    </row>
    <row r="91" spans="1:44" x14ac:dyDescent="0.2">
      <c r="A91" s="1">
        <f t="shared" si="4"/>
        <v>11</v>
      </c>
      <c r="B91" s="101">
        <f t="shared" si="3"/>
        <v>47087</v>
      </c>
      <c r="C91" s="37">
        <v>0</v>
      </c>
      <c r="D91" s="37">
        <v>0</v>
      </c>
      <c r="E91" s="37">
        <v>0</v>
      </c>
      <c r="F91" s="37">
        <v>0</v>
      </c>
      <c r="G91" s="37">
        <v>0</v>
      </c>
      <c r="H91" s="37">
        <v>0</v>
      </c>
      <c r="I91" s="37">
        <v>0</v>
      </c>
      <c r="J91" s="37">
        <v>0</v>
      </c>
      <c r="K91" s="37">
        <v>0</v>
      </c>
      <c r="L91" s="37">
        <v>0</v>
      </c>
      <c r="M91" s="37">
        <v>0</v>
      </c>
      <c r="N91" s="37">
        <v>0</v>
      </c>
      <c r="O91" s="37">
        <v>0</v>
      </c>
      <c r="P91" s="37">
        <v>0</v>
      </c>
      <c r="Q91" s="37">
        <v>0</v>
      </c>
      <c r="R91" s="37">
        <v>0</v>
      </c>
      <c r="S91" s="37">
        <v>0</v>
      </c>
      <c r="T91" s="37">
        <v>0</v>
      </c>
      <c r="U91" s="37">
        <v>1</v>
      </c>
      <c r="V91" s="37">
        <v>0</v>
      </c>
      <c r="W91" s="37">
        <v>0</v>
      </c>
      <c r="X91" s="37">
        <v>237</v>
      </c>
      <c r="Y91" s="37">
        <v>0</v>
      </c>
      <c r="Z91" s="37">
        <v>0</v>
      </c>
      <c r="AA91" s="37">
        <v>0</v>
      </c>
      <c r="AB91" s="37">
        <v>0</v>
      </c>
      <c r="AC91" s="37">
        <v>0</v>
      </c>
      <c r="AD91" s="37">
        <v>0</v>
      </c>
      <c r="AE91" s="47">
        <v>9.6699999999999994E-2</v>
      </c>
      <c r="AF91" s="37">
        <v>0</v>
      </c>
      <c r="AG91" s="37">
        <v>0</v>
      </c>
      <c r="AH91" s="37">
        <v>0</v>
      </c>
      <c r="AI91" s="37">
        <v>0</v>
      </c>
      <c r="AJ91" s="37">
        <v>0</v>
      </c>
      <c r="AK91" s="37">
        <v>0</v>
      </c>
      <c r="AL91" s="37">
        <v>0</v>
      </c>
      <c r="AM91" s="37">
        <v>0</v>
      </c>
      <c r="AN91" s="37">
        <v>0</v>
      </c>
      <c r="AO91" s="37"/>
      <c r="AP91" s="37"/>
      <c r="AQ91" s="37"/>
      <c r="AR91" s="37"/>
    </row>
    <row r="92" spans="1:44" x14ac:dyDescent="0.2">
      <c r="A92" s="1">
        <f t="shared" si="4"/>
        <v>12</v>
      </c>
      <c r="B92" s="101">
        <f t="shared" si="3"/>
        <v>47118</v>
      </c>
      <c r="C92" s="37">
        <v>0</v>
      </c>
      <c r="D92" s="37">
        <v>0</v>
      </c>
      <c r="E92" s="37">
        <v>0</v>
      </c>
      <c r="F92" s="37">
        <v>0</v>
      </c>
      <c r="G92" s="37">
        <v>0</v>
      </c>
      <c r="H92" s="37">
        <v>0</v>
      </c>
      <c r="I92" s="37">
        <v>0</v>
      </c>
      <c r="J92" s="37">
        <v>0</v>
      </c>
      <c r="K92" s="37">
        <v>0</v>
      </c>
      <c r="L92" s="37">
        <v>0</v>
      </c>
      <c r="M92" s="37">
        <v>0</v>
      </c>
      <c r="N92" s="37">
        <v>0</v>
      </c>
      <c r="O92" s="37">
        <v>0</v>
      </c>
      <c r="P92" s="37">
        <v>0</v>
      </c>
      <c r="Q92" s="37">
        <v>0</v>
      </c>
      <c r="R92" s="37">
        <v>0</v>
      </c>
      <c r="S92" s="37">
        <v>0</v>
      </c>
      <c r="T92" s="37">
        <v>0</v>
      </c>
      <c r="U92" s="37">
        <v>1</v>
      </c>
      <c r="V92" s="37">
        <v>0</v>
      </c>
      <c r="W92" s="37">
        <v>0</v>
      </c>
      <c r="X92" s="37">
        <v>237</v>
      </c>
      <c r="Y92" s="37">
        <v>0</v>
      </c>
      <c r="Z92" s="37">
        <v>0</v>
      </c>
      <c r="AA92" s="37">
        <v>0</v>
      </c>
      <c r="AB92" s="37">
        <v>0</v>
      </c>
      <c r="AC92" s="37">
        <v>0</v>
      </c>
      <c r="AD92" s="37">
        <v>0</v>
      </c>
      <c r="AE92" s="47">
        <v>9.6699999999999994E-2</v>
      </c>
      <c r="AF92" s="37">
        <v>0</v>
      </c>
      <c r="AG92" s="37">
        <v>0</v>
      </c>
      <c r="AH92" s="37">
        <v>0</v>
      </c>
      <c r="AI92" s="37">
        <v>0</v>
      </c>
      <c r="AJ92" s="37">
        <v>0</v>
      </c>
      <c r="AK92" s="37">
        <v>0</v>
      </c>
      <c r="AL92" s="37">
        <v>0</v>
      </c>
      <c r="AM92" s="37">
        <v>0</v>
      </c>
      <c r="AN92" s="37">
        <v>0</v>
      </c>
      <c r="AO92" s="37"/>
      <c r="AP92" s="37"/>
      <c r="AQ92" s="37"/>
      <c r="AR92" s="37"/>
    </row>
    <row r="93" spans="1:44" x14ac:dyDescent="0.2">
      <c r="A93" s="1">
        <f t="shared" si="4"/>
        <v>1</v>
      </c>
      <c r="B93" s="101">
        <f t="shared" si="3"/>
        <v>47149</v>
      </c>
      <c r="C93" s="37">
        <v>0</v>
      </c>
      <c r="D93" s="37">
        <v>0</v>
      </c>
      <c r="E93" s="37">
        <v>0</v>
      </c>
      <c r="F93" s="37">
        <v>0</v>
      </c>
      <c r="G93" s="37">
        <v>0</v>
      </c>
      <c r="H93" s="37">
        <v>0</v>
      </c>
      <c r="I93" s="37">
        <v>0</v>
      </c>
      <c r="J93" s="37">
        <v>0</v>
      </c>
      <c r="K93" s="37">
        <v>0</v>
      </c>
      <c r="L93" s="37">
        <v>0</v>
      </c>
      <c r="M93" s="37">
        <v>0</v>
      </c>
      <c r="N93" s="37">
        <v>0</v>
      </c>
      <c r="O93" s="37">
        <v>0</v>
      </c>
      <c r="P93" s="37">
        <v>0</v>
      </c>
      <c r="Q93" s="37">
        <v>0</v>
      </c>
      <c r="R93" s="37">
        <v>0</v>
      </c>
      <c r="S93" s="37">
        <v>0</v>
      </c>
      <c r="T93" s="37">
        <v>0</v>
      </c>
      <c r="U93" s="37">
        <v>1</v>
      </c>
      <c r="V93" s="37">
        <v>0</v>
      </c>
      <c r="W93" s="37">
        <v>0</v>
      </c>
      <c r="X93" s="37">
        <v>237</v>
      </c>
      <c r="Y93" s="37">
        <v>0</v>
      </c>
      <c r="Z93" s="37">
        <v>0</v>
      </c>
      <c r="AA93" s="37">
        <v>0</v>
      </c>
      <c r="AB93" s="37">
        <v>0</v>
      </c>
      <c r="AC93" s="37">
        <v>0</v>
      </c>
      <c r="AD93" s="37">
        <v>0</v>
      </c>
      <c r="AE93" s="47">
        <v>9.6699999999999994E-2</v>
      </c>
      <c r="AF93" s="37">
        <v>0</v>
      </c>
      <c r="AG93" s="37">
        <v>0</v>
      </c>
      <c r="AH93" s="37">
        <v>0</v>
      </c>
      <c r="AI93" s="37">
        <v>0</v>
      </c>
      <c r="AJ93" s="37">
        <v>0</v>
      </c>
      <c r="AK93" s="37">
        <v>0</v>
      </c>
      <c r="AL93" s="37">
        <v>0</v>
      </c>
      <c r="AM93" s="37">
        <v>0</v>
      </c>
      <c r="AN93" s="37">
        <v>0</v>
      </c>
      <c r="AO93" s="37"/>
      <c r="AP93" s="37"/>
      <c r="AQ93" s="37"/>
      <c r="AR93" s="37"/>
    </row>
    <row r="94" spans="1:44" x14ac:dyDescent="0.2">
      <c r="A94" s="1">
        <f t="shared" si="4"/>
        <v>2</v>
      </c>
      <c r="B94" s="101">
        <f t="shared" si="3"/>
        <v>47177</v>
      </c>
      <c r="C94" s="37">
        <v>0</v>
      </c>
      <c r="D94" s="37">
        <v>0</v>
      </c>
      <c r="E94" s="37">
        <v>0</v>
      </c>
      <c r="F94" s="37">
        <v>0</v>
      </c>
      <c r="G94" s="37">
        <v>0</v>
      </c>
      <c r="H94" s="37">
        <v>0</v>
      </c>
      <c r="I94" s="37">
        <v>0</v>
      </c>
      <c r="J94" s="37">
        <v>0</v>
      </c>
      <c r="K94" s="37">
        <v>0</v>
      </c>
      <c r="L94" s="37">
        <v>0</v>
      </c>
      <c r="M94" s="37">
        <v>0</v>
      </c>
      <c r="N94" s="37">
        <v>0</v>
      </c>
      <c r="O94" s="37">
        <v>0</v>
      </c>
      <c r="P94" s="37">
        <v>0</v>
      </c>
      <c r="Q94" s="37">
        <v>0</v>
      </c>
      <c r="R94" s="37">
        <v>0</v>
      </c>
      <c r="S94" s="37">
        <v>0</v>
      </c>
      <c r="T94" s="37">
        <v>0</v>
      </c>
      <c r="U94" s="37">
        <v>1</v>
      </c>
      <c r="V94" s="37">
        <v>0</v>
      </c>
      <c r="W94" s="37">
        <v>0</v>
      </c>
      <c r="X94" s="37">
        <v>237</v>
      </c>
      <c r="Y94" s="37">
        <v>0</v>
      </c>
      <c r="Z94" s="37">
        <v>0</v>
      </c>
      <c r="AA94" s="37">
        <v>0</v>
      </c>
      <c r="AB94" s="37">
        <v>0</v>
      </c>
      <c r="AC94" s="37">
        <v>0</v>
      </c>
      <c r="AD94" s="37">
        <v>0</v>
      </c>
      <c r="AE94" s="47">
        <v>9.6699999999999994E-2</v>
      </c>
      <c r="AF94" s="37">
        <v>0</v>
      </c>
      <c r="AG94" s="37">
        <v>0</v>
      </c>
      <c r="AH94" s="37">
        <v>0</v>
      </c>
      <c r="AI94" s="37">
        <v>0</v>
      </c>
      <c r="AJ94" s="37">
        <v>0</v>
      </c>
      <c r="AK94" s="37">
        <v>0</v>
      </c>
      <c r="AL94" s="37">
        <v>0</v>
      </c>
      <c r="AM94" s="37">
        <v>0</v>
      </c>
      <c r="AN94" s="37">
        <v>0</v>
      </c>
      <c r="AO94" s="37"/>
      <c r="AP94" s="37"/>
      <c r="AQ94" s="37"/>
      <c r="AR94" s="37"/>
    </row>
    <row r="95" spans="1:44" x14ac:dyDescent="0.2">
      <c r="A95" s="1">
        <f t="shared" si="4"/>
        <v>3</v>
      </c>
      <c r="B95" s="101">
        <f t="shared" si="3"/>
        <v>47208</v>
      </c>
      <c r="C95" s="37">
        <v>0</v>
      </c>
      <c r="D95" s="37">
        <v>0</v>
      </c>
      <c r="E95" s="37">
        <v>0</v>
      </c>
      <c r="F95" s="37">
        <v>0</v>
      </c>
      <c r="G95" s="37">
        <v>0</v>
      </c>
      <c r="H95" s="37">
        <v>0</v>
      </c>
      <c r="I95" s="37">
        <v>0</v>
      </c>
      <c r="J95" s="37">
        <v>0</v>
      </c>
      <c r="K95" s="37">
        <v>0</v>
      </c>
      <c r="L95" s="37">
        <v>0</v>
      </c>
      <c r="M95" s="37">
        <v>0</v>
      </c>
      <c r="N95" s="37">
        <v>0</v>
      </c>
      <c r="O95" s="37">
        <v>0</v>
      </c>
      <c r="P95" s="37">
        <v>0</v>
      </c>
      <c r="Q95" s="37">
        <v>0</v>
      </c>
      <c r="R95" s="37">
        <v>0</v>
      </c>
      <c r="S95" s="37">
        <v>0</v>
      </c>
      <c r="T95" s="37">
        <v>0</v>
      </c>
      <c r="U95" s="37">
        <v>1</v>
      </c>
      <c r="V95" s="37">
        <v>0</v>
      </c>
      <c r="W95" s="37">
        <v>0</v>
      </c>
      <c r="X95" s="37">
        <v>237</v>
      </c>
      <c r="Y95" s="37">
        <v>0</v>
      </c>
      <c r="Z95" s="37">
        <v>0</v>
      </c>
      <c r="AA95" s="37">
        <v>0</v>
      </c>
      <c r="AB95" s="37">
        <v>0</v>
      </c>
      <c r="AC95" s="37">
        <v>0</v>
      </c>
      <c r="AD95" s="37">
        <v>0</v>
      </c>
      <c r="AE95" s="47">
        <v>9.6699999999999994E-2</v>
      </c>
      <c r="AF95" s="37">
        <v>0</v>
      </c>
      <c r="AG95" s="37">
        <v>0</v>
      </c>
      <c r="AH95" s="37">
        <v>0</v>
      </c>
      <c r="AI95" s="37">
        <v>0</v>
      </c>
      <c r="AJ95" s="37">
        <v>0</v>
      </c>
      <c r="AK95" s="37">
        <v>0</v>
      </c>
      <c r="AL95" s="37">
        <v>0</v>
      </c>
      <c r="AM95" s="37">
        <v>0</v>
      </c>
      <c r="AN95" s="37">
        <v>0</v>
      </c>
      <c r="AO95" s="37"/>
      <c r="AP95" s="37"/>
      <c r="AQ95" s="37"/>
      <c r="AR95" s="37"/>
    </row>
    <row r="96" spans="1:44" x14ac:dyDescent="0.2">
      <c r="A96" s="1">
        <f t="shared" si="4"/>
        <v>4</v>
      </c>
      <c r="B96" s="101">
        <f t="shared" si="3"/>
        <v>47238</v>
      </c>
      <c r="C96" s="37">
        <v>0</v>
      </c>
      <c r="D96" s="37">
        <v>0</v>
      </c>
      <c r="E96" s="37">
        <v>0</v>
      </c>
      <c r="F96" s="37">
        <v>0</v>
      </c>
      <c r="G96" s="37">
        <v>0</v>
      </c>
      <c r="H96" s="37">
        <v>0</v>
      </c>
      <c r="I96" s="37">
        <v>0</v>
      </c>
      <c r="J96" s="37">
        <v>0</v>
      </c>
      <c r="K96" s="37">
        <v>0</v>
      </c>
      <c r="L96" s="37">
        <v>0</v>
      </c>
      <c r="M96" s="37">
        <v>0</v>
      </c>
      <c r="N96" s="37">
        <v>0</v>
      </c>
      <c r="O96" s="37">
        <v>0</v>
      </c>
      <c r="P96" s="37">
        <v>0</v>
      </c>
      <c r="Q96" s="37">
        <v>0</v>
      </c>
      <c r="R96" s="37">
        <v>0</v>
      </c>
      <c r="S96" s="37">
        <v>0</v>
      </c>
      <c r="T96" s="37">
        <v>0</v>
      </c>
      <c r="U96" s="37">
        <v>1</v>
      </c>
      <c r="V96" s="37">
        <v>0</v>
      </c>
      <c r="W96" s="37">
        <v>0</v>
      </c>
      <c r="X96" s="37">
        <v>237</v>
      </c>
      <c r="Y96" s="37">
        <v>0</v>
      </c>
      <c r="Z96" s="37">
        <v>0</v>
      </c>
      <c r="AA96" s="37">
        <v>0</v>
      </c>
      <c r="AB96" s="37">
        <v>0</v>
      </c>
      <c r="AC96" s="37">
        <v>0</v>
      </c>
      <c r="AD96" s="37">
        <v>0</v>
      </c>
      <c r="AE96" s="47">
        <v>9.6699999999999994E-2</v>
      </c>
      <c r="AF96" s="37">
        <v>0</v>
      </c>
      <c r="AG96" s="37">
        <v>0</v>
      </c>
      <c r="AH96" s="37">
        <v>0</v>
      </c>
      <c r="AI96" s="37">
        <v>0</v>
      </c>
      <c r="AJ96" s="37">
        <v>0</v>
      </c>
      <c r="AK96" s="37">
        <v>0</v>
      </c>
      <c r="AL96" s="37">
        <v>0</v>
      </c>
      <c r="AM96" s="37">
        <v>0</v>
      </c>
      <c r="AN96" s="37">
        <v>0</v>
      </c>
      <c r="AO96" s="37"/>
      <c r="AP96" s="37"/>
      <c r="AQ96" s="37"/>
      <c r="AR96" s="37"/>
    </row>
    <row r="97" spans="1:44" x14ac:dyDescent="0.2">
      <c r="A97" s="1">
        <f t="shared" si="4"/>
        <v>5</v>
      </c>
      <c r="B97" s="101">
        <f t="shared" si="3"/>
        <v>47269</v>
      </c>
      <c r="C97" s="37">
        <v>0</v>
      </c>
      <c r="D97" s="37">
        <v>0</v>
      </c>
      <c r="E97" s="37">
        <v>0</v>
      </c>
      <c r="F97" s="37">
        <v>0</v>
      </c>
      <c r="G97" s="37">
        <v>0</v>
      </c>
      <c r="H97" s="37">
        <v>0</v>
      </c>
      <c r="I97" s="37">
        <v>0</v>
      </c>
      <c r="J97" s="37">
        <v>0</v>
      </c>
      <c r="K97" s="37">
        <v>0</v>
      </c>
      <c r="L97" s="37">
        <v>0</v>
      </c>
      <c r="M97" s="37">
        <v>0</v>
      </c>
      <c r="N97" s="37">
        <v>0</v>
      </c>
      <c r="O97" s="37">
        <v>0</v>
      </c>
      <c r="P97" s="37">
        <v>0</v>
      </c>
      <c r="Q97" s="37">
        <v>0</v>
      </c>
      <c r="R97" s="37">
        <v>0</v>
      </c>
      <c r="S97" s="37">
        <v>0</v>
      </c>
      <c r="T97" s="37">
        <v>0</v>
      </c>
      <c r="U97" s="37">
        <v>1</v>
      </c>
      <c r="V97" s="37">
        <v>0</v>
      </c>
      <c r="W97" s="37">
        <v>0</v>
      </c>
      <c r="X97" s="37">
        <v>237</v>
      </c>
      <c r="Y97" s="37">
        <v>0</v>
      </c>
      <c r="Z97" s="37">
        <v>0</v>
      </c>
      <c r="AA97" s="37">
        <v>0</v>
      </c>
      <c r="AB97" s="37">
        <v>0</v>
      </c>
      <c r="AC97" s="37">
        <v>0</v>
      </c>
      <c r="AD97" s="37">
        <v>0</v>
      </c>
      <c r="AE97" s="47">
        <v>9.6699999999999994E-2</v>
      </c>
      <c r="AF97" s="37">
        <v>0</v>
      </c>
      <c r="AG97" s="37">
        <v>0</v>
      </c>
      <c r="AH97" s="37">
        <v>0</v>
      </c>
      <c r="AI97" s="37">
        <v>0</v>
      </c>
      <c r="AJ97" s="37">
        <v>0</v>
      </c>
      <c r="AK97" s="37">
        <v>0</v>
      </c>
      <c r="AL97" s="37">
        <v>0</v>
      </c>
      <c r="AM97" s="37">
        <v>0</v>
      </c>
      <c r="AN97" s="37">
        <v>0</v>
      </c>
      <c r="AO97" s="37"/>
      <c r="AP97" s="37"/>
      <c r="AQ97" s="37"/>
      <c r="AR97" s="37"/>
    </row>
    <row r="98" spans="1:44" x14ac:dyDescent="0.2">
      <c r="A98" s="1">
        <f t="shared" si="4"/>
        <v>6</v>
      </c>
      <c r="B98" s="101">
        <f t="shared" si="3"/>
        <v>47299</v>
      </c>
      <c r="C98" s="37">
        <v>0</v>
      </c>
      <c r="D98" s="37">
        <v>0</v>
      </c>
      <c r="E98" s="37">
        <v>0</v>
      </c>
      <c r="F98" s="37">
        <v>0</v>
      </c>
      <c r="G98" s="37">
        <v>0</v>
      </c>
      <c r="H98" s="37">
        <v>0</v>
      </c>
      <c r="I98" s="37">
        <v>0</v>
      </c>
      <c r="J98" s="37">
        <v>0</v>
      </c>
      <c r="K98" s="37">
        <v>0</v>
      </c>
      <c r="L98" s="37">
        <v>0</v>
      </c>
      <c r="M98" s="37">
        <v>0</v>
      </c>
      <c r="N98" s="37">
        <v>0</v>
      </c>
      <c r="O98" s="37">
        <v>0</v>
      </c>
      <c r="P98" s="37">
        <v>0</v>
      </c>
      <c r="Q98" s="37">
        <v>0</v>
      </c>
      <c r="R98" s="37">
        <v>0</v>
      </c>
      <c r="S98" s="37">
        <v>0</v>
      </c>
      <c r="T98" s="37">
        <v>0</v>
      </c>
      <c r="U98" s="37">
        <v>1</v>
      </c>
      <c r="V98" s="37">
        <v>0</v>
      </c>
      <c r="W98" s="37">
        <v>0</v>
      </c>
      <c r="X98" s="37">
        <v>237</v>
      </c>
      <c r="Y98" s="37">
        <v>0</v>
      </c>
      <c r="Z98" s="37">
        <v>0</v>
      </c>
      <c r="AA98" s="37">
        <v>0</v>
      </c>
      <c r="AB98" s="37">
        <v>0</v>
      </c>
      <c r="AC98" s="37">
        <v>0</v>
      </c>
      <c r="AD98" s="37">
        <v>0</v>
      </c>
      <c r="AE98" s="47">
        <v>9.6699999999999994E-2</v>
      </c>
      <c r="AF98" s="37">
        <v>0</v>
      </c>
      <c r="AG98" s="37">
        <v>0</v>
      </c>
      <c r="AH98" s="37">
        <v>0</v>
      </c>
      <c r="AI98" s="37">
        <v>0</v>
      </c>
      <c r="AJ98" s="37">
        <v>0</v>
      </c>
      <c r="AK98" s="37">
        <v>0</v>
      </c>
      <c r="AL98" s="37">
        <v>0</v>
      </c>
      <c r="AM98" s="37">
        <v>0</v>
      </c>
      <c r="AN98" s="37">
        <v>0</v>
      </c>
      <c r="AO98" s="37"/>
      <c r="AP98" s="37"/>
      <c r="AQ98" s="37"/>
      <c r="AR98" s="37"/>
    </row>
    <row r="99" spans="1:44" x14ac:dyDescent="0.2">
      <c r="A99" s="1">
        <f t="shared" si="4"/>
        <v>7</v>
      </c>
      <c r="B99" s="101">
        <f t="shared" si="3"/>
        <v>47330</v>
      </c>
      <c r="C99" s="37">
        <v>0</v>
      </c>
      <c r="D99" s="37">
        <v>0</v>
      </c>
      <c r="E99" s="37">
        <v>0</v>
      </c>
      <c r="F99" s="37">
        <v>0</v>
      </c>
      <c r="G99" s="37">
        <v>0</v>
      </c>
      <c r="H99" s="37">
        <v>0</v>
      </c>
      <c r="I99" s="37">
        <v>0</v>
      </c>
      <c r="J99" s="37">
        <v>0</v>
      </c>
      <c r="K99" s="37">
        <v>0</v>
      </c>
      <c r="L99" s="37">
        <v>0</v>
      </c>
      <c r="M99" s="37">
        <v>0</v>
      </c>
      <c r="N99" s="37">
        <v>0</v>
      </c>
      <c r="O99" s="37">
        <v>0</v>
      </c>
      <c r="P99" s="37">
        <v>0</v>
      </c>
      <c r="Q99" s="37">
        <v>0</v>
      </c>
      <c r="R99" s="37">
        <v>0</v>
      </c>
      <c r="S99" s="37">
        <v>0</v>
      </c>
      <c r="T99" s="37">
        <v>0</v>
      </c>
      <c r="U99" s="37">
        <v>1</v>
      </c>
      <c r="V99" s="37">
        <v>0</v>
      </c>
      <c r="W99" s="37">
        <v>0</v>
      </c>
      <c r="X99" s="37">
        <v>237</v>
      </c>
      <c r="Y99" s="37">
        <v>0</v>
      </c>
      <c r="Z99" s="37">
        <v>0</v>
      </c>
      <c r="AA99" s="37">
        <v>0</v>
      </c>
      <c r="AB99" s="37">
        <v>0</v>
      </c>
      <c r="AC99" s="37">
        <v>0</v>
      </c>
      <c r="AD99" s="37">
        <v>0</v>
      </c>
      <c r="AE99" s="47">
        <v>9.6699999999999994E-2</v>
      </c>
      <c r="AF99" s="37">
        <v>0</v>
      </c>
      <c r="AG99" s="37">
        <v>0</v>
      </c>
      <c r="AH99" s="37">
        <v>0</v>
      </c>
      <c r="AI99" s="37">
        <v>0</v>
      </c>
      <c r="AJ99" s="37">
        <v>0</v>
      </c>
      <c r="AK99" s="37">
        <v>0</v>
      </c>
      <c r="AL99" s="37">
        <v>0</v>
      </c>
      <c r="AM99" s="37">
        <v>0</v>
      </c>
      <c r="AN99" s="37">
        <v>0</v>
      </c>
      <c r="AO99" s="37"/>
      <c r="AP99" s="37"/>
      <c r="AQ99" s="37"/>
      <c r="AR99" s="37"/>
    </row>
    <row r="100" spans="1:44" x14ac:dyDescent="0.2">
      <c r="A100" s="1">
        <f t="shared" si="4"/>
        <v>8</v>
      </c>
      <c r="B100" s="101">
        <f t="shared" si="3"/>
        <v>47361</v>
      </c>
      <c r="C100" s="37">
        <v>0</v>
      </c>
      <c r="D100" s="37">
        <v>0</v>
      </c>
      <c r="E100" s="37">
        <v>0</v>
      </c>
      <c r="F100" s="37">
        <v>0</v>
      </c>
      <c r="G100" s="37">
        <v>0</v>
      </c>
      <c r="H100" s="37">
        <v>0</v>
      </c>
      <c r="I100" s="37">
        <v>0</v>
      </c>
      <c r="J100" s="37">
        <v>0</v>
      </c>
      <c r="K100" s="37">
        <v>0</v>
      </c>
      <c r="L100" s="37">
        <v>0</v>
      </c>
      <c r="M100" s="37">
        <v>0</v>
      </c>
      <c r="N100" s="37">
        <v>0</v>
      </c>
      <c r="O100" s="37">
        <v>0</v>
      </c>
      <c r="P100" s="37">
        <v>0</v>
      </c>
      <c r="Q100" s="37">
        <v>0</v>
      </c>
      <c r="R100" s="37">
        <v>0</v>
      </c>
      <c r="S100" s="37">
        <v>0</v>
      </c>
      <c r="T100" s="37">
        <v>0</v>
      </c>
      <c r="U100" s="37">
        <v>1</v>
      </c>
      <c r="V100" s="37">
        <v>0</v>
      </c>
      <c r="W100" s="37">
        <v>0</v>
      </c>
      <c r="X100" s="37">
        <v>237</v>
      </c>
      <c r="Y100" s="37">
        <v>0</v>
      </c>
      <c r="Z100" s="37">
        <v>0</v>
      </c>
      <c r="AA100" s="37">
        <v>0</v>
      </c>
      <c r="AB100" s="37">
        <v>0</v>
      </c>
      <c r="AC100" s="37">
        <v>0</v>
      </c>
      <c r="AD100" s="37">
        <v>0</v>
      </c>
      <c r="AE100" s="47">
        <v>9.6699999999999994E-2</v>
      </c>
      <c r="AF100" s="37">
        <v>0</v>
      </c>
      <c r="AG100" s="37">
        <v>0</v>
      </c>
      <c r="AH100" s="37">
        <v>0</v>
      </c>
      <c r="AI100" s="37">
        <v>0</v>
      </c>
      <c r="AJ100" s="37">
        <v>0</v>
      </c>
      <c r="AK100" s="37">
        <v>0</v>
      </c>
      <c r="AL100" s="37">
        <v>0</v>
      </c>
      <c r="AM100" s="37">
        <v>0</v>
      </c>
      <c r="AN100" s="37">
        <v>0</v>
      </c>
      <c r="AO100" s="37"/>
      <c r="AP100" s="37"/>
      <c r="AQ100" s="37"/>
      <c r="AR100" s="37"/>
    </row>
    <row r="101" spans="1:44" x14ac:dyDescent="0.2">
      <c r="A101" s="1">
        <f t="shared" si="4"/>
        <v>9</v>
      </c>
      <c r="B101" s="101">
        <f t="shared" si="3"/>
        <v>47391</v>
      </c>
      <c r="C101" s="37">
        <v>0</v>
      </c>
      <c r="D101" s="37">
        <v>0</v>
      </c>
      <c r="E101" s="37">
        <v>0</v>
      </c>
      <c r="F101" s="37">
        <v>0</v>
      </c>
      <c r="G101" s="37">
        <v>0</v>
      </c>
      <c r="H101" s="37">
        <v>0</v>
      </c>
      <c r="I101" s="37">
        <v>0</v>
      </c>
      <c r="J101" s="37">
        <v>0</v>
      </c>
      <c r="K101" s="37">
        <v>0</v>
      </c>
      <c r="L101" s="37">
        <v>0</v>
      </c>
      <c r="M101" s="37">
        <v>0</v>
      </c>
      <c r="N101" s="37">
        <v>0</v>
      </c>
      <c r="O101" s="37">
        <v>0</v>
      </c>
      <c r="P101" s="37">
        <v>0</v>
      </c>
      <c r="Q101" s="37">
        <v>0</v>
      </c>
      <c r="R101" s="37">
        <v>0</v>
      </c>
      <c r="S101" s="37">
        <v>0</v>
      </c>
      <c r="T101" s="37">
        <v>0</v>
      </c>
      <c r="U101" s="37">
        <v>1</v>
      </c>
      <c r="V101" s="37">
        <v>0</v>
      </c>
      <c r="W101" s="37">
        <v>0</v>
      </c>
      <c r="X101" s="37">
        <v>237</v>
      </c>
      <c r="Y101" s="37">
        <v>0</v>
      </c>
      <c r="Z101" s="37">
        <v>0</v>
      </c>
      <c r="AA101" s="37">
        <v>0</v>
      </c>
      <c r="AB101" s="37">
        <v>0</v>
      </c>
      <c r="AC101" s="37">
        <v>0</v>
      </c>
      <c r="AD101" s="37">
        <v>0</v>
      </c>
      <c r="AE101" s="47">
        <v>9.6699999999999994E-2</v>
      </c>
      <c r="AF101" s="37">
        <v>0</v>
      </c>
      <c r="AG101" s="37">
        <v>0</v>
      </c>
      <c r="AH101" s="37">
        <v>0</v>
      </c>
      <c r="AI101" s="37">
        <v>0</v>
      </c>
      <c r="AJ101" s="37">
        <v>0</v>
      </c>
      <c r="AK101" s="37">
        <v>0</v>
      </c>
      <c r="AL101" s="37">
        <v>0</v>
      </c>
      <c r="AM101" s="37">
        <v>0</v>
      </c>
      <c r="AN101" s="37">
        <v>0</v>
      </c>
      <c r="AO101" s="37"/>
      <c r="AP101" s="37"/>
      <c r="AQ101" s="37"/>
      <c r="AR101" s="37"/>
    </row>
    <row r="102" spans="1:44" x14ac:dyDescent="0.2">
      <c r="A102" s="1">
        <f t="shared" si="4"/>
        <v>10</v>
      </c>
      <c r="B102" s="101">
        <f t="shared" si="3"/>
        <v>47422</v>
      </c>
      <c r="C102" s="37">
        <v>0</v>
      </c>
      <c r="D102" s="37">
        <v>0</v>
      </c>
      <c r="E102" s="37">
        <v>0</v>
      </c>
      <c r="F102" s="37">
        <v>0</v>
      </c>
      <c r="G102" s="37">
        <v>0</v>
      </c>
      <c r="H102" s="37">
        <v>0</v>
      </c>
      <c r="I102" s="37">
        <v>0</v>
      </c>
      <c r="J102" s="37">
        <v>0</v>
      </c>
      <c r="K102" s="37">
        <v>0</v>
      </c>
      <c r="L102" s="37">
        <v>0</v>
      </c>
      <c r="M102" s="37">
        <v>0</v>
      </c>
      <c r="N102" s="37">
        <v>0</v>
      </c>
      <c r="O102" s="37">
        <v>0</v>
      </c>
      <c r="P102" s="37">
        <v>0</v>
      </c>
      <c r="Q102" s="37">
        <v>0</v>
      </c>
      <c r="R102" s="37">
        <v>0</v>
      </c>
      <c r="S102" s="37">
        <v>0</v>
      </c>
      <c r="T102" s="37">
        <v>0</v>
      </c>
      <c r="U102" s="37">
        <v>1</v>
      </c>
      <c r="V102" s="37">
        <v>0</v>
      </c>
      <c r="W102" s="37">
        <v>0</v>
      </c>
      <c r="X102" s="37">
        <v>237</v>
      </c>
      <c r="Y102" s="37">
        <v>0</v>
      </c>
      <c r="Z102" s="37">
        <v>0</v>
      </c>
      <c r="AA102" s="37">
        <v>0</v>
      </c>
      <c r="AB102" s="37">
        <v>0</v>
      </c>
      <c r="AC102" s="37">
        <v>0</v>
      </c>
      <c r="AD102" s="37">
        <v>0</v>
      </c>
      <c r="AE102" s="47">
        <v>9.6699999999999994E-2</v>
      </c>
      <c r="AF102" s="37">
        <v>0</v>
      </c>
      <c r="AG102" s="37">
        <v>0</v>
      </c>
      <c r="AH102" s="37">
        <v>0</v>
      </c>
      <c r="AI102" s="37">
        <v>0</v>
      </c>
      <c r="AJ102" s="37">
        <v>0</v>
      </c>
      <c r="AK102" s="37">
        <v>0</v>
      </c>
      <c r="AL102" s="37">
        <v>0</v>
      </c>
      <c r="AM102" s="37">
        <v>0</v>
      </c>
      <c r="AN102" s="37">
        <v>0</v>
      </c>
      <c r="AO102" s="37"/>
      <c r="AP102" s="37"/>
      <c r="AQ102" s="37"/>
      <c r="AR102" s="37"/>
    </row>
    <row r="103" spans="1:44" x14ac:dyDescent="0.2">
      <c r="A103" s="1">
        <f t="shared" si="4"/>
        <v>11</v>
      </c>
      <c r="B103" s="101">
        <f t="shared" si="3"/>
        <v>47452</v>
      </c>
      <c r="C103" s="37">
        <v>0</v>
      </c>
      <c r="D103" s="37">
        <v>0</v>
      </c>
      <c r="E103" s="37">
        <v>0</v>
      </c>
      <c r="F103" s="37">
        <v>0</v>
      </c>
      <c r="G103" s="37">
        <v>0</v>
      </c>
      <c r="H103" s="37">
        <v>0</v>
      </c>
      <c r="I103" s="37">
        <v>0</v>
      </c>
      <c r="J103" s="37">
        <v>0</v>
      </c>
      <c r="K103" s="37">
        <v>0</v>
      </c>
      <c r="L103" s="37">
        <v>0</v>
      </c>
      <c r="M103" s="37">
        <v>0</v>
      </c>
      <c r="N103" s="37">
        <v>0</v>
      </c>
      <c r="O103" s="37">
        <v>0</v>
      </c>
      <c r="P103" s="37">
        <v>0</v>
      </c>
      <c r="Q103" s="37">
        <v>0</v>
      </c>
      <c r="R103" s="37">
        <v>0</v>
      </c>
      <c r="S103" s="37">
        <v>0</v>
      </c>
      <c r="T103" s="37">
        <v>0</v>
      </c>
      <c r="U103" s="37">
        <v>1</v>
      </c>
      <c r="V103" s="37">
        <v>0</v>
      </c>
      <c r="W103" s="37">
        <v>0</v>
      </c>
      <c r="X103" s="37">
        <v>237</v>
      </c>
      <c r="Y103" s="37">
        <v>0</v>
      </c>
      <c r="Z103" s="37">
        <v>0</v>
      </c>
      <c r="AA103" s="37">
        <v>0</v>
      </c>
      <c r="AB103" s="37">
        <v>0</v>
      </c>
      <c r="AC103" s="37">
        <v>0</v>
      </c>
      <c r="AD103" s="37">
        <v>0</v>
      </c>
      <c r="AE103" s="47">
        <v>9.6699999999999994E-2</v>
      </c>
      <c r="AF103" s="37">
        <v>0</v>
      </c>
      <c r="AG103" s="37">
        <v>0</v>
      </c>
      <c r="AH103" s="37">
        <v>0</v>
      </c>
      <c r="AI103" s="37">
        <v>0</v>
      </c>
      <c r="AJ103" s="37">
        <v>0</v>
      </c>
      <c r="AK103" s="37">
        <v>0</v>
      </c>
      <c r="AL103" s="37">
        <v>0</v>
      </c>
      <c r="AM103" s="37">
        <v>0</v>
      </c>
      <c r="AN103" s="37">
        <v>0</v>
      </c>
      <c r="AO103" s="37"/>
      <c r="AP103" s="37"/>
      <c r="AQ103" s="37"/>
      <c r="AR103" s="37"/>
    </row>
    <row r="104" spans="1:44" x14ac:dyDescent="0.2">
      <c r="A104" s="1">
        <f t="shared" si="4"/>
        <v>12</v>
      </c>
      <c r="B104" s="101">
        <f t="shared" si="3"/>
        <v>47483</v>
      </c>
      <c r="C104" s="37">
        <v>0</v>
      </c>
      <c r="D104" s="37">
        <v>0</v>
      </c>
      <c r="E104" s="37">
        <v>0</v>
      </c>
      <c r="F104" s="37">
        <v>0</v>
      </c>
      <c r="G104" s="37">
        <v>0</v>
      </c>
      <c r="H104" s="37">
        <v>0</v>
      </c>
      <c r="I104" s="37">
        <v>0</v>
      </c>
      <c r="J104" s="37">
        <v>0</v>
      </c>
      <c r="K104" s="37">
        <v>0</v>
      </c>
      <c r="L104" s="37">
        <v>0</v>
      </c>
      <c r="M104" s="37">
        <v>0</v>
      </c>
      <c r="N104" s="37">
        <v>0</v>
      </c>
      <c r="O104" s="37">
        <v>0</v>
      </c>
      <c r="P104" s="37">
        <v>0</v>
      </c>
      <c r="Q104" s="37">
        <v>0</v>
      </c>
      <c r="R104" s="37">
        <v>0</v>
      </c>
      <c r="S104" s="37">
        <v>0</v>
      </c>
      <c r="T104" s="37">
        <v>0</v>
      </c>
      <c r="U104" s="37">
        <v>1</v>
      </c>
      <c r="V104" s="37">
        <v>0</v>
      </c>
      <c r="W104" s="37">
        <v>0</v>
      </c>
      <c r="X104" s="37">
        <v>237</v>
      </c>
      <c r="Y104" s="37">
        <v>0</v>
      </c>
      <c r="Z104" s="37">
        <v>0</v>
      </c>
      <c r="AA104" s="37">
        <v>0</v>
      </c>
      <c r="AB104" s="37">
        <v>0</v>
      </c>
      <c r="AC104" s="37">
        <v>0</v>
      </c>
      <c r="AD104" s="37">
        <v>0</v>
      </c>
      <c r="AE104" s="47">
        <v>9.6699999999999994E-2</v>
      </c>
      <c r="AF104" s="37">
        <v>0</v>
      </c>
      <c r="AG104" s="37">
        <v>0</v>
      </c>
      <c r="AH104" s="37">
        <v>0</v>
      </c>
      <c r="AI104" s="37">
        <v>0</v>
      </c>
      <c r="AJ104" s="37">
        <v>0</v>
      </c>
      <c r="AK104" s="37">
        <v>0</v>
      </c>
      <c r="AL104" s="37">
        <v>0</v>
      </c>
      <c r="AM104" s="37">
        <v>0</v>
      </c>
      <c r="AN104" s="37">
        <v>0</v>
      </c>
      <c r="AO104" s="37"/>
      <c r="AP104" s="37"/>
      <c r="AQ104" s="37"/>
      <c r="AR104" s="37"/>
    </row>
    <row r="105" spans="1:44" x14ac:dyDescent="0.2">
      <c r="A105" s="1">
        <f t="shared" si="4"/>
        <v>1</v>
      </c>
      <c r="B105" s="101">
        <f t="shared" si="3"/>
        <v>47514</v>
      </c>
      <c r="C105" s="37">
        <v>0</v>
      </c>
      <c r="D105" s="37">
        <v>0</v>
      </c>
      <c r="E105" s="37">
        <v>0</v>
      </c>
      <c r="F105" s="37">
        <v>0</v>
      </c>
      <c r="G105" s="37">
        <v>0</v>
      </c>
      <c r="H105" s="37">
        <v>0</v>
      </c>
      <c r="I105" s="37">
        <v>0</v>
      </c>
      <c r="J105" s="37">
        <v>0</v>
      </c>
      <c r="K105" s="37">
        <v>0</v>
      </c>
      <c r="L105" s="37">
        <v>0</v>
      </c>
      <c r="M105" s="37">
        <v>0</v>
      </c>
      <c r="N105" s="37">
        <v>0</v>
      </c>
      <c r="O105" s="37">
        <v>0</v>
      </c>
      <c r="P105" s="37">
        <v>0</v>
      </c>
      <c r="Q105" s="37">
        <v>0</v>
      </c>
      <c r="R105" s="37">
        <v>0</v>
      </c>
      <c r="S105" s="37">
        <v>0</v>
      </c>
      <c r="T105" s="37">
        <v>0</v>
      </c>
      <c r="U105" s="37">
        <v>1</v>
      </c>
      <c r="V105" s="37">
        <v>0</v>
      </c>
      <c r="W105" s="37">
        <v>0</v>
      </c>
      <c r="X105" s="37">
        <v>237</v>
      </c>
      <c r="Y105" s="37">
        <v>0</v>
      </c>
      <c r="Z105" s="37">
        <v>0</v>
      </c>
      <c r="AA105" s="37">
        <v>0</v>
      </c>
      <c r="AB105" s="37">
        <v>0</v>
      </c>
      <c r="AC105" s="37">
        <v>0</v>
      </c>
      <c r="AD105" s="37">
        <v>0</v>
      </c>
      <c r="AE105" s="47">
        <v>9.6699999999999994E-2</v>
      </c>
      <c r="AF105" s="37">
        <v>0</v>
      </c>
      <c r="AG105" s="37">
        <v>0</v>
      </c>
      <c r="AH105" s="37">
        <v>0</v>
      </c>
      <c r="AI105" s="37">
        <v>0</v>
      </c>
      <c r="AJ105" s="37">
        <v>0</v>
      </c>
      <c r="AK105" s="37">
        <v>0</v>
      </c>
      <c r="AL105" s="37">
        <v>0</v>
      </c>
      <c r="AM105" s="37">
        <v>0</v>
      </c>
      <c r="AN105" s="37">
        <v>0</v>
      </c>
      <c r="AO105" s="37"/>
      <c r="AP105" s="37"/>
      <c r="AQ105" s="37"/>
      <c r="AR105" s="37"/>
    </row>
    <row r="106" spans="1:44" x14ac:dyDescent="0.2">
      <c r="A106" s="1">
        <f t="shared" si="4"/>
        <v>2</v>
      </c>
      <c r="B106" s="101">
        <f t="shared" si="3"/>
        <v>47542</v>
      </c>
      <c r="C106" s="37">
        <v>0</v>
      </c>
      <c r="D106" s="37">
        <v>0</v>
      </c>
      <c r="E106" s="37">
        <v>0</v>
      </c>
      <c r="F106" s="37">
        <v>0</v>
      </c>
      <c r="G106" s="37">
        <v>0</v>
      </c>
      <c r="H106" s="37">
        <v>0</v>
      </c>
      <c r="I106" s="37">
        <v>0</v>
      </c>
      <c r="J106" s="37">
        <v>0</v>
      </c>
      <c r="K106" s="37">
        <v>0</v>
      </c>
      <c r="L106" s="37">
        <v>0</v>
      </c>
      <c r="M106" s="37">
        <v>0</v>
      </c>
      <c r="N106" s="37">
        <v>0</v>
      </c>
      <c r="O106" s="37">
        <v>0</v>
      </c>
      <c r="P106" s="37">
        <v>0</v>
      </c>
      <c r="Q106" s="37">
        <v>0</v>
      </c>
      <c r="R106" s="37">
        <v>0</v>
      </c>
      <c r="S106" s="37">
        <v>0</v>
      </c>
      <c r="T106" s="37">
        <v>0</v>
      </c>
      <c r="U106" s="37">
        <v>1</v>
      </c>
      <c r="V106" s="37">
        <v>0</v>
      </c>
      <c r="W106" s="37">
        <v>0</v>
      </c>
      <c r="X106" s="37">
        <v>237</v>
      </c>
      <c r="Y106" s="37">
        <v>0</v>
      </c>
      <c r="Z106" s="37">
        <v>0</v>
      </c>
      <c r="AA106" s="37">
        <v>0</v>
      </c>
      <c r="AB106" s="37">
        <v>0</v>
      </c>
      <c r="AC106" s="37">
        <v>0</v>
      </c>
      <c r="AD106" s="37">
        <v>0</v>
      </c>
      <c r="AE106" s="47">
        <v>9.6699999999999994E-2</v>
      </c>
      <c r="AF106" s="37">
        <v>0</v>
      </c>
      <c r="AG106" s="37">
        <v>0</v>
      </c>
      <c r="AH106" s="37">
        <v>0</v>
      </c>
      <c r="AI106" s="37">
        <v>0</v>
      </c>
      <c r="AJ106" s="37">
        <v>0</v>
      </c>
      <c r="AK106" s="37">
        <v>0</v>
      </c>
      <c r="AL106" s="37">
        <v>0</v>
      </c>
      <c r="AM106" s="37">
        <v>0</v>
      </c>
      <c r="AN106" s="37">
        <v>0</v>
      </c>
      <c r="AO106" s="37"/>
      <c r="AP106" s="37"/>
      <c r="AQ106" s="37"/>
      <c r="AR106" s="37"/>
    </row>
    <row r="107" spans="1:44" x14ac:dyDescent="0.2">
      <c r="A107" s="1">
        <f t="shared" si="4"/>
        <v>3</v>
      </c>
      <c r="B107" s="101">
        <f t="shared" si="3"/>
        <v>47573</v>
      </c>
      <c r="C107" s="37">
        <v>0</v>
      </c>
      <c r="D107" s="37">
        <v>0</v>
      </c>
      <c r="E107" s="37">
        <v>0</v>
      </c>
      <c r="F107" s="37">
        <v>0</v>
      </c>
      <c r="G107" s="37">
        <v>0</v>
      </c>
      <c r="H107" s="37">
        <v>0</v>
      </c>
      <c r="I107" s="37">
        <v>0</v>
      </c>
      <c r="J107" s="37">
        <v>0</v>
      </c>
      <c r="K107" s="37">
        <v>0</v>
      </c>
      <c r="L107" s="37">
        <v>0</v>
      </c>
      <c r="M107" s="37">
        <v>0</v>
      </c>
      <c r="N107" s="37">
        <v>0</v>
      </c>
      <c r="O107" s="37">
        <v>0</v>
      </c>
      <c r="P107" s="37">
        <v>0</v>
      </c>
      <c r="Q107" s="37">
        <v>0</v>
      </c>
      <c r="R107" s="37">
        <v>0</v>
      </c>
      <c r="S107" s="37">
        <v>0</v>
      </c>
      <c r="T107" s="37">
        <v>0</v>
      </c>
      <c r="U107" s="37">
        <v>1</v>
      </c>
      <c r="V107" s="37">
        <v>0</v>
      </c>
      <c r="W107" s="37">
        <v>0</v>
      </c>
      <c r="X107" s="37">
        <v>237</v>
      </c>
      <c r="Y107" s="37">
        <v>0</v>
      </c>
      <c r="Z107" s="37">
        <v>0</v>
      </c>
      <c r="AA107" s="37">
        <v>0</v>
      </c>
      <c r="AB107" s="37">
        <v>0</v>
      </c>
      <c r="AC107" s="37">
        <v>0</v>
      </c>
      <c r="AD107" s="37">
        <v>0</v>
      </c>
      <c r="AE107" s="47">
        <v>9.6699999999999994E-2</v>
      </c>
      <c r="AF107" s="37">
        <v>0</v>
      </c>
      <c r="AG107" s="37">
        <v>0</v>
      </c>
      <c r="AH107" s="37">
        <v>0</v>
      </c>
      <c r="AI107" s="37">
        <v>0</v>
      </c>
      <c r="AJ107" s="37">
        <v>0</v>
      </c>
      <c r="AK107" s="37">
        <v>0</v>
      </c>
      <c r="AL107" s="37">
        <v>0</v>
      </c>
      <c r="AM107" s="37">
        <v>0</v>
      </c>
      <c r="AN107" s="37">
        <v>0</v>
      </c>
      <c r="AO107" s="37"/>
      <c r="AP107" s="37"/>
      <c r="AQ107" s="37"/>
      <c r="AR107" s="37"/>
    </row>
    <row r="108" spans="1:44" x14ac:dyDescent="0.2">
      <c r="A108" s="1">
        <f t="shared" si="4"/>
        <v>4</v>
      </c>
      <c r="B108" s="101">
        <f t="shared" si="3"/>
        <v>47603</v>
      </c>
      <c r="C108" s="37">
        <v>0</v>
      </c>
      <c r="D108" s="37">
        <v>0</v>
      </c>
      <c r="E108" s="37">
        <v>0</v>
      </c>
      <c r="F108" s="37">
        <v>0</v>
      </c>
      <c r="G108" s="37">
        <v>0</v>
      </c>
      <c r="H108" s="37">
        <v>0</v>
      </c>
      <c r="I108" s="37">
        <v>0</v>
      </c>
      <c r="J108" s="37">
        <v>0</v>
      </c>
      <c r="K108" s="37">
        <v>0</v>
      </c>
      <c r="L108" s="37">
        <v>0</v>
      </c>
      <c r="M108" s="37">
        <v>0</v>
      </c>
      <c r="N108" s="37">
        <v>0</v>
      </c>
      <c r="O108" s="37">
        <v>0</v>
      </c>
      <c r="P108" s="37">
        <v>0</v>
      </c>
      <c r="Q108" s="37">
        <v>0</v>
      </c>
      <c r="R108" s="37">
        <v>0</v>
      </c>
      <c r="S108" s="37">
        <v>0</v>
      </c>
      <c r="T108" s="37">
        <v>0</v>
      </c>
      <c r="U108" s="37">
        <v>1</v>
      </c>
      <c r="V108" s="37">
        <v>0</v>
      </c>
      <c r="W108" s="37">
        <v>0</v>
      </c>
      <c r="X108" s="37">
        <v>237</v>
      </c>
      <c r="Y108" s="37">
        <v>0</v>
      </c>
      <c r="Z108" s="37">
        <v>0</v>
      </c>
      <c r="AA108" s="37">
        <v>0</v>
      </c>
      <c r="AB108" s="37">
        <v>0</v>
      </c>
      <c r="AC108" s="37">
        <v>0</v>
      </c>
      <c r="AD108" s="37">
        <v>0</v>
      </c>
      <c r="AE108" s="47">
        <v>9.6699999999999994E-2</v>
      </c>
      <c r="AF108" s="37">
        <v>0</v>
      </c>
      <c r="AG108" s="37">
        <v>0</v>
      </c>
      <c r="AH108" s="37">
        <v>0</v>
      </c>
      <c r="AI108" s="37">
        <v>0</v>
      </c>
      <c r="AJ108" s="37">
        <v>0</v>
      </c>
      <c r="AK108" s="37">
        <v>0</v>
      </c>
      <c r="AL108" s="37">
        <v>0</v>
      </c>
      <c r="AM108" s="37">
        <v>0</v>
      </c>
      <c r="AN108" s="37">
        <v>0</v>
      </c>
      <c r="AO108" s="37"/>
      <c r="AP108" s="37"/>
      <c r="AQ108" s="37"/>
      <c r="AR108" s="37"/>
    </row>
    <row r="109" spans="1:44" x14ac:dyDescent="0.2">
      <c r="A109" s="1">
        <f t="shared" si="4"/>
        <v>5</v>
      </c>
      <c r="B109" s="101">
        <f t="shared" si="3"/>
        <v>47634</v>
      </c>
      <c r="C109" s="37">
        <v>0</v>
      </c>
      <c r="D109" s="37">
        <v>0</v>
      </c>
      <c r="E109" s="37">
        <v>0</v>
      </c>
      <c r="F109" s="37">
        <v>0</v>
      </c>
      <c r="G109" s="37">
        <v>0</v>
      </c>
      <c r="H109" s="37">
        <v>0</v>
      </c>
      <c r="I109" s="37">
        <v>0</v>
      </c>
      <c r="J109" s="37">
        <v>0</v>
      </c>
      <c r="K109" s="37">
        <v>0</v>
      </c>
      <c r="L109" s="37">
        <v>0</v>
      </c>
      <c r="M109" s="37">
        <v>0</v>
      </c>
      <c r="N109" s="37">
        <v>0</v>
      </c>
      <c r="O109" s="37">
        <v>0</v>
      </c>
      <c r="P109" s="37">
        <v>0</v>
      </c>
      <c r="Q109" s="37">
        <v>0</v>
      </c>
      <c r="R109" s="37">
        <v>0</v>
      </c>
      <c r="S109" s="37">
        <v>0</v>
      </c>
      <c r="T109" s="37">
        <v>0</v>
      </c>
      <c r="U109" s="37">
        <v>1</v>
      </c>
      <c r="V109" s="37">
        <v>0</v>
      </c>
      <c r="W109" s="37">
        <v>0</v>
      </c>
      <c r="X109" s="37">
        <v>237</v>
      </c>
      <c r="Y109" s="37">
        <v>0</v>
      </c>
      <c r="Z109" s="37">
        <v>0</v>
      </c>
      <c r="AA109" s="37">
        <v>0</v>
      </c>
      <c r="AB109" s="37">
        <v>0</v>
      </c>
      <c r="AC109" s="37">
        <v>0</v>
      </c>
      <c r="AD109" s="37">
        <v>0</v>
      </c>
      <c r="AE109" s="47">
        <v>9.6699999999999994E-2</v>
      </c>
      <c r="AF109" s="37">
        <v>0</v>
      </c>
      <c r="AG109" s="37">
        <v>0</v>
      </c>
      <c r="AH109" s="37">
        <v>0</v>
      </c>
      <c r="AI109" s="37">
        <v>0</v>
      </c>
      <c r="AJ109" s="37">
        <v>0</v>
      </c>
      <c r="AK109" s="37">
        <v>0</v>
      </c>
      <c r="AL109" s="37">
        <v>0</v>
      </c>
      <c r="AM109" s="37">
        <v>0</v>
      </c>
      <c r="AN109" s="37">
        <v>0</v>
      </c>
      <c r="AO109" s="37"/>
      <c r="AP109" s="37"/>
      <c r="AQ109" s="37"/>
      <c r="AR109" s="37"/>
    </row>
    <row r="110" spans="1:44" x14ac:dyDescent="0.2">
      <c r="A110" s="1">
        <f t="shared" si="4"/>
        <v>6</v>
      </c>
      <c r="B110" s="101">
        <f t="shared" si="3"/>
        <v>47664</v>
      </c>
      <c r="C110" s="37">
        <v>0</v>
      </c>
      <c r="D110" s="37">
        <v>0</v>
      </c>
      <c r="E110" s="37">
        <v>0</v>
      </c>
      <c r="F110" s="37">
        <v>0</v>
      </c>
      <c r="G110" s="37">
        <v>0</v>
      </c>
      <c r="H110" s="37">
        <v>0</v>
      </c>
      <c r="I110" s="37">
        <v>0</v>
      </c>
      <c r="J110" s="37">
        <v>0</v>
      </c>
      <c r="K110" s="37">
        <v>0</v>
      </c>
      <c r="L110" s="37">
        <v>0</v>
      </c>
      <c r="M110" s="37">
        <v>0</v>
      </c>
      <c r="N110" s="37">
        <v>0</v>
      </c>
      <c r="O110" s="37">
        <v>0</v>
      </c>
      <c r="P110" s="37">
        <v>0</v>
      </c>
      <c r="Q110" s="37">
        <v>0</v>
      </c>
      <c r="R110" s="37">
        <v>0</v>
      </c>
      <c r="S110" s="37">
        <v>0</v>
      </c>
      <c r="T110" s="37">
        <v>0</v>
      </c>
      <c r="U110" s="37">
        <v>1</v>
      </c>
      <c r="V110" s="37">
        <v>0</v>
      </c>
      <c r="W110" s="37">
        <v>0</v>
      </c>
      <c r="X110" s="37" t="e">
        <v>#N/A</v>
      </c>
      <c r="Y110" s="37">
        <v>0</v>
      </c>
      <c r="Z110" s="37">
        <v>0</v>
      </c>
      <c r="AA110" s="37">
        <v>0</v>
      </c>
      <c r="AB110" s="37">
        <v>0</v>
      </c>
      <c r="AC110" s="37">
        <v>0</v>
      </c>
      <c r="AD110" s="37">
        <v>0</v>
      </c>
      <c r="AE110" s="47">
        <v>9.6699999999999994E-2</v>
      </c>
      <c r="AF110" s="37">
        <v>0</v>
      </c>
      <c r="AG110" s="37">
        <v>0</v>
      </c>
      <c r="AH110" s="37">
        <v>0</v>
      </c>
      <c r="AI110" s="37">
        <v>0</v>
      </c>
      <c r="AJ110" s="37">
        <v>0</v>
      </c>
      <c r="AK110" s="37">
        <v>0</v>
      </c>
      <c r="AL110" s="37">
        <v>0</v>
      </c>
      <c r="AM110" s="37">
        <v>0</v>
      </c>
      <c r="AN110" s="37">
        <v>0</v>
      </c>
      <c r="AO110" s="37"/>
      <c r="AP110" s="37"/>
      <c r="AQ110" s="37"/>
      <c r="AR110" s="37"/>
    </row>
    <row r="111" spans="1:44" x14ac:dyDescent="0.2">
      <c r="A111" s="1">
        <f t="shared" si="4"/>
        <v>7</v>
      </c>
      <c r="B111" s="101">
        <f t="shared" si="3"/>
        <v>47695</v>
      </c>
      <c r="C111" s="37">
        <v>0</v>
      </c>
      <c r="D111" s="37">
        <v>0</v>
      </c>
      <c r="E111" s="37">
        <v>0</v>
      </c>
      <c r="F111" s="37">
        <v>0</v>
      </c>
      <c r="G111" s="37">
        <v>0</v>
      </c>
      <c r="H111" s="37">
        <v>0</v>
      </c>
      <c r="I111" s="37">
        <v>0</v>
      </c>
      <c r="J111" s="37">
        <v>0</v>
      </c>
      <c r="K111" s="37">
        <v>0</v>
      </c>
      <c r="L111" s="37">
        <v>0</v>
      </c>
      <c r="M111" s="37">
        <v>0</v>
      </c>
      <c r="N111" s="37">
        <v>0</v>
      </c>
      <c r="O111" s="37">
        <v>0</v>
      </c>
      <c r="P111" s="37">
        <v>0</v>
      </c>
      <c r="Q111" s="37">
        <v>0</v>
      </c>
      <c r="R111" s="37">
        <v>0</v>
      </c>
      <c r="S111" s="37">
        <v>0</v>
      </c>
      <c r="T111" s="37">
        <v>0</v>
      </c>
      <c r="U111" s="37">
        <v>1</v>
      </c>
      <c r="V111" s="37">
        <v>0</v>
      </c>
      <c r="W111" s="37">
        <v>0</v>
      </c>
      <c r="X111" s="37" t="e">
        <v>#N/A</v>
      </c>
      <c r="Y111" s="37">
        <v>0</v>
      </c>
      <c r="Z111" s="37">
        <v>0</v>
      </c>
      <c r="AA111" s="37">
        <v>0</v>
      </c>
      <c r="AB111" s="37">
        <v>0</v>
      </c>
      <c r="AC111" s="37">
        <v>0</v>
      </c>
      <c r="AD111" s="37">
        <v>0</v>
      </c>
      <c r="AE111" s="47">
        <v>9.6699999999999994E-2</v>
      </c>
      <c r="AF111" s="37">
        <v>0</v>
      </c>
      <c r="AG111" s="37">
        <v>0</v>
      </c>
      <c r="AH111" s="37">
        <v>0</v>
      </c>
      <c r="AI111" s="37">
        <v>0</v>
      </c>
      <c r="AJ111" s="37">
        <v>0</v>
      </c>
      <c r="AK111" s="37">
        <v>0</v>
      </c>
      <c r="AL111" s="37">
        <v>0</v>
      </c>
      <c r="AM111" s="37">
        <v>0</v>
      </c>
      <c r="AN111" s="37">
        <v>0</v>
      </c>
      <c r="AO111" s="37"/>
      <c r="AP111" s="37"/>
      <c r="AQ111" s="37"/>
      <c r="AR111" s="37"/>
    </row>
    <row r="112" spans="1:44" x14ac:dyDescent="0.2">
      <c r="A112" s="1">
        <f t="shared" si="4"/>
        <v>8</v>
      </c>
      <c r="B112" s="101">
        <f t="shared" si="3"/>
        <v>47726</v>
      </c>
      <c r="C112" s="37">
        <v>0</v>
      </c>
      <c r="D112" s="37">
        <v>0</v>
      </c>
      <c r="E112" s="37">
        <v>0</v>
      </c>
      <c r="F112" s="37">
        <v>0</v>
      </c>
      <c r="G112" s="37">
        <v>0</v>
      </c>
      <c r="H112" s="37">
        <v>0</v>
      </c>
      <c r="I112" s="37">
        <v>0</v>
      </c>
      <c r="J112" s="37">
        <v>0</v>
      </c>
      <c r="K112" s="37">
        <v>0</v>
      </c>
      <c r="L112" s="37">
        <v>0</v>
      </c>
      <c r="M112" s="37">
        <v>0</v>
      </c>
      <c r="N112" s="37">
        <v>0</v>
      </c>
      <c r="O112" s="37">
        <v>0</v>
      </c>
      <c r="P112" s="37">
        <v>0</v>
      </c>
      <c r="Q112" s="37">
        <v>0</v>
      </c>
      <c r="R112" s="37">
        <v>0</v>
      </c>
      <c r="S112" s="37">
        <v>0</v>
      </c>
      <c r="T112" s="37">
        <v>0</v>
      </c>
      <c r="U112" s="37">
        <v>1</v>
      </c>
      <c r="V112" s="37">
        <v>0</v>
      </c>
      <c r="W112" s="37">
        <v>0</v>
      </c>
      <c r="X112" s="37" t="e">
        <v>#N/A</v>
      </c>
      <c r="Y112" s="37">
        <v>0</v>
      </c>
      <c r="Z112" s="37">
        <v>0</v>
      </c>
      <c r="AA112" s="37">
        <v>0</v>
      </c>
      <c r="AB112" s="37">
        <v>0</v>
      </c>
      <c r="AC112" s="37">
        <v>0</v>
      </c>
      <c r="AD112" s="37">
        <v>0</v>
      </c>
      <c r="AE112" s="47">
        <v>9.6699999999999994E-2</v>
      </c>
      <c r="AF112" s="37">
        <v>0</v>
      </c>
      <c r="AG112" s="37">
        <v>0</v>
      </c>
      <c r="AH112" s="37">
        <v>0</v>
      </c>
      <c r="AI112" s="37">
        <v>0</v>
      </c>
      <c r="AJ112" s="37">
        <v>0</v>
      </c>
      <c r="AK112" s="37">
        <v>0</v>
      </c>
      <c r="AL112" s="37">
        <v>0</v>
      </c>
      <c r="AM112" s="37">
        <v>0</v>
      </c>
      <c r="AN112" s="37">
        <v>0</v>
      </c>
      <c r="AO112" s="37"/>
      <c r="AP112" s="37"/>
      <c r="AQ112" s="37"/>
      <c r="AR112" s="37"/>
    </row>
    <row r="113" spans="1:44" x14ac:dyDescent="0.2">
      <c r="A113" s="1">
        <f t="shared" si="4"/>
        <v>9</v>
      </c>
      <c r="B113" s="101">
        <f t="shared" si="3"/>
        <v>47756</v>
      </c>
      <c r="C113" s="37">
        <v>0</v>
      </c>
      <c r="D113" s="37">
        <v>0</v>
      </c>
      <c r="E113" s="37">
        <v>0</v>
      </c>
      <c r="F113" s="37">
        <v>0</v>
      </c>
      <c r="G113" s="37">
        <v>0</v>
      </c>
      <c r="H113" s="37">
        <v>0</v>
      </c>
      <c r="I113" s="37">
        <v>0</v>
      </c>
      <c r="J113" s="37">
        <v>0</v>
      </c>
      <c r="K113" s="37">
        <v>0</v>
      </c>
      <c r="L113" s="37">
        <v>0</v>
      </c>
      <c r="M113" s="37">
        <v>0</v>
      </c>
      <c r="N113" s="37">
        <v>0</v>
      </c>
      <c r="O113" s="37">
        <v>0</v>
      </c>
      <c r="P113" s="37">
        <v>0</v>
      </c>
      <c r="Q113" s="37">
        <v>0</v>
      </c>
      <c r="R113" s="37">
        <v>0</v>
      </c>
      <c r="S113" s="37">
        <v>0</v>
      </c>
      <c r="T113" s="37">
        <v>0</v>
      </c>
      <c r="U113" s="37">
        <v>1</v>
      </c>
      <c r="V113" s="37">
        <v>0</v>
      </c>
      <c r="W113" s="37">
        <v>0</v>
      </c>
      <c r="X113" s="37" t="e">
        <v>#N/A</v>
      </c>
      <c r="Y113" s="37">
        <v>0</v>
      </c>
      <c r="Z113" s="37">
        <v>0</v>
      </c>
      <c r="AA113" s="37">
        <v>0</v>
      </c>
      <c r="AB113" s="37">
        <v>0</v>
      </c>
      <c r="AC113" s="37">
        <v>0</v>
      </c>
      <c r="AD113" s="37">
        <v>0</v>
      </c>
      <c r="AE113" s="47">
        <v>9.6699999999999994E-2</v>
      </c>
      <c r="AF113" s="37">
        <v>0</v>
      </c>
      <c r="AG113" s="37">
        <v>0</v>
      </c>
      <c r="AH113" s="37">
        <v>0</v>
      </c>
      <c r="AI113" s="37">
        <v>0</v>
      </c>
      <c r="AJ113" s="37">
        <v>0</v>
      </c>
      <c r="AK113" s="37">
        <v>0</v>
      </c>
      <c r="AL113" s="37">
        <v>0</v>
      </c>
      <c r="AM113" s="37">
        <v>0</v>
      </c>
      <c r="AN113" s="37">
        <v>0</v>
      </c>
      <c r="AO113" s="37"/>
      <c r="AP113" s="37"/>
      <c r="AQ113" s="37"/>
      <c r="AR113" s="37"/>
    </row>
    <row r="114" spans="1:44" x14ac:dyDescent="0.2">
      <c r="A114" s="1">
        <f t="shared" si="4"/>
        <v>10</v>
      </c>
      <c r="B114" s="101">
        <f t="shared" si="3"/>
        <v>47787</v>
      </c>
      <c r="C114" s="37">
        <v>0</v>
      </c>
      <c r="D114" s="37">
        <v>0</v>
      </c>
      <c r="E114" s="37">
        <v>0</v>
      </c>
      <c r="F114" s="37">
        <v>0</v>
      </c>
      <c r="G114" s="37">
        <v>0</v>
      </c>
      <c r="H114" s="37">
        <v>0</v>
      </c>
      <c r="I114" s="37">
        <v>0</v>
      </c>
      <c r="J114" s="37">
        <v>0</v>
      </c>
      <c r="K114" s="37">
        <v>0</v>
      </c>
      <c r="L114" s="37">
        <v>0</v>
      </c>
      <c r="M114" s="37">
        <v>0</v>
      </c>
      <c r="N114" s="37">
        <v>0</v>
      </c>
      <c r="O114" s="37">
        <v>0</v>
      </c>
      <c r="P114" s="37">
        <v>0</v>
      </c>
      <c r="Q114" s="37">
        <v>0</v>
      </c>
      <c r="R114" s="37">
        <v>0</v>
      </c>
      <c r="S114" s="37">
        <v>0</v>
      </c>
      <c r="T114" s="37">
        <v>0</v>
      </c>
      <c r="U114" s="37">
        <v>1</v>
      </c>
      <c r="V114" s="37">
        <v>0</v>
      </c>
      <c r="W114" s="37">
        <v>0</v>
      </c>
      <c r="X114" s="37" t="e">
        <v>#N/A</v>
      </c>
      <c r="Y114" s="37">
        <v>0</v>
      </c>
      <c r="Z114" s="37">
        <v>0</v>
      </c>
      <c r="AA114" s="37">
        <v>0</v>
      </c>
      <c r="AB114" s="37">
        <v>0</v>
      </c>
      <c r="AC114" s="37">
        <v>0</v>
      </c>
      <c r="AD114" s="37">
        <v>0</v>
      </c>
      <c r="AE114" s="47">
        <v>9.6699999999999994E-2</v>
      </c>
      <c r="AF114" s="37">
        <v>0</v>
      </c>
      <c r="AG114" s="37">
        <v>0</v>
      </c>
      <c r="AH114" s="37">
        <v>0</v>
      </c>
      <c r="AI114" s="37">
        <v>0</v>
      </c>
      <c r="AJ114" s="37">
        <v>0</v>
      </c>
      <c r="AK114" s="37">
        <v>0</v>
      </c>
      <c r="AL114" s="37">
        <v>0</v>
      </c>
      <c r="AM114" s="37">
        <v>0</v>
      </c>
      <c r="AN114" s="37">
        <v>0</v>
      </c>
      <c r="AO114" s="37"/>
      <c r="AP114" s="37"/>
      <c r="AQ114" s="37"/>
      <c r="AR114" s="37"/>
    </row>
    <row r="115" spans="1:44" x14ac:dyDescent="0.2">
      <c r="A115" s="1">
        <f t="shared" si="4"/>
        <v>11</v>
      </c>
      <c r="B115" s="101">
        <f t="shared" si="3"/>
        <v>47817</v>
      </c>
      <c r="C115" s="37">
        <v>0</v>
      </c>
      <c r="D115" s="37">
        <v>0</v>
      </c>
      <c r="E115" s="37">
        <v>0</v>
      </c>
      <c r="F115" s="37">
        <v>0</v>
      </c>
      <c r="G115" s="37">
        <v>0</v>
      </c>
      <c r="H115" s="37">
        <v>0</v>
      </c>
      <c r="I115" s="37">
        <v>0</v>
      </c>
      <c r="J115" s="37">
        <v>0</v>
      </c>
      <c r="K115" s="37">
        <v>0</v>
      </c>
      <c r="L115" s="37">
        <v>0</v>
      </c>
      <c r="M115" s="37">
        <v>0</v>
      </c>
      <c r="N115" s="37">
        <v>0</v>
      </c>
      <c r="O115" s="37">
        <v>0</v>
      </c>
      <c r="P115" s="37">
        <v>0</v>
      </c>
      <c r="Q115" s="37">
        <v>0</v>
      </c>
      <c r="R115" s="37">
        <v>0</v>
      </c>
      <c r="S115" s="37">
        <v>0</v>
      </c>
      <c r="T115" s="37">
        <v>0</v>
      </c>
      <c r="U115" s="37">
        <v>1</v>
      </c>
      <c r="V115" s="37">
        <v>0</v>
      </c>
      <c r="W115" s="37">
        <v>0</v>
      </c>
      <c r="X115" s="37" t="e">
        <v>#N/A</v>
      </c>
      <c r="Y115" s="37">
        <v>0</v>
      </c>
      <c r="Z115" s="37">
        <v>0</v>
      </c>
      <c r="AA115" s="37">
        <v>0</v>
      </c>
      <c r="AB115" s="37">
        <v>0</v>
      </c>
      <c r="AC115" s="37">
        <v>0</v>
      </c>
      <c r="AD115" s="37">
        <v>0</v>
      </c>
      <c r="AE115" s="47">
        <v>9.6699999999999994E-2</v>
      </c>
      <c r="AF115" s="37">
        <v>0</v>
      </c>
      <c r="AG115" s="37">
        <v>0</v>
      </c>
      <c r="AH115" s="37">
        <v>0</v>
      </c>
      <c r="AI115" s="37">
        <v>0</v>
      </c>
      <c r="AJ115" s="37">
        <v>0</v>
      </c>
      <c r="AK115" s="37">
        <v>0</v>
      </c>
      <c r="AL115" s="37">
        <v>0</v>
      </c>
      <c r="AM115" s="37">
        <v>0</v>
      </c>
      <c r="AN115" s="37">
        <v>0</v>
      </c>
      <c r="AO115" s="37"/>
      <c r="AP115" s="37"/>
      <c r="AQ115" s="37"/>
      <c r="AR115" s="37"/>
    </row>
    <row r="116" spans="1:44" x14ac:dyDescent="0.2">
      <c r="A116" s="1">
        <f t="shared" si="4"/>
        <v>12</v>
      </c>
      <c r="B116" s="101">
        <f t="shared" si="3"/>
        <v>47848</v>
      </c>
      <c r="C116" s="37">
        <v>0</v>
      </c>
      <c r="D116" s="37">
        <v>0</v>
      </c>
      <c r="E116" s="37">
        <v>0</v>
      </c>
      <c r="F116" s="37">
        <v>0</v>
      </c>
      <c r="G116" s="37">
        <v>0</v>
      </c>
      <c r="H116" s="37">
        <v>0</v>
      </c>
      <c r="I116" s="37">
        <v>0</v>
      </c>
      <c r="J116" s="37">
        <v>0</v>
      </c>
      <c r="K116" s="37">
        <v>0</v>
      </c>
      <c r="L116" s="37">
        <v>0</v>
      </c>
      <c r="M116" s="37">
        <v>0</v>
      </c>
      <c r="N116" s="37">
        <v>0</v>
      </c>
      <c r="O116" s="37">
        <v>0</v>
      </c>
      <c r="P116" s="37">
        <v>0</v>
      </c>
      <c r="Q116" s="37">
        <v>0</v>
      </c>
      <c r="R116" s="37">
        <v>0</v>
      </c>
      <c r="S116" s="37">
        <v>0</v>
      </c>
      <c r="T116" s="37">
        <v>0</v>
      </c>
      <c r="U116" s="37">
        <v>1</v>
      </c>
      <c r="V116" s="37">
        <v>0</v>
      </c>
      <c r="W116" s="37">
        <v>0</v>
      </c>
      <c r="X116" s="37" t="e">
        <v>#N/A</v>
      </c>
      <c r="Y116" s="37">
        <v>0</v>
      </c>
      <c r="Z116" s="37">
        <v>0</v>
      </c>
      <c r="AA116" s="37">
        <v>0</v>
      </c>
      <c r="AB116" s="37">
        <v>0</v>
      </c>
      <c r="AC116" s="37">
        <v>0</v>
      </c>
      <c r="AD116" s="37">
        <v>0</v>
      </c>
      <c r="AE116" s="47">
        <v>9.6699999999999994E-2</v>
      </c>
      <c r="AF116" s="37">
        <v>0</v>
      </c>
      <c r="AG116" s="37">
        <v>0</v>
      </c>
      <c r="AH116" s="37">
        <v>0</v>
      </c>
      <c r="AI116" s="37">
        <v>0</v>
      </c>
      <c r="AJ116" s="37">
        <v>0</v>
      </c>
      <c r="AK116" s="37">
        <v>0</v>
      </c>
      <c r="AL116" s="37">
        <v>0</v>
      </c>
      <c r="AM116" s="37">
        <v>0</v>
      </c>
      <c r="AN116" s="37">
        <v>0</v>
      </c>
      <c r="AO116" s="37"/>
      <c r="AP116" s="37"/>
      <c r="AQ116" s="37"/>
      <c r="AR116" s="37"/>
    </row>
    <row r="117" spans="1:44" x14ac:dyDescent="0.2">
      <c r="A117" s="1">
        <f t="shared" si="4"/>
        <v>1</v>
      </c>
      <c r="B117" s="101">
        <f t="shared" si="3"/>
        <v>47879</v>
      </c>
      <c r="C117" s="37">
        <v>0</v>
      </c>
      <c r="D117" s="37">
        <v>0</v>
      </c>
      <c r="E117" s="37">
        <v>0</v>
      </c>
      <c r="F117" s="37">
        <v>0</v>
      </c>
      <c r="G117" s="37">
        <v>0</v>
      </c>
      <c r="H117" s="37">
        <v>0</v>
      </c>
      <c r="I117" s="37">
        <v>0</v>
      </c>
      <c r="J117" s="37">
        <v>0</v>
      </c>
      <c r="K117" s="37">
        <v>0</v>
      </c>
      <c r="L117" s="37">
        <v>0</v>
      </c>
      <c r="M117" s="37">
        <v>0</v>
      </c>
      <c r="N117" s="37">
        <v>0</v>
      </c>
      <c r="O117" s="37">
        <v>0</v>
      </c>
      <c r="P117" s="37">
        <v>0</v>
      </c>
      <c r="Q117" s="37">
        <v>0</v>
      </c>
      <c r="R117" s="37">
        <v>0</v>
      </c>
      <c r="S117" s="37">
        <v>0</v>
      </c>
      <c r="T117" s="37">
        <v>0</v>
      </c>
      <c r="U117" s="37">
        <v>1</v>
      </c>
      <c r="V117" s="37">
        <v>0</v>
      </c>
      <c r="W117" s="37">
        <v>0</v>
      </c>
      <c r="X117" s="37" t="e">
        <v>#N/A</v>
      </c>
      <c r="Y117" s="37">
        <v>0</v>
      </c>
      <c r="Z117" s="37">
        <v>0</v>
      </c>
      <c r="AA117" s="37">
        <v>0</v>
      </c>
      <c r="AB117" s="37">
        <v>0</v>
      </c>
      <c r="AC117" s="37">
        <v>0</v>
      </c>
      <c r="AD117" s="37">
        <v>0</v>
      </c>
      <c r="AE117" s="47">
        <v>9.6699999999999994E-2</v>
      </c>
      <c r="AF117" s="37">
        <v>0</v>
      </c>
      <c r="AG117" s="37">
        <v>0</v>
      </c>
      <c r="AH117" s="37">
        <v>0</v>
      </c>
      <c r="AI117" s="37">
        <v>0</v>
      </c>
      <c r="AJ117" s="37">
        <v>0</v>
      </c>
      <c r="AK117" s="37">
        <v>0</v>
      </c>
      <c r="AL117" s="37">
        <v>0</v>
      </c>
      <c r="AM117" s="37">
        <v>0</v>
      </c>
      <c r="AN117" s="37">
        <v>0</v>
      </c>
      <c r="AO117" s="37"/>
      <c r="AP117" s="37"/>
      <c r="AQ117" s="37"/>
      <c r="AR117" s="37"/>
    </row>
    <row r="118" spans="1:44" x14ac:dyDescent="0.2">
      <c r="A118" s="1">
        <f t="shared" si="4"/>
        <v>2</v>
      </c>
      <c r="B118" s="101">
        <f t="shared" si="3"/>
        <v>47907</v>
      </c>
      <c r="C118" s="37">
        <v>0</v>
      </c>
      <c r="D118" s="37">
        <v>0</v>
      </c>
      <c r="E118" s="37">
        <v>0</v>
      </c>
      <c r="F118" s="37">
        <v>0</v>
      </c>
      <c r="G118" s="37">
        <v>0</v>
      </c>
      <c r="H118" s="37">
        <v>0</v>
      </c>
      <c r="I118" s="37">
        <v>0</v>
      </c>
      <c r="J118" s="37">
        <v>0</v>
      </c>
      <c r="K118" s="37">
        <v>0</v>
      </c>
      <c r="L118" s="37">
        <v>0</v>
      </c>
      <c r="M118" s="37">
        <v>0</v>
      </c>
      <c r="N118" s="37">
        <v>0</v>
      </c>
      <c r="O118" s="37">
        <v>0</v>
      </c>
      <c r="P118" s="37">
        <v>0</v>
      </c>
      <c r="Q118" s="37">
        <v>0</v>
      </c>
      <c r="R118" s="37">
        <v>0</v>
      </c>
      <c r="S118" s="37">
        <v>0</v>
      </c>
      <c r="T118" s="37">
        <v>0</v>
      </c>
      <c r="U118" s="37">
        <v>1</v>
      </c>
      <c r="V118" s="37">
        <v>0</v>
      </c>
      <c r="W118" s="37">
        <v>0</v>
      </c>
      <c r="X118" s="37" t="e">
        <v>#N/A</v>
      </c>
      <c r="Y118" s="37">
        <v>0</v>
      </c>
      <c r="Z118" s="37">
        <v>0</v>
      </c>
      <c r="AA118" s="37">
        <v>0</v>
      </c>
      <c r="AB118" s="37">
        <v>0</v>
      </c>
      <c r="AC118" s="37">
        <v>0</v>
      </c>
      <c r="AD118" s="37">
        <v>0</v>
      </c>
      <c r="AE118" s="47">
        <v>9.6699999999999994E-2</v>
      </c>
      <c r="AF118" s="37">
        <v>0</v>
      </c>
      <c r="AG118" s="37">
        <v>0</v>
      </c>
      <c r="AH118" s="37">
        <v>0</v>
      </c>
      <c r="AI118" s="37">
        <v>0</v>
      </c>
      <c r="AJ118" s="37">
        <v>0</v>
      </c>
      <c r="AK118" s="37">
        <v>0</v>
      </c>
      <c r="AL118" s="37">
        <v>0</v>
      </c>
      <c r="AM118" s="37">
        <v>0</v>
      </c>
      <c r="AN118" s="37">
        <v>0</v>
      </c>
      <c r="AO118" s="37"/>
      <c r="AP118" s="37"/>
      <c r="AQ118" s="37"/>
      <c r="AR118" s="37"/>
    </row>
    <row r="119" spans="1:44" x14ac:dyDescent="0.2">
      <c r="A119" s="1">
        <f t="shared" si="4"/>
        <v>3</v>
      </c>
      <c r="B119" s="101">
        <f t="shared" si="3"/>
        <v>47938</v>
      </c>
      <c r="C119" s="37">
        <v>0</v>
      </c>
      <c r="D119" s="37">
        <v>0</v>
      </c>
      <c r="E119" s="37">
        <v>0</v>
      </c>
      <c r="F119" s="37">
        <v>0</v>
      </c>
      <c r="G119" s="37">
        <v>0</v>
      </c>
      <c r="H119" s="37">
        <v>0</v>
      </c>
      <c r="I119" s="37">
        <v>0</v>
      </c>
      <c r="J119" s="37">
        <v>0</v>
      </c>
      <c r="K119" s="37">
        <v>0</v>
      </c>
      <c r="L119" s="37">
        <v>0</v>
      </c>
      <c r="M119" s="37">
        <v>0</v>
      </c>
      <c r="N119" s="37">
        <v>0</v>
      </c>
      <c r="O119" s="37">
        <v>0</v>
      </c>
      <c r="P119" s="37">
        <v>0</v>
      </c>
      <c r="Q119" s="37">
        <v>0</v>
      </c>
      <c r="R119" s="37">
        <v>0</v>
      </c>
      <c r="S119" s="37">
        <v>0</v>
      </c>
      <c r="T119" s="37">
        <v>0</v>
      </c>
      <c r="U119" s="37">
        <v>1</v>
      </c>
      <c r="V119" s="37">
        <v>0</v>
      </c>
      <c r="W119" s="37">
        <v>0</v>
      </c>
      <c r="X119" s="37" t="e">
        <v>#N/A</v>
      </c>
      <c r="Y119" s="37">
        <v>0</v>
      </c>
      <c r="Z119" s="37">
        <v>0</v>
      </c>
      <c r="AA119" s="37">
        <v>0</v>
      </c>
      <c r="AB119" s="37">
        <v>0</v>
      </c>
      <c r="AC119" s="37">
        <v>0</v>
      </c>
      <c r="AD119" s="37">
        <v>0</v>
      </c>
      <c r="AE119" s="47">
        <v>9.6699999999999994E-2</v>
      </c>
      <c r="AF119" s="37">
        <v>0</v>
      </c>
      <c r="AG119" s="37">
        <v>0</v>
      </c>
      <c r="AH119" s="37">
        <v>0</v>
      </c>
      <c r="AI119" s="37">
        <v>0</v>
      </c>
      <c r="AJ119" s="37">
        <v>0</v>
      </c>
      <c r="AK119" s="37">
        <v>0</v>
      </c>
      <c r="AL119" s="37">
        <v>0</v>
      </c>
      <c r="AM119" s="37">
        <v>0</v>
      </c>
      <c r="AN119" s="37">
        <v>0</v>
      </c>
      <c r="AO119" s="37"/>
      <c r="AP119" s="37"/>
      <c r="AQ119" s="37"/>
      <c r="AR119" s="37"/>
    </row>
    <row r="120" spans="1:44" x14ac:dyDescent="0.2">
      <c r="A120" s="1">
        <f t="shared" si="4"/>
        <v>4</v>
      </c>
      <c r="B120" s="101">
        <f t="shared" si="3"/>
        <v>47968</v>
      </c>
      <c r="C120" s="37">
        <v>0</v>
      </c>
      <c r="D120" s="37">
        <v>0</v>
      </c>
      <c r="E120" s="37">
        <v>0</v>
      </c>
      <c r="F120" s="37">
        <v>0</v>
      </c>
      <c r="G120" s="37">
        <v>0</v>
      </c>
      <c r="H120" s="37">
        <v>0</v>
      </c>
      <c r="I120" s="37">
        <v>0</v>
      </c>
      <c r="J120" s="37">
        <v>0</v>
      </c>
      <c r="K120" s="37">
        <v>0</v>
      </c>
      <c r="L120" s="37">
        <v>0</v>
      </c>
      <c r="M120" s="37">
        <v>0</v>
      </c>
      <c r="N120" s="37">
        <v>0</v>
      </c>
      <c r="O120" s="37">
        <v>0</v>
      </c>
      <c r="P120" s="37">
        <v>0</v>
      </c>
      <c r="Q120" s="37">
        <v>0</v>
      </c>
      <c r="R120" s="37">
        <v>0</v>
      </c>
      <c r="S120" s="37">
        <v>0</v>
      </c>
      <c r="T120" s="37">
        <v>0</v>
      </c>
      <c r="U120" s="37">
        <v>1</v>
      </c>
      <c r="V120" s="37">
        <v>0</v>
      </c>
      <c r="W120" s="37">
        <v>0</v>
      </c>
      <c r="X120" s="37" t="e">
        <v>#N/A</v>
      </c>
      <c r="Y120" s="37">
        <v>0</v>
      </c>
      <c r="Z120" s="37">
        <v>0</v>
      </c>
      <c r="AA120" s="37">
        <v>0</v>
      </c>
      <c r="AB120" s="37">
        <v>0</v>
      </c>
      <c r="AC120" s="37">
        <v>0</v>
      </c>
      <c r="AD120" s="37">
        <v>0</v>
      </c>
      <c r="AE120" s="47">
        <v>9.6699999999999994E-2</v>
      </c>
      <c r="AF120" s="37">
        <v>0</v>
      </c>
      <c r="AG120" s="37">
        <v>0</v>
      </c>
      <c r="AH120" s="37">
        <v>0</v>
      </c>
      <c r="AI120" s="37">
        <v>0</v>
      </c>
      <c r="AJ120" s="37">
        <v>0</v>
      </c>
      <c r="AK120" s="37">
        <v>0</v>
      </c>
      <c r="AL120" s="37">
        <v>0</v>
      </c>
      <c r="AM120" s="37">
        <v>0</v>
      </c>
      <c r="AN120" s="37">
        <v>0</v>
      </c>
      <c r="AO120" s="37"/>
      <c r="AP120" s="37"/>
      <c r="AQ120" s="37"/>
      <c r="AR120" s="37"/>
    </row>
    <row r="121" spans="1:44" x14ac:dyDescent="0.2">
      <c r="A121" s="1">
        <f t="shared" si="4"/>
        <v>5</v>
      </c>
      <c r="B121" s="101">
        <f t="shared" si="3"/>
        <v>47999</v>
      </c>
      <c r="C121" s="37">
        <v>0</v>
      </c>
      <c r="D121" s="37">
        <v>0</v>
      </c>
      <c r="E121" s="37">
        <v>0</v>
      </c>
      <c r="F121" s="37">
        <v>0</v>
      </c>
      <c r="G121" s="37">
        <v>0</v>
      </c>
      <c r="H121" s="37">
        <v>0</v>
      </c>
      <c r="I121" s="37">
        <v>0</v>
      </c>
      <c r="J121" s="37">
        <v>0</v>
      </c>
      <c r="K121" s="37">
        <v>0</v>
      </c>
      <c r="L121" s="37">
        <v>0</v>
      </c>
      <c r="M121" s="37">
        <v>0</v>
      </c>
      <c r="N121" s="37">
        <v>0</v>
      </c>
      <c r="O121" s="37">
        <v>0</v>
      </c>
      <c r="P121" s="37">
        <v>0</v>
      </c>
      <c r="Q121" s="37">
        <v>0</v>
      </c>
      <c r="R121" s="37">
        <v>0</v>
      </c>
      <c r="S121" s="37">
        <v>0</v>
      </c>
      <c r="T121" s="37">
        <v>0</v>
      </c>
      <c r="U121" s="37">
        <v>1</v>
      </c>
      <c r="V121" s="37">
        <v>0</v>
      </c>
      <c r="W121" s="37">
        <v>0</v>
      </c>
      <c r="X121" s="37" t="e">
        <v>#N/A</v>
      </c>
      <c r="Y121" s="37">
        <v>0</v>
      </c>
      <c r="Z121" s="37">
        <v>0</v>
      </c>
      <c r="AA121" s="37">
        <v>0</v>
      </c>
      <c r="AB121" s="37">
        <v>0</v>
      </c>
      <c r="AC121" s="37">
        <v>0</v>
      </c>
      <c r="AD121" s="37">
        <v>0</v>
      </c>
      <c r="AE121" s="47">
        <v>9.6699999999999994E-2</v>
      </c>
      <c r="AF121" s="37">
        <v>0</v>
      </c>
      <c r="AG121" s="37">
        <v>0</v>
      </c>
      <c r="AH121" s="37">
        <v>0</v>
      </c>
      <c r="AI121" s="37">
        <v>0</v>
      </c>
      <c r="AJ121" s="37">
        <v>0</v>
      </c>
      <c r="AK121" s="37">
        <v>0</v>
      </c>
      <c r="AL121" s="37">
        <v>0</v>
      </c>
      <c r="AM121" s="37">
        <v>0</v>
      </c>
      <c r="AN121" s="37">
        <v>0</v>
      </c>
      <c r="AO121" s="37"/>
      <c r="AP121" s="37"/>
      <c r="AQ121" s="37"/>
      <c r="AR121" s="37"/>
    </row>
    <row r="122" spans="1:44" x14ac:dyDescent="0.2">
      <c r="A122" s="1">
        <f t="shared" si="4"/>
        <v>6</v>
      </c>
      <c r="B122" s="101">
        <f t="shared" si="3"/>
        <v>48029</v>
      </c>
      <c r="C122" s="37">
        <v>0</v>
      </c>
      <c r="D122" s="37">
        <v>0</v>
      </c>
      <c r="E122" s="37">
        <v>0</v>
      </c>
      <c r="F122" s="37">
        <v>0</v>
      </c>
      <c r="G122" s="37">
        <v>0</v>
      </c>
      <c r="H122" s="37">
        <v>0</v>
      </c>
      <c r="I122" s="37">
        <v>0</v>
      </c>
      <c r="J122" s="37">
        <v>0</v>
      </c>
      <c r="K122" s="37">
        <v>0</v>
      </c>
      <c r="L122" s="37">
        <v>0</v>
      </c>
      <c r="M122" s="37">
        <v>0</v>
      </c>
      <c r="N122" s="37">
        <v>0</v>
      </c>
      <c r="O122" s="37">
        <v>0</v>
      </c>
      <c r="P122" s="37">
        <v>0</v>
      </c>
      <c r="Q122" s="37">
        <v>0</v>
      </c>
      <c r="R122" s="37">
        <v>0</v>
      </c>
      <c r="S122" s="37">
        <v>0</v>
      </c>
      <c r="T122" s="37">
        <v>0</v>
      </c>
      <c r="U122" s="37">
        <v>1</v>
      </c>
      <c r="V122" s="37">
        <v>0</v>
      </c>
      <c r="W122" s="37">
        <v>0</v>
      </c>
      <c r="X122" s="37" t="e">
        <v>#N/A</v>
      </c>
      <c r="Y122" s="37">
        <v>0</v>
      </c>
      <c r="Z122" s="37">
        <v>0</v>
      </c>
      <c r="AA122" s="37">
        <v>0</v>
      </c>
      <c r="AB122" s="37">
        <v>0</v>
      </c>
      <c r="AC122" s="37">
        <v>0</v>
      </c>
      <c r="AD122" s="37">
        <v>0</v>
      </c>
      <c r="AE122" s="47">
        <v>9.6699999999999994E-2</v>
      </c>
      <c r="AF122" s="37">
        <v>0</v>
      </c>
      <c r="AG122" s="37">
        <v>0</v>
      </c>
      <c r="AH122" s="37">
        <v>0</v>
      </c>
      <c r="AI122" s="37">
        <v>0</v>
      </c>
      <c r="AJ122" s="37">
        <v>0</v>
      </c>
      <c r="AK122" s="37">
        <v>0</v>
      </c>
      <c r="AL122" s="37">
        <v>0</v>
      </c>
      <c r="AM122" s="37">
        <v>0</v>
      </c>
      <c r="AN122" s="37">
        <v>0</v>
      </c>
      <c r="AO122" s="37"/>
      <c r="AP122" s="37"/>
      <c r="AQ122" s="37"/>
      <c r="AR122" s="37"/>
    </row>
    <row r="123" spans="1:44" x14ac:dyDescent="0.2">
      <c r="A123" s="1">
        <f t="shared" si="4"/>
        <v>7</v>
      </c>
      <c r="B123" s="101">
        <f t="shared" si="3"/>
        <v>48060</v>
      </c>
      <c r="C123" s="37">
        <v>0</v>
      </c>
      <c r="D123" s="37">
        <v>0</v>
      </c>
      <c r="E123" s="37">
        <v>0</v>
      </c>
      <c r="F123" s="37">
        <v>0</v>
      </c>
      <c r="G123" s="37">
        <v>0</v>
      </c>
      <c r="H123" s="37">
        <v>0</v>
      </c>
      <c r="I123" s="37">
        <v>0</v>
      </c>
      <c r="J123" s="37">
        <v>0</v>
      </c>
      <c r="K123" s="37">
        <v>0</v>
      </c>
      <c r="L123" s="37">
        <v>0</v>
      </c>
      <c r="M123" s="37">
        <v>0</v>
      </c>
      <c r="N123" s="37">
        <v>0</v>
      </c>
      <c r="O123" s="37">
        <v>0</v>
      </c>
      <c r="P123" s="37">
        <v>0</v>
      </c>
      <c r="Q123" s="37">
        <v>0</v>
      </c>
      <c r="R123" s="37">
        <v>0</v>
      </c>
      <c r="S123" s="37">
        <v>0</v>
      </c>
      <c r="T123" s="37">
        <v>0</v>
      </c>
      <c r="U123" s="37">
        <v>1</v>
      </c>
      <c r="V123" s="37">
        <v>0</v>
      </c>
      <c r="W123" s="37">
        <v>0</v>
      </c>
      <c r="X123" s="37" t="e">
        <v>#N/A</v>
      </c>
      <c r="Y123" s="37">
        <v>0</v>
      </c>
      <c r="Z123" s="37">
        <v>0</v>
      </c>
      <c r="AA123" s="37">
        <v>0</v>
      </c>
      <c r="AB123" s="37">
        <v>0</v>
      </c>
      <c r="AC123" s="37">
        <v>0</v>
      </c>
      <c r="AD123" s="37">
        <v>0</v>
      </c>
      <c r="AE123" s="47">
        <v>9.6699999999999994E-2</v>
      </c>
      <c r="AF123" s="37">
        <v>0</v>
      </c>
      <c r="AG123" s="37">
        <v>0</v>
      </c>
      <c r="AH123" s="37">
        <v>0</v>
      </c>
      <c r="AI123" s="37">
        <v>0</v>
      </c>
      <c r="AJ123" s="37">
        <v>0</v>
      </c>
      <c r="AK123" s="37">
        <v>0</v>
      </c>
      <c r="AL123" s="37">
        <v>0</v>
      </c>
      <c r="AM123" s="37">
        <v>0</v>
      </c>
      <c r="AN123" s="37">
        <v>0</v>
      </c>
      <c r="AO123" s="37"/>
      <c r="AP123" s="37"/>
      <c r="AQ123" s="37"/>
      <c r="AR123" s="37"/>
    </row>
    <row r="124" spans="1:44" x14ac:dyDescent="0.2">
      <c r="A124" s="1">
        <f t="shared" si="4"/>
        <v>8</v>
      </c>
      <c r="B124" s="101">
        <f t="shared" si="3"/>
        <v>48091</v>
      </c>
      <c r="C124" s="37">
        <v>0</v>
      </c>
      <c r="D124" s="37">
        <v>0</v>
      </c>
      <c r="E124" s="37">
        <v>0</v>
      </c>
      <c r="F124" s="37">
        <v>0</v>
      </c>
      <c r="G124" s="37">
        <v>0</v>
      </c>
      <c r="H124" s="37">
        <v>0</v>
      </c>
      <c r="I124" s="37">
        <v>0</v>
      </c>
      <c r="J124" s="37">
        <v>0</v>
      </c>
      <c r="K124" s="37">
        <v>0</v>
      </c>
      <c r="L124" s="37">
        <v>0</v>
      </c>
      <c r="M124" s="37">
        <v>0</v>
      </c>
      <c r="N124" s="37">
        <v>0</v>
      </c>
      <c r="O124" s="37">
        <v>0</v>
      </c>
      <c r="P124" s="37">
        <v>0</v>
      </c>
      <c r="Q124" s="37">
        <v>0</v>
      </c>
      <c r="R124" s="37">
        <v>0</v>
      </c>
      <c r="S124" s="37">
        <v>0</v>
      </c>
      <c r="T124" s="37">
        <v>0</v>
      </c>
      <c r="U124" s="37">
        <v>1</v>
      </c>
      <c r="V124" s="37">
        <v>0</v>
      </c>
      <c r="W124" s="37">
        <v>0</v>
      </c>
      <c r="X124" s="37" t="e">
        <v>#N/A</v>
      </c>
      <c r="Y124" s="37">
        <v>0</v>
      </c>
      <c r="Z124" s="37">
        <v>0</v>
      </c>
      <c r="AA124" s="37">
        <v>0</v>
      </c>
      <c r="AB124" s="37">
        <v>0</v>
      </c>
      <c r="AC124" s="37">
        <v>0</v>
      </c>
      <c r="AD124" s="37">
        <v>0</v>
      </c>
      <c r="AE124" s="47">
        <v>9.6699999999999994E-2</v>
      </c>
      <c r="AF124" s="37">
        <v>0</v>
      </c>
      <c r="AG124" s="37">
        <v>0</v>
      </c>
      <c r="AH124" s="37">
        <v>0</v>
      </c>
      <c r="AI124" s="37">
        <v>0</v>
      </c>
      <c r="AJ124" s="37">
        <v>0</v>
      </c>
      <c r="AK124" s="37">
        <v>0</v>
      </c>
      <c r="AL124" s="37">
        <v>0</v>
      </c>
      <c r="AM124" s="37">
        <v>0</v>
      </c>
      <c r="AN124" s="37">
        <v>0</v>
      </c>
      <c r="AO124" s="37"/>
      <c r="AP124" s="37"/>
      <c r="AQ124" s="37"/>
      <c r="AR124" s="37"/>
    </row>
    <row r="125" spans="1:44" x14ac:dyDescent="0.2">
      <c r="A125" s="1">
        <f t="shared" si="4"/>
        <v>9</v>
      </c>
      <c r="B125" s="101">
        <f t="shared" si="3"/>
        <v>48121</v>
      </c>
      <c r="C125" s="37">
        <v>0</v>
      </c>
      <c r="D125" s="37">
        <v>0</v>
      </c>
      <c r="E125" s="37">
        <v>0</v>
      </c>
      <c r="F125" s="37">
        <v>0</v>
      </c>
      <c r="G125" s="37">
        <v>0</v>
      </c>
      <c r="H125" s="37">
        <v>0</v>
      </c>
      <c r="I125" s="37">
        <v>0</v>
      </c>
      <c r="J125" s="37">
        <v>0</v>
      </c>
      <c r="K125" s="37">
        <v>0</v>
      </c>
      <c r="L125" s="37">
        <v>0</v>
      </c>
      <c r="M125" s="37">
        <v>0</v>
      </c>
      <c r="N125" s="37">
        <v>0</v>
      </c>
      <c r="O125" s="37">
        <v>0</v>
      </c>
      <c r="P125" s="37">
        <v>0</v>
      </c>
      <c r="Q125" s="37">
        <v>0</v>
      </c>
      <c r="R125" s="37">
        <v>0</v>
      </c>
      <c r="S125" s="37">
        <v>0</v>
      </c>
      <c r="T125" s="37">
        <v>0</v>
      </c>
      <c r="U125" s="37">
        <v>1</v>
      </c>
      <c r="V125" s="37">
        <v>0</v>
      </c>
      <c r="W125" s="37">
        <v>0</v>
      </c>
      <c r="X125" s="37" t="e">
        <v>#N/A</v>
      </c>
      <c r="Y125" s="37">
        <v>0</v>
      </c>
      <c r="Z125" s="37">
        <v>0</v>
      </c>
      <c r="AA125" s="37">
        <v>0</v>
      </c>
      <c r="AB125" s="37">
        <v>0</v>
      </c>
      <c r="AC125" s="37">
        <v>0</v>
      </c>
      <c r="AD125" s="37">
        <v>0</v>
      </c>
      <c r="AE125" s="47">
        <v>9.6699999999999994E-2</v>
      </c>
      <c r="AF125" s="37">
        <v>0</v>
      </c>
      <c r="AG125" s="37">
        <v>0</v>
      </c>
      <c r="AH125" s="37">
        <v>0</v>
      </c>
      <c r="AI125" s="37">
        <v>0</v>
      </c>
      <c r="AJ125" s="37">
        <v>0</v>
      </c>
      <c r="AK125" s="37">
        <v>0</v>
      </c>
      <c r="AL125" s="37">
        <v>0</v>
      </c>
      <c r="AM125" s="37">
        <v>0</v>
      </c>
      <c r="AN125" s="37">
        <v>0</v>
      </c>
      <c r="AO125" s="37"/>
      <c r="AP125" s="37"/>
      <c r="AQ125" s="37"/>
      <c r="AR125" s="37"/>
    </row>
    <row r="126" spans="1:44" x14ac:dyDescent="0.2">
      <c r="A126" s="1">
        <f t="shared" si="4"/>
        <v>10</v>
      </c>
      <c r="B126" s="101">
        <f t="shared" si="3"/>
        <v>48152</v>
      </c>
      <c r="C126" s="37">
        <v>0</v>
      </c>
      <c r="D126" s="37">
        <v>0</v>
      </c>
      <c r="E126" s="37">
        <v>0</v>
      </c>
      <c r="F126" s="37">
        <v>0</v>
      </c>
      <c r="G126" s="37">
        <v>0</v>
      </c>
      <c r="H126" s="37">
        <v>0</v>
      </c>
      <c r="I126" s="37">
        <v>0</v>
      </c>
      <c r="J126" s="37">
        <v>0</v>
      </c>
      <c r="K126" s="37">
        <v>0</v>
      </c>
      <c r="L126" s="37">
        <v>0</v>
      </c>
      <c r="M126" s="37">
        <v>0</v>
      </c>
      <c r="N126" s="37">
        <v>0</v>
      </c>
      <c r="O126" s="37">
        <v>0</v>
      </c>
      <c r="P126" s="37">
        <v>0</v>
      </c>
      <c r="Q126" s="37">
        <v>0</v>
      </c>
      <c r="R126" s="37">
        <v>0</v>
      </c>
      <c r="S126" s="37">
        <v>0</v>
      </c>
      <c r="T126" s="37">
        <v>0</v>
      </c>
      <c r="U126" s="37">
        <v>1</v>
      </c>
      <c r="V126" s="37">
        <v>0</v>
      </c>
      <c r="W126" s="37">
        <v>0</v>
      </c>
      <c r="X126" s="37" t="e">
        <v>#N/A</v>
      </c>
      <c r="Y126" s="37">
        <v>0</v>
      </c>
      <c r="Z126" s="37">
        <v>0</v>
      </c>
      <c r="AA126" s="37">
        <v>0</v>
      </c>
      <c r="AB126" s="37">
        <v>0</v>
      </c>
      <c r="AC126" s="37">
        <v>0</v>
      </c>
      <c r="AD126" s="37">
        <v>0</v>
      </c>
      <c r="AE126" s="47">
        <v>9.6699999999999994E-2</v>
      </c>
      <c r="AF126" s="37">
        <v>0</v>
      </c>
      <c r="AG126" s="37">
        <v>0</v>
      </c>
      <c r="AH126" s="37">
        <v>0</v>
      </c>
      <c r="AI126" s="37">
        <v>0</v>
      </c>
      <c r="AJ126" s="37">
        <v>0</v>
      </c>
      <c r="AK126" s="37">
        <v>0</v>
      </c>
      <c r="AL126" s="37">
        <v>0</v>
      </c>
      <c r="AM126" s="37">
        <v>0</v>
      </c>
      <c r="AN126" s="37">
        <v>0</v>
      </c>
      <c r="AO126" s="37"/>
      <c r="AP126" s="37"/>
      <c r="AQ126" s="37"/>
      <c r="AR126" s="37"/>
    </row>
    <row r="127" spans="1:44" x14ac:dyDescent="0.2">
      <c r="A127" s="1">
        <f t="shared" si="4"/>
        <v>11</v>
      </c>
      <c r="B127" s="101">
        <f t="shared" si="3"/>
        <v>48182</v>
      </c>
      <c r="C127" s="37">
        <v>0</v>
      </c>
      <c r="D127" s="37">
        <v>0</v>
      </c>
      <c r="E127" s="37">
        <v>0</v>
      </c>
      <c r="F127" s="37">
        <v>0</v>
      </c>
      <c r="G127" s="37">
        <v>0</v>
      </c>
      <c r="H127" s="37">
        <v>0</v>
      </c>
      <c r="I127" s="37">
        <v>0</v>
      </c>
      <c r="J127" s="37">
        <v>0</v>
      </c>
      <c r="K127" s="37">
        <v>0</v>
      </c>
      <c r="L127" s="37">
        <v>0</v>
      </c>
      <c r="M127" s="37">
        <v>0</v>
      </c>
      <c r="N127" s="37">
        <v>0</v>
      </c>
      <c r="O127" s="37">
        <v>0</v>
      </c>
      <c r="P127" s="37">
        <v>0</v>
      </c>
      <c r="Q127" s="37">
        <v>0</v>
      </c>
      <c r="R127" s="37">
        <v>0</v>
      </c>
      <c r="S127" s="37">
        <v>0</v>
      </c>
      <c r="T127" s="37">
        <v>0</v>
      </c>
      <c r="U127" s="37">
        <v>1</v>
      </c>
      <c r="V127" s="37">
        <v>0</v>
      </c>
      <c r="W127" s="37">
        <v>0</v>
      </c>
      <c r="X127" s="37" t="e">
        <v>#N/A</v>
      </c>
      <c r="Y127" s="37">
        <v>0</v>
      </c>
      <c r="Z127" s="37">
        <v>0</v>
      </c>
      <c r="AA127" s="37">
        <v>0</v>
      </c>
      <c r="AB127" s="37">
        <v>0</v>
      </c>
      <c r="AC127" s="37">
        <v>0</v>
      </c>
      <c r="AD127" s="37">
        <v>0</v>
      </c>
      <c r="AE127" s="47">
        <v>9.6699999999999994E-2</v>
      </c>
      <c r="AF127" s="37">
        <v>0</v>
      </c>
      <c r="AG127" s="37">
        <v>0</v>
      </c>
      <c r="AH127" s="37">
        <v>0</v>
      </c>
      <c r="AI127" s="37">
        <v>0</v>
      </c>
      <c r="AJ127" s="37">
        <v>0</v>
      </c>
      <c r="AK127" s="37">
        <v>0</v>
      </c>
      <c r="AL127" s="37">
        <v>0</v>
      </c>
      <c r="AM127" s="37">
        <v>0</v>
      </c>
      <c r="AN127" s="37">
        <v>0</v>
      </c>
      <c r="AO127" s="37"/>
      <c r="AP127" s="37"/>
      <c r="AQ127" s="37"/>
      <c r="AR127" s="37"/>
    </row>
    <row r="128" spans="1:44" x14ac:dyDescent="0.2">
      <c r="A128" s="1">
        <f t="shared" si="4"/>
        <v>12</v>
      </c>
      <c r="B128" s="101">
        <f t="shared" si="3"/>
        <v>48213</v>
      </c>
      <c r="C128" s="37">
        <v>0</v>
      </c>
      <c r="D128" s="37">
        <v>0</v>
      </c>
      <c r="E128" s="37">
        <v>0</v>
      </c>
      <c r="F128" s="37">
        <v>0</v>
      </c>
      <c r="G128" s="37">
        <v>0</v>
      </c>
      <c r="H128" s="37">
        <v>0</v>
      </c>
      <c r="I128" s="37">
        <v>0</v>
      </c>
      <c r="J128" s="37">
        <v>0</v>
      </c>
      <c r="K128" s="37">
        <v>0</v>
      </c>
      <c r="L128" s="37">
        <v>0</v>
      </c>
      <c r="M128" s="37">
        <v>0</v>
      </c>
      <c r="N128" s="37">
        <v>0</v>
      </c>
      <c r="O128" s="37">
        <v>0</v>
      </c>
      <c r="P128" s="37">
        <v>0</v>
      </c>
      <c r="Q128" s="37">
        <v>0</v>
      </c>
      <c r="R128" s="37">
        <v>0</v>
      </c>
      <c r="S128" s="37">
        <v>0</v>
      </c>
      <c r="T128" s="37">
        <v>0</v>
      </c>
      <c r="U128" s="37">
        <v>1</v>
      </c>
      <c r="V128" s="37">
        <v>0</v>
      </c>
      <c r="W128" s="37">
        <v>0</v>
      </c>
      <c r="X128" s="37" t="e">
        <v>#N/A</v>
      </c>
      <c r="Y128" s="37">
        <v>0</v>
      </c>
      <c r="Z128" s="37">
        <v>0</v>
      </c>
      <c r="AA128" s="37">
        <v>0</v>
      </c>
      <c r="AB128" s="37">
        <v>0</v>
      </c>
      <c r="AC128" s="37">
        <v>0</v>
      </c>
      <c r="AD128" s="37">
        <v>0</v>
      </c>
      <c r="AE128" s="47">
        <v>9.6699999999999994E-2</v>
      </c>
      <c r="AF128" s="37">
        <v>0</v>
      </c>
      <c r="AG128" s="37">
        <v>0</v>
      </c>
      <c r="AH128" s="37">
        <v>0</v>
      </c>
      <c r="AI128" s="37">
        <v>0</v>
      </c>
      <c r="AJ128" s="37">
        <v>0</v>
      </c>
      <c r="AK128" s="37">
        <v>0</v>
      </c>
      <c r="AL128" s="37">
        <v>0</v>
      </c>
      <c r="AM128" s="37">
        <v>0</v>
      </c>
      <c r="AN128" s="37">
        <v>0</v>
      </c>
      <c r="AO128" s="37"/>
      <c r="AP128" s="37"/>
      <c r="AQ128" s="37"/>
      <c r="AR128" s="37"/>
    </row>
    <row r="129" spans="1:44" x14ac:dyDescent="0.2">
      <c r="A129" s="1">
        <f t="shared" si="4"/>
        <v>1</v>
      </c>
      <c r="B129" s="101">
        <f t="shared" si="3"/>
        <v>48244</v>
      </c>
      <c r="C129" s="37">
        <v>0</v>
      </c>
      <c r="D129" s="37">
        <v>0</v>
      </c>
      <c r="E129" s="37">
        <v>0</v>
      </c>
      <c r="F129" s="37">
        <v>0</v>
      </c>
      <c r="G129" s="37">
        <v>0</v>
      </c>
      <c r="H129" s="37">
        <v>0</v>
      </c>
      <c r="I129" s="37">
        <v>0</v>
      </c>
      <c r="J129" s="37">
        <v>0</v>
      </c>
      <c r="K129" s="37">
        <v>0</v>
      </c>
      <c r="L129" s="37">
        <v>0</v>
      </c>
      <c r="M129" s="37">
        <v>0</v>
      </c>
      <c r="N129" s="37">
        <v>0</v>
      </c>
      <c r="O129" s="37">
        <v>0</v>
      </c>
      <c r="P129" s="37">
        <v>0</v>
      </c>
      <c r="Q129" s="37">
        <v>0</v>
      </c>
      <c r="R129" s="37">
        <v>0</v>
      </c>
      <c r="S129" s="37">
        <v>0</v>
      </c>
      <c r="T129" s="37">
        <v>0</v>
      </c>
      <c r="U129" s="37">
        <v>1</v>
      </c>
      <c r="V129" s="37">
        <v>0</v>
      </c>
      <c r="W129" s="37">
        <v>0</v>
      </c>
      <c r="X129" s="37" t="e">
        <v>#N/A</v>
      </c>
      <c r="Y129" s="37">
        <v>0</v>
      </c>
      <c r="Z129" s="37">
        <v>0</v>
      </c>
      <c r="AA129" s="37">
        <v>0</v>
      </c>
      <c r="AB129" s="37">
        <v>0</v>
      </c>
      <c r="AC129" s="37">
        <v>0</v>
      </c>
      <c r="AD129" s="37">
        <v>0</v>
      </c>
      <c r="AE129" s="47">
        <v>9.6699999999999994E-2</v>
      </c>
      <c r="AF129" s="37">
        <v>0</v>
      </c>
      <c r="AG129" s="37">
        <v>0</v>
      </c>
      <c r="AH129" s="37">
        <v>0</v>
      </c>
      <c r="AI129" s="37">
        <v>0</v>
      </c>
      <c r="AJ129" s="37">
        <v>0</v>
      </c>
      <c r="AK129" s="37">
        <v>0</v>
      </c>
      <c r="AL129" s="37">
        <v>0</v>
      </c>
      <c r="AM129" s="37">
        <v>0</v>
      </c>
      <c r="AN129" s="37">
        <v>0</v>
      </c>
      <c r="AO129" s="37"/>
      <c r="AP129" s="37"/>
      <c r="AQ129" s="37"/>
      <c r="AR129" s="37"/>
    </row>
    <row r="130" spans="1:44" x14ac:dyDescent="0.2">
      <c r="A130" s="1">
        <f t="shared" si="4"/>
        <v>2</v>
      </c>
      <c r="B130" s="101">
        <f t="shared" si="3"/>
        <v>48273</v>
      </c>
      <c r="C130" s="37">
        <v>0</v>
      </c>
      <c r="D130" s="37">
        <v>0</v>
      </c>
      <c r="E130" s="37">
        <v>0</v>
      </c>
      <c r="F130" s="37">
        <v>0</v>
      </c>
      <c r="G130" s="37">
        <v>0</v>
      </c>
      <c r="H130" s="37">
        <v>0</v>
      </c>
      <c r="I130" s="37">
        <v>0</v>
      </c>
      <c r="J130" s="37">
        <v>0</v>
      </c>
      <c r="K130" s="37">
        <v>0</v>
      </c>
      <c r="L130" s="37">
        <v>0</v>
      </c>
      <c r="M130" s="37">
        <v>0</v>
      </c>
      <c r="N130" s="37">
        <v>0</v>
      </c>
      <c r="O130" s="37">
        <v>0</v>
      </c>
      <c r="P130" s="37">
        <v>0</v>
      </c>
      <c r="Q130" s="37">
        <v>0</v>
      </c>
      <c r="R130" s="37">
        <v>0</v>
      </c>
      <c r="S130" s="37">
        <v>0</v>
      </c>
      <c r="T130" s="37">
        <v>0</v>
      </c>
      <c r="U130" s="37">
        <v>1</v>
      </c>
      <c r="V130" s="37">
        <v>0</v>
      </c>
      <c r="W130" s="37">
        <v>0</v>
      </c>
      <c r="X130" s="37" t="e">
        <v>#N/A</v>
      </c>
      <c r="Y130" s="37">
        <v>0</v>
      </c>
      <c r="Z130" s="37">
        <v>0</v>
      </c>
      <c r="AA130" s="37">
        <v>0</v>
      </c>
      <c r="AB130" s="37">
        <v>0</v>
      </c>
      <c r="AC130" s="37">
        <v>0</v>
      </c>
      <c r="AD130" s="37">
        <v>0</v>
      </c>
      <c r="AE130" s="47">
        <v>9.6699999999999994E-2</v>
      </c>
      <c r="AF130" s="37">
        <v>0</v>
      </c>
      <c r="AG130" s="37">
        <v>0</v>
      </c>
      <c r="AH130" s="37">
        <v>0</v>
      </c>
      <c r="AI130" s="37">
        <v>0</v>
      </c>
      <c r="AJ130" s="37">
        <v>0</v>
      </c>
      <c r="AK130" s="37">
        <v>0</v>
      </c>
      <c r="AL130" s="37">
        <v>0</v>
      </c>
      <c r="AM130" s="37">
        <v>0</v>
      </c>
      <c r="AN130" s="37">
        <v>0</v>
      </c>
      <c r="AO130" s="37"/>
      <c r="AP130" s="37"/>
      <c r="AQ130" s="37"/>
      <c r="AR130" s="37"/>
    </row>
    <row r="131" spans="1:44" x14ac:dyDescent="0.2">
      <c r="A131" s="1">
        <f t="shared" si="4"/>
        <v>3</v>
      </c>
      <c r="B131" s="101">
        <f t="shared" si="3"/>
        <v>48304</v>
      </c>
      <c r="C131" s="37">
        <v>0</v>
      </c>
      <c r="D131" s="37">
        <v>0</v>
      </c>
      <c r="E131" s="37">
        <v>0</v>
      </c>
      <c r="F131" s="37">
        <v>0</v>
      </c>
      <c r="G131" s="37">
        <v>0</v>
      </c>
      <c r="H131" s="37">
        <v>0</v>
      </c>
      <c r="I131" s="37">
        <v>0</v>
      </c>
      <c r="J131" s="37">
        <v>0</v>
      </c>
      <c r="K131" s="37">
        <v>0</v>
      </c>
      <c r="L131" s="37">
        <v>0</v>
      </c>
      <c r="M131" s="37">
        <v>0</v>
      </c>
      <c r="N131" s="37">
        <v>0</v>
      </c>
      <c r="O131" s="37">
        <v>0</v>
      </c>
      <c r="P131" s="37">
        <v>0</v>
      </c>
      <c r="Q131" s="37">
        <v>0</v>
      </c>
      <c r="R131" s="37">
        <v>0</v>
      </c>
      <c r="S131" s="37">
        <v>0</v>
      </c>
      <c r="T131" s="37">
        <v>0</v>
      </c>
      <c r="U131" s="37">
        <v>1</v>
      </c>
      <c r="V131" s="37">
        <v>0</v>
      </c>
      <c r="W131" s="37">
        <v>0</v>
      </c>
      <c r="X131" s="37" t="e">
        <v>#N/A</v>
      </c>
      <c r="Y131" s="37">
        <v>0</v>
      </c>
      <c r="Z131" s="37">
        <v>0</v>
      </c>
      <c r="AA131" s="37">
        <v>0</v>
      </c>
      <c r="AB131" s="37">
        <v>0</v>
      </c>
      <c r="AC131" s="37">
        <v>0</v>
      </c>
      <c r="AD131" s="37">
        <v>0</v>
      </c>
      <c r="AE131" s="47">
        <v>9.6699999999999994E-2</v>
      </c>
      <c r="AF131" s="37">
        <v>0</v>
      </c>
      <c r="AG131" s="37">
        <v>0</v>
      </c>
      <c r="AH131" s="37">
        <v>0</v>
      </c>
      <c r="AI131" s="37">
        <v>0</v>
      </c>
      <c r="AJ131" s="37">
        <v>0</v>
      </c>
      <c r="AK131" s="37">
        <v>0</v>
      </c>
      <c r="AL131" s="37">
        <v>0</v>
      </c>
      <c r="AM131" s="37">
        <v>0</v>
      </c>
      <c r="AN131" s="37">
        <v>0</v>
      </c>
      <c r="AO131" s="37"/>
      <c r="AP131" s="37"/>
      <c r="AQ131" s="37"/>
      <c r="AR131" s="37"/>
    </row>
    <row r="132" spans="1:44" x14ac:dyDescent="0.2">
      <c r="A132" s="1">
        <f t="shared" si="4"/>
        <v>4</v>
      </c>
      <c r="B132" s="101">
        <f t="shared" si="3"/>
        <v>48334</v>
      </c>
      <c r="C132" s="37">
        <v>0</v>
      </c>
      <c r="D132" s="37">
        <v>0</v>
      </c>
      <c r="E132" s="37">
        <v>0</v>
      </c>
      <c r="F132" s="37">
        <v>0</v>
      </c>
      <c r="G132" s="37">
        <v>0</v>
      </c>
      <c r="H132" s="37">
        <v>0</v>
      </c>
      <c r="I132" s="37">
        <v>0</v>
      </c>
      <c r="J132" s="37">
        <v>0</v>
      </c>
      <c r="K132" s="37">
        <v>0</v>
      </c>
      <c r="L132" s="37">
        <v>0</v>
      </c>
      <c r="M132" s="37">
        <v>0</v>
      </c>
      <c r="N132" s="37">
        <v>0</v>
      </c>
      <c r="O132" s="37">
        <v>0</v>
      </c>
      <c r="P132" s="37">
        <v>0</v>
      </c>
      <c r="Q132" s="37">
        <v>0</v>
      </c>
      <c r="R132" s="37">
        <v>0</v>
      </c>
      <c r="S132" s="37">
        <v>0</v>
      </c>
      <c r="T132" s="37">
        <v>0</v>
      </c>
      <c r="U132" s="37">
        <v>1</v>
      </c>
      <c r="V132" s="37">
        <v>0</v>
      </c>
      <c r="W132" s="37">
        <v>0</v>
      </c>
      <c r="X132" s="37" t="e">
        <v>#N/A</v>
      </c>
      <c r="Y132" s="37">
        <v>0</v>
      </c>
      <c r="Z132" s="37">
        <v>0</v>
      </c>
      <c r="AA132" s="37">
        <v>0</v>
      </c>
      <c r="AB132" s="37">
        <v>0</v>
      </c>
      <c r="AC132" s="37">
        <v>0</v>
      </c>
      <c r="AD132" s="37">
        <v>0</v>
      </c>
      <c r="AE132" s="47">
        <v>9.6699999999999994E-2</v>
      </c>
      <c r="AF132" s="37">
        <v>0</v>
      </c>
      <c r="AG132" s="37">
        <v>0</v>
      </c>
      <c r="AH132" s="37">
        <v>0</v>
      </c>
      <c r="AI132" s="37">
        <v>0</v>
      </c>
      <c r="AJ132" s="37">
        <v>0</v>
      </c>
      <c r="AK132" s="37">
        <v>0</v>
      </c>
      <c r="AL132" s="37">
        <v>0</v>
      </c>
      <c r="AM132" s="37">
        <v>0</v>
      </c>
      <c r="AN132" s="37">
        <v>0</v>
      </c>
      <c r="AO132" s="37"/>
      <c r="AP132" s="37"/>
      <c r="AQ132" s="37"/>
      <c r="AR132" s="37"/>
    </row>
    <row r="133" spans="1:44" x14ac:dyDescent="0.2">
      <c r="A133" s="1">
        <f t="shared" si="4"/>
        <v>5</v>
      </c>
      <c r="B133" s="101">
        <f t="shared" si="3"/>
        <v>48365</v>
      </c>
      <c r="C133" s="37">
        <v>0</v>
      </c>
      <c r="D133" s="37">
        <v>0</v>
      </c>
      <c r="E133" s="37">
        <v>0</v>
      </c>
      <c r="F133" s="37">
        <v>0</v>
      </c>
      <c r="G133" s="37">
        <v>0</v>
      </c>
      <c r="H133" s="37">
        <v>0</v>
      </c>
      <c r="I133" s="37">
        <v>0</v>
      </c>
      <c r="J133" s="37">
        <v>0</v>
      </c>
      <c r="K133" s="37">
        <v>0</v>
      </c>
      <c r="L133" s="37">
        <v>0</v>
      </c>
      <c r="M133" s="37">
        <v>0</v>
      </c>
      <c r="N133" s="37">
        <v>0</v>
      </c>
      <c r="O133" s="37">
        <v>0</v>
      </c>
      <c r="P133" s="37">
        <v>0</v>
      </c>
      <c r="Q133" s="37">
        <v>0</v>
      </c>
      <c r="R133" s="37">
        <v>0</v>
      </c>
      <c r="S133" s="37">
        <v>0</v>
      </c>
      <c r="T133" s="37">
        <v>0</v>
      </c>
      <c r="U133" s="37">
        <v>1</v>
      </c>
      <c r="V133" s="37">
        <v>0</v>
      </c>
      <c r="W133" s="37">
        <v>0</v>
      </c>
      <c r="X133" s="37" t="e">
        <v>#N/A</v>
      </c>
      <c r="Y133" s="37">
        <v>0</v>
      </c>
      <c r="Z133" s="37">
        <v>0</v>
      </c>
      <c r="AA133" s="37">
        <v>0</v>
      </c>
      <c r="AB133" s="37">
        <v>0</v>
      </c>
      <c r="AC133" s="37">
        <v>0</v>
      </c>
      <c r="AD133" s="37">
        <v>0</v>
      </c>
      <c r="AE133" s="47">
        <v>9.6699999999999994E-2</v>
      </c>
      <c r="AF133" s="37">
        <v>0</v>
      </c>
      <c r="AG133" s="37">
        <v>0</v>
      </c>
      <c r="AH133" s="37">
        <v>0</v>
      </c>
      <c r="AI133" s="37">
        <v>0</v>
      </c>
      <c r="AJ133" s="37">
        <v>0</v>
      </c>
      <c r="AK133" s="37">
        <v>0</v>
      </c>
      <c r="AL133" s="37">
        <v>0</v>
      </c>
      <c r="AM133" s="37">
        <v>0</v>
      </c>
      <c r="AN133" s="37">
        <v>0</v>
      </c>
      <c r="AO133" s="37"/>
      <c r="AP133" s="37"/>
      <c r="AQ133" s="37"/>
      <c r="AR133" s="37"/>
    </row>
    <row r="134" spans="1:44" x14ac:dyDescent="0.2">
      <c r="A134" s="1">
        <f t="shared" si="4"/>
        <v>6</v>
      </c>
      <c r="B134" s="101">
        <f t="shared" si="3"/>
        <v>48395</v>
      </c>
      <c r="C134" s="37">
        <v>0</v>
      </c>
      <c r="D134" s="37">
        <v>0</v>
      </c>
      <c r="E134" s="37">
        <v>0</v>
      </c>
      <c r="F134" s="37">
        <v>0</v>
      </c>
      <c r="G134" s="37">
        <v>0</v>
      </c>
      <c r="H134" s="37">
        <v>0</v>
      </c>
      <c r="I134" s="37">
        <v>0</v>
      </c>
      <c r="J134" s="37">
        <v>0</v>
      </c>
      <c r="K134" s="37">
        <v>0</v>
      </c>
      <c r="L134" s="37">
        <v>0</v>
      </c>
      <c r="M134" s="37">
        <v>0</v>
      </c>
      <c r="N134" s="37">
        <v>0</v>
      </c>
      <c r="O134" s="37">
        <v>0</v>
      </c>
      <c r="P134" s="37">
        <v>0</v>
      </c>
      <c r="Q134" s="37">
        <v>0</v>
      </c>
      <c r="R134" s="37">
        <v>0</v>
      </c>
      <c r="S134" s="37">
        <v>0</v>
      </c>
      <c r="T134" s="37">
        <v>0</v>
      </c>
      <c r="U134" s="37">
        <v>1</v>
      </c>
      <c r="V134" s="37">
        <v>0</v>
      </c>
      <c r="W134" s="37">
        <v>0</v>
      </c>
      <c r="X134" s="37" t="e">
        <v>#N/A</v>
      </c>
      <c r="Y134" s="37">
        <v>0</v>
      </c>
      <c r="Z134" s="37">
        <v>0</v>
      </c>
      <c r="AA134" s="37">
        <v>0</v>
      </c>
      <c r="AB134" s="37">
        <v>0</v>
      </c>
      <c r="AC134" s="37">
        <v>0</v>
      </c>
      <c r="AD134" s="37">
        <v>0</v>
      </c>
      <c r="AE134" s="47">
        <v>9.6699999999999994E-2</v>
      </c>
      <c r="AF134" s="37">
        <v>0</v>
      </c>
      <c r="AG134" s="37">
        <v>0</v>
      </c>
      <c r="AH134" s="37">
        <v>0</v>
      </c>
      <c r="AI134" s="37">
        <v>0</v>
      </c>
      <c r="AJ134" s="37">
        <v>0</v>
      </c>
      <c r="AK134" s="37">
        <v>0</v>
      </c>
      <c r="AL134" s="37">
        <v>0</v>
      </c>
      <c r="AM134" s="37">
        <v>0</v>
      </c>
      <c r="AN134" s="37">
        <v>0</v>
      </c>
      <c r="AO134" s="37"/>
      <c r="AP134" s="37"/>
      <c r="AQ134" s="37"/>
      <c r="AR134" s="37"/>
    </row>
    <row r="135" spans="1:44" x14ac:dyDescent="0.2">
      <c r="A135" s="1">
        <f t="shared" si="4"/>
        <v>7</v>
      </c>
      <c r="B135" s="101">
        <f t="shared" si="3"/>
        <v>48426</v>
      </c>
      <c r="C135" s="37">
        <v>0</v>
      </c>
      <c r="D135" s="37">
        <v>0</v>
      </c>
      <c r="E135" s="37">
        <v>0</v>
      </c>
      <c r="F135" s="37">
        <v>0</v>
      </c>
      <c r="G135" s="37">
        <v>0</v>
      </c>
      <c r="H135" s="37">
        <v>0</v>
      </c>
      <c r="I135" s="37">
        <v>0</v>
      </c>
      <c r="J135" s="37">
        <v>0</v>
      </c>
      <c r="K135" s="37">
        <v>0</v>
      </c>
      <c r="L135" s="37">
        <v>0</v>
      </c>
      <c r="M135" s="37">
        <v>0</v>
      </c>
      <c r="N135" s="37">
        <v>0</v>
      </c>
      <c r="O135" s="37">
        <v>0</v>
      </c>
      <c r="P135" s="37">
        <v>0</v>
      </c>
      <c r="Q135" s="37">
        <v>0</v>
      </c>
      <c r="R135" s="37">
        <v>0</v>
      </c>
      <c r="S135" s="37">
        <v>0</v>
      </c>
      <c r="T135" s="37">
        <v>0</v>
      </c>
      <c r="U135" s="37">
        <v>1</v>
      </c>
      <c r="V135" s="37">
        <v>0</v>
      </c>
      <c r="W135" s="37">
        <v>0</v>
      </c>
      <c r="X135" s="37" t="e">
        <v>#N/A</v>
      </c>
      <c r="Y135" s="37">
        <v>0</v>
      </c>
      <c r="Z135" s="37">
        <v>0</v>
      </c>
      <c r="AA135" s="37">
        <v>0</v>
      </c>
      <c r="AB135" s="37">
        <v>0</v>
      </c>
      <c r="AC135" s="37">
        <v>0</v>
      </c>
      <c r="AD135" s="37">
        <v>0</v>
      </c>
      <c r="AE135" s="47">
        <v>9.6699999999999994E-2</v>
      </c>
      <c r="AF135" s="37">
        <v>0</v>
      </c>
      <c r="AG135" s="37">
        <v>0</v>
      </c>
      <c r="AH135" s="37">
        <v>0</v>
      </c>
      <c r="AI135" s="37">
        <v>0</v>
      </c>
      <c r="AJ135" s="37">
        <v>0</v>
      </c>
      <c r="AK135" s="37">
        <v>0</v>
      </c>
      <c r="AL135" s="37">
        <v>0</v>
      </c>
      <c r="AM135" s="37">
        <v>0</v>
      </c>
      <c r="AN135" s="37">
        <v>0</v>
      </c>
      <c r="AO135" s="37"/>
      <c r="AP135" s="37"/>
      <c r="AQ135" s="37"/>
      <c r="AR135" s="37"/>
    </row>
    <row r="136" spans="1:44" x14ac:dyDescent="0.2">
      <c r="A136" s="1">
        <f t="shared" si="4"/>
        <v>8</v>
      </c>
      <c r="B136" s="101">
        <f t="shared" si="3"/>
        <v>48457</v>
      </c>
      <c r="C136" s="37">
        <v>0</v>
      </c>
      <c r="D136" s="37">
        <v>0</v>
      </c>
      <c r="E136" s="37">
        <v>0</v>
      </c>
      <c r="F136" s="37">
        <v>0</v>
      </c>
      <c r="G136" s="37">
        <v>0</v>
      </c>
      <c r="H136" s="37">
        <v>0</v>
      </c>
      <c r="I136" s="37">
        <v>0</v>
      </c>
      <c r="J136" s="37">
        <v>0</v>
      </c>
      <c r="K136" s="37">
        <v>0</v>
      </c>
      <c r="L136" s="37">
        <v>0</v>
      </c>
      <c r="M136" s="37">
        <v>0</v>
      </c>
      <c r="N136" s="37">
        <v>0</v>
      </c>
      <c r="O136" s="37">
        <v>0</v>
      </c>
      <c r="P136" s="37">
        <v>0</v>
      </c>
      <c r="Q136" s="37">
        <v>0</v>
      </c>
      <c r="R136" s="37">
        <v>0</v>
      </c>
      <c r="S136" s="37">
        <v>0</v>
      </c>
      <c r="T136" s="37">
        <v>0</v>
      </c>
      <c r="U136" s="37">
        <v>1</v>
      </c>
      <c r="V136" s="37">
        <v>0</v>
      </c>
      <c r="W136" s="37">
        <v>0</v>
      </c>
      <c r="X136" s="37" t="e">
        <v>#N/A</v>
      </c>
      <c r="Y136" s="37">
        <v>0</v>
      </c>
      <c r="Z136" s="37">
        <v>0</v>
      </c>
      <c r="AA136" s="37">
        <v>0</v>
      </c>
      <c r="AB136" s="37">
        <v>0</v>
      </c>
      <c r="AC136" s="37">
        <v>0</v>
      </c>
      <c r="AD136" s="37">
        <v>0</v>
      </c>
      <c r="AE136" s="47">
        <v>9.6699999999999994E-2</v>
      </c>
      <c r="AF136" s="37">
        <v>0</v>
      </c>
      <c r="AG136" s="37">
        <v>0</v>
      </c>
      <c r="AH136" s="37">
        <v>0</v>
      </c>
      <c r="AI136" s="37">
        <v>0</v>
      </c>
      <c r="AJ136" s="37">
        <v>0</v>
      </c>
      <c r="AK136" s="37">
        <v>0</v>
      </c>
      <c r="AL136" s="37">
        <v>0</v>
      </c>
      <c r="AM136" s="37">
        <v>0</v>
      </c>
      <c r="AN136" s="37">
        <v>0</v>
      </c>
      <c r="AO136" s="37"/>
      <c r="AP136" s="37"/>
      <c r="AQ136" s="37"/>
      <c r="AR136" s="37"/>
    </row>
    <row r="137" spans="1:44" x14ac:dyDescent="0.2">
      <c r="A137" s="1">
        <f t="shared" si="4"/>
        <v>9</v>
      </c>
      <c r="B137" s="101">
        <f t="shared" si="3"/>
        <v>48487</v>
      </c>
      <c r="C137" s="37">
        <v>0</v>
      </c>
      <c r="D137" s="37">
        <v>0</v>
      </c>
      <c r="E137" s="37">
        <v>0</v>
      </c>
      <c r="F137" s="37">
        <v>0</v>
      </c>
      <c r="G137" s="37">
        <v>0</v>
      </c>
      <c r="H137" s="37">
        <v>0</v>
      </c>
      <c r="I137" s="37">
        <v>0</v>
      </c>
      <c r="J137" s="37">
        <v>0</v>
      </c>
      <c r="K137" s="37">
        <v>0</v>
      </c>
      <c r="L137" s="37">
        <v>0</v>
      </c>
      <c r="M137" s="37">
        <v>0</v>
      </c>
      <c r="N137" s="37">
        <v>0</v>
      </c>
      <c r="O137" s="37">
        <v>0</v>
      </c>
      <c r="P137" s="37">
        <v>0</v>
      </c>
      <c r="Q137" s="37">
        <v>0</v>
      </c>
      <c r="R137" s="37">
        <v>0</v>
      </c>
      <c r="S137" s="37">
        <v>0</v>
      </c>
      <c r="T137" s="37">
        <v>0</v>
      </c>
      <c r="U137" s="37">
        <v>1</v>
      </c>
      <c r="V137" s="37">
        <v>0</v>
      </c>
      <c r="W137" s="37">
        <v>0</v>
      </c>
      <c r="X137" s="37" t="e">
        <v>#N/A</v>
      </c>
      <c r="Y137" s="37">
        <v>0</v>
      </c>
      <c r="Z137" s="37">
        <v>0</v>
      </c>
      <c r="AA137" s="37">
        <v>0</v>
      </c>
      <c r="AB137" s="37">
        <v>0</v>
      </c>
      <c r="AC137" s="37">
        <v>0</v>
      </c>
      <c r="AD137" s="37">
        <v>0</v>
      </c>
      <c r="AE137" s="47">
        <v>9.6699999999999994E-2</v>
      </c>
      <c r="AF137" s="37">
        <v>0</v>
      </c>
      <c r="AG137" s="37">
        <v>0</v>
      </c>
      <c r="AH137" s="37">
        <v>0</v>
      </c>
      <c r="AI137" s="37">
        <v>0</v>
      </c>
      <c r="AJ137" s="37">
        <v>0</v>
      </c>
      <c r="AK137" s="37">
        <v>0</v>
      </c>
      <c r="AL137" s="37">
        <v>0</v>
      </c>
      <c r="AM137" s="37">
        <v>0</v>
      </c>
      <c r="AN137" s="37">
        <v>0</v>
      </c>
      <c r="AO137" s="37"/>
      <c r="AP137" s="37"/>
      <c r="AQ137" s="37"/>
      <c r="AR137" s="37"/>
    </row>
    <row r="138" spans="1:44" x14ac:dyDescent="0.2">
      <c r="A138" s="1">
        <f t="shared" si="4"/>
        <v>10</v>
      </c>
      <c r="B138" s="101">
        <f t="shared" si="3"/>
        <v>48518</v>
      </c>
      <c r="C138" s="37">
        <v>0</v>
      </c>
      <c r="D138" s="37">
        <v>0</v>
      </c>
      <c r="E138" s="37">
        <v>0</v>
      </c>
      <c r="F138" s="37">
        <v>0</v>
      </c>
      <c r="G138" s="37">
        <v>0</v>
      </c>
      <c r="H138" s="37">
        <v>0</v>
      </c>
      <c r="I138" s="37">
        <v>0</v>
      </c>
      <c r="J138" s="37">
        <v>0</v>
      </c>
      <c r="K138" s="37">
        <v>0</v>
      </c>
      <c r="L138" s="37">
        <v>0</v>
      </c>
      <c r="M138" s="37">
        <v>0</v>
      </c>
      <c r="N138" s="37">
        <v>0</v>
      </c>
      <c r="O138" s="37">
        <v>0</v>
      </c>
      <c r="P138" s="37">
        <v>0</v>
      </c>
      <c r="Q138" s="37">
        <v>0</v>
      </c>
      <c r="R138" s="37">
        <v>0</v>
      </c>
      <c r="S138" s="37">
        <v>0</v>
      </c>
      <c r="T138" s="37">
        <v>0</v>
      </c>
      <c r="U138" s="37">
        <v>1</v>
      </c>
      <c r="V138" s="37">
        <v>0</v>
      </c>
      <c r="W138" s="37">
        <v>0</v>
      </c>
      <c r="X138" s="37" t="e">
        <v>#N/A</v>
      </c>
      <c r="Y138" s="37">
        <v>0</v>
      </c>
      <c r="Z138" s="37">
        <v>0</v>
      </c>
      <c r="AA138" s="37">
        <v>0</v>
      </c>
      <c r="AB138" s="37">
        <v>0</v>
      </c>
      <c r="AC138" s="37">
        <v>0</v>
      </c>
      <c r="AD138" s="37">
        <v>0</v>
      </c>
      <c r="AE138" s="47">
        <v>9.6699999999999994E-2</v>
      </c>
      <c r="AF138" s="37">
        <v>0</v>
      </c>
      <c r="AG138" s="37">
        <v>0</v>
      </c>
      <c r="AH138" s="37">
        <v>0</v>
      </c>
      <c r="AI138" s="37">
        <v>0</v>
      </c>
      <c r="AJ138" s="37">
        <v>0</v>
      </c>
      <c r="AK138" s="37">
        <v>0</v>
      </c>
      <c r="AL138" s="37">
        <v>0</v>
      </c>
      <c r="AM138" s="37">
        <v>0</v>
      </c>
      <c r="AN138" s="37">
        <v>0</v>
      </c>
      <c r="AO138" s="37"/>
      <c r="AP138" s="37"/>
      <c r="AQ138" s="37"/>
      <c r="AR138" s="37"/>
    </row>
    <row r="139" spans="1:44" x14ac:dyDescent="0.2">
      <c r="A139" s="1">
        <f t="shared" si="4"/>
        <v>11</v>
      </c>
      <c r="B139" s="101">
        <f t="shared" si="3"/>
        <v>48548</v>
      </c>
      <c r="C139" s="37">
        <v>0</v>
      </c>
      <c r="D139" s="37">
        <v>0</v>
      </c>
      <c r="E139" s="37">
        <v>0</v>
      </c>
      <c r="F139" s="37">
        <v>0</v>
      </c>
      <c r="G139" s="37">
        <v>0</v>
      </c>
      <c r="H139" s="37">
        <v>0</v>
      </c>
      <c r="I139" s="37">
        <v>0</v>
      </c>
      <c r="J139" s="37">
        <v>0</v>
      </c>
      <c r="K139" s="37">
        <v>0</v>
      </c>
      <c r="L139" s="37">
        <v>0</v>
      </c>
      <c r="M139" s="37">
        <v>0</v>
      </c>
      <c r="N139" s="37">
        <v>0</v>
      </c>
      <c r="O139" s="37">
        <v>0</v>
      </c>
      <c r="P139" s="37">
        <v>0</v>
      </c>
      <c r="Q139" s="37">
        <v>0</v>
      </c>
      <c r="R139" s="37">
        <v>0</v>
      </c>
      <c r="S139" s="37">
        <v>0</v>
      </c>
      <c r="T139" s="37">
        <v>0</v>
      </c>
      <c r="U139" s="37">
        <v>1</v>
      </c>
      <c r="V139" s="37">
        <v>0</v>
      </c>
      <c r="W139" s="37">
        <v>0</v>
      </c>
      <c r="X139" s="37" t="e">
        <v>#N/A</v>
      </c>
      <c r="Y139" s="37">
        <v>0</v>
      </c>
      <c r="Z139" s="37">
        <v>0</v>
      </c>
      <c r="AA139" s="37">
        <v>0</v>
      </c>
      <c r="AB139" s="37">
        <v>0</v>
      </c>
      <c r="AC139" s="37">
        <v>0</v>
      </c>
      <c r="AD139" s="37">
        <v>0</v>
      </c>
      <c r="AE139" s="47">
        <v>9.6699999999999994E-2</v>
      </c>
      <c r="AF139" s="37">
        <v>0</v>
      </c>
      <c r="AG139" s="37">
        <v>0</v>
      </c>
      <c r="AH139" s="37">
        <v>0</v>
      </c>
      <c r="AI139" s="37">
        <v>0</v>
      </c>
      <c r="AJ139" s="37">
        <v>0</v>
      </c>
      <c r="AK139" s="37">
        <v>0</v>
      </c>
      <c r="AL139" s="37">
        <v>0</v>
      </c>
      <c r="AM139" s="37">
        <v>0</v>
      </c>
      <c r="AN139" s="37">
        <v>0</v>
      </c>
      <c r="AO139" s="37"/>
      <c r="AP139" s="37"/>
      <c r="AQ139" s="37"/>
      <c r="AR139" s="37"/>
    </row>
    <row r="140" spans="1:44" x14ac:dyDescent="0.2">
      <c r="A140" s="1">
        <f t="shared" si="4"/>
        <v>12</v>
      </c>
      <c r="B140" s="101">
        <f t="shared" si="3"/>
        <v>48579</v>
      </c>
      <c r="C140" s="37">
        <v>0</v>
      </c>
      <c r="D140" s="37">
        <v>0</v>
      </c>
      <c r="E140" s="37">
        <v>0</v>
      </c>
      <c r="F140" s="37">
        <v>0</v>
      </c>
      <c r="G140" s="37">
        <v>0</v>
      </c>
      <c r="H140" s="37">
        <v>0</v>
      </c>
      <c r="I140" s="37">
        <v>0</v>
      </c>
      <c r="J140" s="37">
        <v>0</v>
      </c>
      <c r="K140" s="37">
        <v>0</v>
      </c>
      <c r="L140" s="37">
        <v>0</v>
      </c>
      <c r="M140" s="37">
        <v>0</v>
      </c>
      <c r="N140" s="37">
        <v>0</v>
      </c>
      <c r="O140" s="37">
        <v>0</v>
      </c>
      <c r="P140" s="37">
        <v>0</v>
      </c>
      <c r="Q140" s="37">
        <v>0</v>
      </c>
      <c r="R140" s="37">
        <v>0</v>
      </c>
      <c r="S140" s="37">
        <v>0</v>
      </c>
      <c r="T140" s="37">
        <v>0</v>
      </c>
      <c r="U140" s="37">
        <v>1</v>
      </c>
      <c r="V140" s="37">
        <v>0</v>
      </c>
      <c r="W140" s="37">
        <v>0</v>
      </c>
      <c r="X140" s="37" t="e">
        <v>#N/A</v>
      </c>
      <c r="Y140" s="37">
        <v>0</v>
      </c>
      <c r="Z140" s="37">
        <v>0</v>
      </c>
      <c r="AA140" s="37">
        <v>0</v>
      </c>
      <c r="AB140" s="37">
        <v>0</v>
      </c>
      <c r="AC140" s="37">
        <v>0</v>
      </c>
      <c r="AD140" s="37">
        <v>0</v>
      </c>
      <c r="AE140" s="47">
        <v>9.6699999999999994E-2</v>
      </c>
      <c r="AF140" s="37">
        <v>0</v>
      </c>
      <c r="AG140" s="37">
        <v>0</v>
      </c>
      <c r="AH140" s="37">
        <v>0</v>
      </c>
      <c r="AI140" s="37">
        <v>0</v>
      </c>
      <c r="AJ140" s="37">
        <v>0</v>
      </c>
      <c r="AK140" s="37">
        <v>0</v>
      </c>
      <c r="AL140" s="37">
        <v>0</v>
      </c>
      <c r="AM140" s="37">
        <v>0</v>
      </c>
      <c r="AN140" s="37">
        <v>0</v>
      </c>
      <c r="AO140" s="37"/>
      <c r="AP140" s="37"/>
      <c r="AQ140" s="37"/>
      <c r="AR140" s="37"/>
    </row>
    <row r="141" spans="1:44" x14ac:dyDescent="0.2">
      <c r="A141" s="1">
        <f t="shared" si="4"/>
        <v>1</v>
      </c>
      <c r="B141" s="101">
        <f t="shared" ref="B141:B187" si="5">EOMONTH(B140,1)</f>
        <v>48610</v>
      </c>
      <c r="C141" s="37">
        <v>0</v>
      </c>
      <c r="D141" s="37">
        <v>0</v>
      </c>
      <c r="E141" s="37">
        <v>0</v>
      </c>
      <c r="F141" s="37">
        <v>0</v>
      </c>
      <c r="G141" s="37">
        <v>0</v>
      </c>
      <c r="H141" s="37">
        <v>0</v>
      </c>
      <c r="I141" s="37">
        <v>0</v>
      </c>
      <c r="J141" s="37">
        <v>0</v>
      </c>
      <c r="K141" s="37">
        <v>0</v>
      </c>
      <c r="L141" s="37">
        <v>0</v>
      </c>
      <c r="M141" s="37">
        <v>0</v>
      </c>
      <c r="N141" s="37">
        <v>0</v>
      </c>
      <c r="O141" s="37">
        <v>0</v>
      </c>
      <c r="P141" s="37">
        <v>0</v>
      </c>
      <c r="Q141" s="37">
        <v>0</v>
      </c>
      <c r="R141" s="37">
        <v>0</v>
      </c>
      <c r="S141" s="37">
        <v>0</v>
      </c>
      <c r="T141" s="37">
        <v>0</v>
      </c>
      <c r="U141" s="37">
        <v>1</v>
      </c>
      <c r="V141" s="37">
        <v>0</v>
      </c>
      <c r="W141" s="37">
        <v>0</v>
      </c>
      <c r="X141" s="37" t="e">
        <v>#N/A</v>
      </c>
      <c r="Y141" s="37">
        <v>0</v>
      </c>
      <c r="Z141" s="37">
        <v>0</v>
      </c>
      <c r="AA141" s="37">
        <v>0</v>
      </c>
      <c r="AB141" s="37">
        <v>0</v>
      </c>
      <c r="AC141" s="37">
        <v>0</v>
      </c>
      <c r="AD141" s="37">
        <v>0</v>
      </c>
      <c r="AE141" s="47">
        <v>9.6699999999999994E-2</v>
      </c>
      <c r="AF141" s="37">
        <v>0</v>
      </c>
      <c r="AG141" s="37">
        <v>0</v>
      </c>
      <c r="AH141" s="37">
        <v>0</v>
      </c>
      <c r="AI141" s="37">
        <v>0</v>
      </c>
      <c r="AJ141" s="37">
        <v>0</v>
      </c>
      <c r="AK141" s="37">
        <v>0</v>
      </c>
      <c r="AL141" s="37">
        <v>0</v>
      </c>
      <c r="AM141" s="37">
        <v>0</v>
      </c>
      <c r="AN141" s="37">
        <v>0</v>
      </c>
      <c r="AO141" s="37"/>
      <c r="AP141" s="37"/>
      <c r="AQ141" s="37"/>
      <c r="AR141" s="37"/>
    </row>
    <row r="142" spans="1:44" x14ac:dyDescent="0.2">
      <c r="A142" s="1">
        <f t="shared" ref="A142:A187" si="6">MONTH(B142)</f>
        <v>2</v>
      </c>
      <c r="B142" s="101">
        <f t="shared" si="5"/>
        <v>48638</v>
      </c>
      <c r="C142" s="37">
        <v>0</v>
      </c>
      <c r="D142" s="37">
        <v>0</v>
      </c>
      <c r="E142" s="37">
        <v>0</v>
      </c>
      <c r="F142" s="37">
        <v>0</v>
      </c>
      <c r="G142" s="37">
        <v>0</v>
      </c>
      <c r="H142" s="37">
        <v>0</v>
      </c>
      <c r="I142" s="37">
        <v>0</v>
      </c>
      <c r="J142" s="37">
        <v>0</v>
      </c>
      <c r="K142" s="37">
        <v>0</v>
      </c>
      <c r="L142" s="37">
        <v>0</v>
      </c>
      <c r="M142" s="37">
        <v>0</v>
      </c>
      <c r="N142" s="37">
        <v>0</v>
      </c>
      <c r="O142" s="37">
        <v>0</v>
      </c>
      <c r="P142" s="37">
        <v>0</v>
      </c>
      <c r="Q142" s="37">
        <v>0</v>
      </c>
      <c r="R142" s="37">
        <v>0</v>
      </c>
      <c r="S142" s="37">
        <v>0</v>
      </c>
      <c r="T142" s="37">
        <v>0</v>
      </c>
      <c r="U142" s="37">
        <v>1</v>
      </c>
      <c r="V142" s="37">
        <v>0</v>
      </c>
      <c r="W142" s="37">
        <v>0</v>
      </c>
      <c r="X142" s="37" t="e">
        <v>#N/A</v>
      </c>
      <c r="Y142" s="37">
        <v>0</v>
      </c>
      <c r="Z142" s="37">
        <v>0</v>
      </c>
      <c r="AA142" s="37">
        <v>0</v>
      </c>
      <c r="AB142" s="37">
        <v>0</v>
      </c>
      <c r="AC142" s="37">
        <v>0</v>
      </c>
      <c r="AD142" s="37">
        <v>0</v>
      </c>
      <c r="AE142" s="47">
        <v>9.6699999999999994E-2</v>
      </c>
      <c r="AF142" s="37">
        <v>0</v>
      </c>
      <c r="AG142" s="37">
        <v>0</v>
      </c>
      <c r="AH142" s="37">
        <v>0</v>
      </c>
      <c r="AI142" s="37">
        <v>0</v>
      </c>
      <c r="AJ142" s="37">
        <v>0</v>
      </c>
      <c r="AK142" s="37">
        <v>0</v>
      </c>
      <c r="AL142" s="37">
        <v>0</v>
      </c>
      <c r="AM142" s="37">
        <v>0</v>
      </c>
      <c r="AN142" s="37">
        <v>0</v>
      </c>
      <c r="AO142" s="37"/>
      <c r="AP142" s="37"/>
      <c r="AQ142" s="37"/>
      <c r="AR142" s="37"/>
    </row>
    <row r="143" spans="1:44" x14ac:dyDescent="0.2">
      <c r="A143" s="1">
        <f t="shared" si="6"/>
        <v>3</v>
      </c>
      <c r="B143" s="101">
        <f t="shared" si="5"/>
        <v>48669</v>
      </c>
      <c r="C143" s="37">
        <v>0</v>
      </c>
      <c r="D143" s="37">
        <v>0</v>
      </c>
      <c r="E143" s="37">
        <v>0</v>
      </c>
      <c r="F143" s="37">
        <v>0</v>
      </c>
      <c r="G143" s="37">
        <v>0</v>
      </c>
      <c r="H143" s="37">
        <v>0</v>
      </c>
      <c r="I143" s="37">
        <v>0</v>
      </c>
      <c r="J143" s="37">
        <v>0</v>
      </c>
      <c r="K143" s="37">
        <v>0</v>
      </c>
      <c r="L143" s="37">
        <v>0</v>
      </c>
      <c r="M143" s="37">
        <v>0</v>
      </c>
      <c r="N143" s="37">
        <v>0</v>
      </c>
      <c r="O143" s="37">
        <v>0</v>
      </c>
      <c r="P143" s="37">
        <v>0</v>
      </c>
      <c r="Q143" s="37">
        <v>0</v>
      </c>
      <c r="R143" s="37">
        <v>0</v>
      </c>
      <c r="S143" s="37">
        <v>0</v>
      </c>
      <c r="T143" s="37">
        <v>0</v>
      </c>
      <c r="U143" s="37">
        <v>1</v>
      </c>
      <c r="V143" s="37">
        <v>0</v>
      </c>
      <c r="W143" s="37">
        <v>0</v>
      </c>
      <c r="X143" s="37" t="e">
        <v>#N/A</v>
      </c>
      <c r="Y143" s="37">
        <v>0</v>
      </c>
      <c r="Z143" s="37">
        <v>0</v>
      </c>
      <c r="AA143" s="37">
        <v>0</v>
      </c>
      <c r="AB143" s="37">
        <v>0</v>
      </c>
      <c r="AC143" s="37">
        <v>0</v>
      </c>
      <c r="AD143" s="37">
        <v>0</v>
      </c>
      <c r="AE143" s="47">
        <v>9.6699999999999994E-2</v>
      </c>
      <c r="AF143" s="37">
        <v>0</v>
      </c>
      <c r="AG143" s="37">
        <v>0</v>
      </c>
      <c r="AH143" s="37">
        <v>0</v>
      </c>
      <c r="AI143" s="37">
        <v>0</v>
      </c>
      <c r="AJ143" s="37">
        <v>0</v>
      </c>
      <c r="AK143" s="37">
        <v>0</v>
      </c>
      <c r="AL143" s="37">
        <v>0</v>
      </c>
      <c r="AM143" s="37">
        <v>0</v>
      </c>
      <c r="AN143" s="37">
        <v>0</v>
      </c>
      <c r="AO143" s="37"/>
      <c r="AP143" s="37"/>
      <c r="AQ143" s="37"/>
      <c r="AR143" s="37"/>
    </row>
    <row r="144" spans="1:44" x14ac:dyDescent="0.2">
      <c r="A144" s="1">
        <f t="shared" si="6"/>
        <v>4</v>
      </c>
      <c r="B144" s="101">
        <f t="shared" si="5"/>
        <v>48699</v>
      </c>
      <c r="C144" s="37">
        <v>0</v>
      </c>
      <c r="D144" s="37">
        <v>0</v>
      </c>
      <c r="E144" s="37">
        <v>0</v>
      </c>
      <c r="F144" s="37">
        <v>0</v>
      </c>
      <c r="G144" s="37">
        <v>0</v>
      </c>
      <c r="H144" s="37">
        <v>0</v>
      </c>
      <c r="I144" s="37">
        <v>0</v>
      </c>
      <c r="J144" s="37">
        <v>0</v>
      </c>
      <c r="K144" s="37">
        <v>0</v>
      </c>
      <c r="L144" s="37">
        <v>0</v>
      </c>
      <c r="M144" s="37">
        <v>0</v>
      </c>
      <c r="N144" s="37">
        <v>0</v>
      </c>
      <c r="O144" s="37">
        <v>0</v>
      </c>
      <c r="P144" s="37">
        <v>0</v>
      </c>
      <c r="Q144" s="37">
        <v>0</v>
      </c>
      <c r="R144" s="37">
        <v>0</v>
      </c>
      <c r="S144" s="37">
        <v>0</v>
      </c>
      <c r="T144" s="37">
        <v>0</v>
      </c>
      <c r="U144" s="37">
        <v>1</v>
      </c>
      <c r="V144" s="37">
        <v>0</v>
      </c>
      <c r="W144" s="37">
        <v>0</v>
      </c>
      <c r="X144" s="37" t="e">
        <v>#N/A</v>
      </c>
      <c r="Y144" s="37">
        <v>0</v>
      </c>
      <c r="Z144" s="37">
        <v>0</v>
      </c>
      <c r="AA144" s="37">
        <v>0</v>
      </c>
      <c r="AB144" s="37">
        <v>0</v>
      </c>
      <c r="AC144" s="37">
        <v>0</v>
      </c>
      <c r="AD144" s="37">
        <v>0</v>
      </c>
      <c r="AE144" s="47">
        <v>9.6699999999999994E-2</v>
      </c>
      <c r="AF144" s="37">
        <v>0</v>
      </c>
      <c r="AG144" s="37">
        <v>0</v>
      </c>
      <c r="AH144" s="37">
        <v>0</v>
      </c>
      <c r="AI144" s="37">
        <v>0</v>
      </c>
      <c r="AJ144" s="37">
        <v>0</v>
      </c>
      <c r="AK144" s="37">
        <v>0</v>
      </c>
      <c r="AL144" s="37">
        <v>0</v>
      </c>
      <c r="AM144" s="37">
        <v>0</v>
      </c>
      <c r="AN144" s="37">
        <v>0</v>
      </c>
      <c r="AO144" s="37"/>
      <c r="AP144" s="37"/>
      <c r="AQ144" s="37"/>
      <c r="AR144" s="37"/>
    </row>
    <row r="145" spans="1:44" x14ac:dyDescent="0.2">
      <c r="A145" s="1">
        <f t="shared" si="6"/>
        <v>5</v>
      </c>
      <c r="B145" s="101">
        <f t="shared" si="5"/>
        <v>48730</v>
      </c>
      <c r="C145" s="37">
        <v>0</v>
      </c>
      <c r="D145" s="37">
        <v>0</v>
      </c>
      <c r="E145" s="37">
        <v>0</v>
      </c>
      <c r="F145" s="37">
        <v>0</v>
      </c>
      <c r="G145" s="37">
        <v>0</v>
      </c>
      <c r="H145" s="37">
        <v>0</v>
      </c>
      <c r="I145" s="37">
        <v>0</v>
      </c>
      <c r="J145" s="37">
        <v>0</v>
      </c>
      <c r="K145" s="37">
        <v>0</v>
      </c>
      <c r="L145" s="37">
        <v>0</v>
      </c>
      <c r="M145" s="37">
        <v>0</v>
      </c>
      <c r="N145" s="37">
        <v>0</v>
      </c>
      <c r="O145" s="37">
        <v>0</v>
      </c>
      <c r="P145" s="37">
        <v>0</v>
      </c>
      <c r="Q145" s="37">
        <v>0</v>
      </c>
      <c r="R145" s="37">
        <v>0</v>
      </c>
      <c r="S145" s="37">
        <v>0</v>
      </c>
      <c r="T145" s="37">
        <v>0</v>
      </c>
      <c r="U145" s="37">
        <v>1</v>
      </c>
      <c r="V145" s="37">
        <v>0</v>
      </c>
      <c r="W145" s="37">
        <v>0</v>
      </c>
      <c r="X145" s="37" t="e">
        <v>#N/A</v>
      </c>
      <c r="Y145" s="37">
        <v>0</v>
      </c>
      <c r="Z145" s="37">
        <v>0</v>
      </c>
      <c r="AA145" s="37">
        <v>0</v>
      </c>
      <c r="AB145" s="37">
        <v>0</v>
      </c>
      <c r="AC145" s="37">
        <v>0</v>
      </c>
      <c r="AD145" s="37">
        <v>0</v>
      </c>
      <c r="AE145" s="47">
        <v>9.6699999999999994E-2</v>
      </c>
      <c r="AF145" s="37">
        <v>0</v>
      </c>
      <c r="AG145" s="37">
        <v>0</v>
      </c>
      <c r="AH145" s="37">
        <v>0</v>
      </c>
      <c r="AI145" s="37">
        <v>0</v>
      </c>
      <c r="AJ145" s="37">
        <v>0</v>
      </c>
      <c r="AK145" s="37">
        <v>0</v>
      </c>
      <c r="AL145" s="37">
        <v>0</v>
      </c>
      <c r="AM145" s="37">
        <v>0</v>
      </c>
      <c r="AN145" s="37">
        <v>0</v>
      </c>
      <c r="AO145" s="37"/>
      <c r="AP145" s="37"/>
      <c r="AQ145" s="37"/>
      <c r="AR145" s="37"/>
    </row>
    <row r="146" spans="1:44" x14ac:dyDescent="0.2">
      <c r="A146" s="1">
        <f t="shared" si="6"/>
        <v>6</v>
      </c>
      <c r="B146" s="101">
        <f t="shared" si="5"/>
        <v>48760</v>
      </c>
      <c r="C146" s="37">
        <v>0</v>
      </c>
      <c r="D146" s="37">
        <v>0</v>
      </c>
      <c r="E146" s="37">
        <v>0</v>
      </c>
      <c r="F146" s="37">
        <v>0</v>
      </c>
      <c r="G146" s="37">
        <v>0</v>
      </c>
      <c r="H146" s="37">
        <v>0</v>
      </c>
      <c r="I146" s="37">
        <v>0</v>
      </c>
      <c r="J146" s="37">
        <v>0</v>
      </c>
      <c r="K146" s="37">
        <v>0</v>
      </c>
      <c r="L146" s="37">
        <v>0</v>
      </c>
      <c r="M146" s="37">
        <v>0</v>
      </c>
      <c r="N146" s="37">
        <v>0</v>
      </c>
      <c r="O146" s="37">
        <v>0</v>
      </c>
      <c r="P146" s="37">
        <v>0</v>
      </c>
      <c r="Q146" s="37">
        <v>0</v>
      </c>
      <c r="R146" s="37">
        <v>0</v>
      </c>
      <c r="S146" s="37">
        <v>0</v>
      </c>
      <c r="T146" s="37">
        <v>0</v>
      </c>
      <c r="U146" s="37">
        <v>1</v>
      </c>
      <c r="V146" s="37">
        <v>0</v>
      </c>
      <c r="W146" s="37">
        <v>0</v>
      </c>
      <c r="X146" s="37" t="e">
        <v>#N/A</v>
      </c>
      <c r="Y146" s="37">
        <v>0</v>
      </c>
      <c r="Z146" s="37">
        <v>0</v>
      </c>
      <c r="AA146" s="37">
        <v>0</v>
      </c>
      <c r="AB146" s="37">
        <v>0</v>
      </c>
      <c r="AC146" s="37">
        <v>0</v>
      </c>
      <c r="AD146" s="37">
        <v>0</v>
      </c>
      <c r="AE146" s="47">
        <v>9.6699999999999994E-2</v>
      </c>
      <c r="AF146" s="37">
        <v>0</v>
      </c>
      <c r="AG146" s="37">
        <v>0</v>
      </c>
      <c r="AH146" s="37">
        <v>0</v>
      </c>
      <c r="AI146" s="37">
        <v>0</v>
      </c>
      <c r="AJ146" s="37">
        <v>0</v>
      </c>
      <c r="AK146" s="37">
        <v>0</v>
      </c>
      <c r="AL146" s="37">
        <v>0</v>
      </c>
      <c r="AM146" s="37">
        <v>0</v>
      </c>
      <c r="AN146" s="37">
        <v>0</v>
      </c>
      <c r="AO146" s="37"/>
      <c r="AP146" s="37"/>
      <c r="AQ146" s="37"/>
      <c r="AR146" s="37"/>
    </row>
    <row r="147" spans="1:44" x14ac:dyDescent="0.2">
      <c r="A147" s="1">
        <f t="shared" si="6"/>
        <v>7</v>
      </c>
      <c r="B147" s="101">
        <f t="shared" si="5"/>
        <v>48791</v>
      </c>
      <c r="C147" s="37">
        <v>0</v>
      </c>
      <c r="D147" s="37">
        <v>0</v>
      </c>
      <c r="E147" s="37">
        <v>0</v>
      </c>
      <c r="F147" s="37">
        <v>0</v>
      </c>
      <c r="G147" s="37">
        <v>0</v>
      </c>
      <c r="H147" s="37">
        <v>0</v>
      </c>
      <c r="I147" s="37">
        <v>0</v>
      </c>
      <c r="J147" s="37">
        <v>0</v>
      </c>
      <c r="K147" s="37">
        <v>0</v>
      </c>
      <c r="L147" s="37">
        <v>0</v>
      </c>
      <c r="M147" s="37">
        <v>0</v>
      </c>
      <c r="N147" s="37">
        <v>0</v>
      </c>
      <c r="O147" s="37">
        <v>0</v>
      </c>
      <c r="P147" s="37">
        <v>0</v>
      </c>
      <c r="Q147" s="37">
        <v>0</v>
      </c>
      <c r="R147" s="37">
        <v>0</v>
      </c>
      <c r="S147" s="37">
        <v>0</v>
      </c>
      <c r="T147" s="37">
        <v>0</v>
      </c>
      <c r="U147" s="37">
        <v>1</v>
      </c>
      <c r="V147" s="37">
        <v>0</v>
      </c>
      <c r="W147" s="37">
        <v>0</v>
      </c>
      <c r="X147" s="37" t="e">
        <v>#N/A</v>
      </c>
      <c r="Y147" s="37">
        <v>0</v>
      </c>
      <c r="Z147" s="37">
        <v>0</v>
      </c>
      <c r="AA147" s="37">
        <v>0</v>
      </c>
      <c r="AB147" s="37">
        <v>0</v>
      </c>
      <c r="AC147" s="37">
        <v>0</v>
      </c>
      <c r="AD147" s="37">
        <v>0</v>
      </c>
      <c r="AE147" s="47">
        <v>9.6699999999999994E-2</v>
      </c>
      <c r="AF147" s="37">
        <v>0</v>
      </c>
      <c r="AG147" s="37">
        <v>0</v>
      </c>
      <c r="AH147" s="37">
        <v>0</v>
      </c>
      <c r="AI147" s="37">
        <v>0</v>
      </c>
      <c r="AJ147" s="37">
        <v>0</v>
      </c>
      <c r="AK147" s="37">
        <v>0</v>
      </c>
      <c r="AL147" s="37">
        <v>0</v>
      </c>
      <c r="AM147" s="37">
        <v>0</v>
      </c>
      <c r="AN147" s="37">
        <v>0</v>
      </c>
      <c r="AO147" s="37"/>
      <c r="AP147" s="37"/>
      <c r="AQ147" s="37"/>
      <c r="AR147" s="37"/>
    </row>
    <row r="148" spans="1:44" x14ac:dyDescent="0.2">
      <c r="A148" s="1">
        <f t="shared" si="6"/>
        <v>8</v>
      </c>
      <c r="B148" s="101">
        <f t="shared" si="5"/>
        <v>48822</v>
      </c>
      <c r="C148" s="37">
        <v>0</v>
      </c>
      <c r="D148" s="37">
        <v>0</v>
      </c>
      <c r="E148" s="37">
        <v>0</v>
      </c>
      <c r="F148" s="37">
        <v>0</v>
      </c>
      <c r="G148" s="37">
        <v>0</v>
      </c>
      <c r="H148" s="37">
        <v>0</v>
      </c>
      <c r="I148" s="37">
        <v>0</v>
      </c>
      <c r="J148" s="37">
        <v>0</v>
      </c>
      <c r="K148" s="37">
        <v>0</v>
      </c>
      <c r="L148" s="37">
        <v>0</v>
      </c>
      <c r="M148" s="37">
        <v>0</v>
      </c>
      <c r="N148" s="37">
        <v>0</v>
      </c>
      <c r="O148" s="37">
        <v>0</v>
      </c>
      <c r="P148" s="37">
        <v>0</v>
      </c>
      <c r="Q148" s="37">
        <v>0</v>
      </c>
      <c r="R148" s="37">
        <v>0</v>
      </c>
      <c r="S148" s="37">
        <v>0</v>
      </c>
      <c r="T148" s="37">
        <v>0</v>
      </c>
      <c r="U148" s="37">
        <v>1</v>
      </c>
      <c r="V148" s="37">
        <v>0</v>
      </c>
      <c r="W148" s="37">
        <v>0</v>
      </c>
      <c r="X148" s="37" t="e">
        <v>#N/A</v>
      </c>
      <c r="Y148" s="37">
        <v>0</v>
      </c>
      <c r="Z148" s="37">
        <v>0</v>
      </c>
      <c r="AA148" s="37">
        <v>0</v>
      </c>
      <c r="AB148" s="37">
        <v>0</v>
      </c>
      <c r="AC148" s="37">
        <v>0</v>
      </c>
      <c r="AD148" s="37">
        <v>0</v>
      </c>
      <c r="AE148" s="47">
        <v>9.6699999999999994E-2</v>
      </c>
      <c r="AF148" s="37">
        <v>0</v>
      </c>
      <c r="AG148" s="37">
        <v>0</v>
      </c>
      <c r="AH148" s="37">
        <v>0</v>
      </c>
      <c r="AI148" s="37">
        <v>0</v>
      </c>
      <c r="AJ148" s="37">
        <v>0</v>
      </c>
      <c r="AK148" s="37">
        <v>0</v>
      </c>
      <c r="AL148" s="37">
        <v>0</v>
      </c>
      <c r="AM148" s="37">
        <v>0</v>
      </c>
      <c r="AN148" s="37">
        <v>0</v>
      </c>
      <c r="AO148" s="37"/>
      <c r="AP148" s="37"/>
      <c r="AQ148" s="37"/>
      <c r="AR148" s="37"/>
    </row>
    <row r="149" spans="1:44" x14ac:dyDescent="0.2">
      <c r="A149" s="1">
        <f t="shared" si="6"/>
        <v>9</v>
      </c>
      <c r="B149" s="101">
        <f t="shared" si="5"/>
        <v>48852</v>
      </c>
      <c r="C149" s="37">
        <v>0</v>
      </c>
      <c r="D149" s="37">
        <v>0</v>
      </c>
      <c r="E149" s="37">
        <v>0</v>
      </c>
      <c r="F149" s="37">
        <v>0</v>
      </c>
      <c r="G149" s="37">
        <v>0</v>
      </c>
      <c r="H149" s="37">
        <v>0</v>
      </c>
      <c r="I149" s="37">
        <v>0</v>
      </c>
      <c r="J149" s="37">
        <v>0</v>
      </c>
      <c r="K149" s="37">
        <v>0</v>
      </c>
      <c r="L149" s="37">
        <v>0</v>
      </c>
      <c r="M149" s="37">
        <v>0</v>
      </c>
      <c r="N149" s="37">
        <v>0</v>
      </c>
      <c r="O149" s="37">
        <v>0</v>
      </c>
      <c r="P149" s="37">
        <v>0</v>
      </c>
      <c r="Q149" s="37">
        <v>0</v>
      </c>
      <c r="R149" s="37">
        <v>0</v>
      </c>
      <c r="S149" s="37">
        <v>0</v>
      </c>
      <c r="T149" s="37">
        <v>0</v>
      </c>
      <c r="U149" s="37">
        <v>1</v>
      </c>
      <c r="V149" s="37">
        <v>0</v>
      </c>
      <c r="W149" s="37">
        <v>0</v>
      </c>
      <c r="X149" s="37" t="e">
        <v>#N/A</v>
      </c>
      <c r="Y149" s="37">
        <v>0</v>
      </c>
      <c r="Z149" s="37">
        <v>0</v>
      </c>
      <c r="AA149" s="37">
        <v>0</v>
      </c>
      <c r="AB149" s="37">
        <v>0</v>
      </c>
      <c r="AC149" s="37">
        <v>0</v>
      </c>
      <c r="AD149" s="37">
        <v>0</v>
      </c>
      <c r="AE149" s="47">
        <v>9.6699999999999994E-2</v>
      </c>
      <c r="AF149" s="37">
        <v>0</v>
      </c>
      <c r="AG149" s="37">
        <v>0</v>
      </c>
      <c r="AH149" s="37">
        <v>0</v>
      </c>
      <c r="AI149" s="37">
        <v>0</v>
      </c>
      <c r="AJ149" s="37">
        <v>0</v>
      </c>
      <c r="AK149" s="37">
        <v>0</v>
      </c>
      <c r="AL149" s="37">
        <v>0</v>
      </c>
      <c r="AM149" s="37">
        <v>0</v>
      </c>
      <c r="AN149" s="37">
        <v>0</v>
      </c>
      <c r="AO149" s="37"/>
      <c r="AP149" s="37"/>
      <c r="AQ149" s="37"/>
      <c r="AR149" s="37"/>
    </row>
    <row r="150" spans="1:44" x14ac:dyDescent="0.2">
      <c r="A150" s="1">
        <f t="shared" si="6"/>
        <v>10</v>
      </c>
      <c r="B150" s="101">
        <f t="shared" si="5"/>
        <v>48883</v>
      </c>
      <c r="C150" s="37">
        <v>0</v>
      </c>
      <c r="D150" s="37">
        <v>0</v>
      </c>
      <c r="E150" s="37">
        <v>0</v>
      </c>
      <c r="F150" s="37">
        <v>0</v>
      </c>
      <c r="G150" s="37">
        <v>0</v>
      </c>
      <c r="H150" s="37">
        <v>0</v>
      </c>
      <c r="I150" s="37">
        <v>0</v>
      </c>
      <c r="J150" s="37">
        <v>0</v>
      </c>
      <c r="K150" s="37">
        <v>0</v>
      </c>
      <c r="L150" s="37">
        <v>0</v>
      </c>
      <c r="M150" s="37">
        <v>0</v>
      </c>
      <c r="N150" s="37">
        <v>0</v>
      </c>
      <c r="O150" s="37">
        <v>0</v>
      </c>
      <c r="P150" s="37">
        <v>0</v>
      </c>
      <c r="Q150" s="37">
        <v>0</v>
      </c>
      <c r="R150" s="37">
        <v>0</v>
      </c>
      <c r="S150" s="37">
        <v>0</v>
      </c>
      <c r="T150" s="37">
        <v>0</v>
      </c>
      <c r="U150" s="37">
        <v>1</v>
      </c>
      <c r="V150" s="37">
        <v>0</v>
      </c>
      <c r="W150" s="37">
        <v>0</v>
      </c>
      <c r="X150" s="37" t="e">
        <v>#N/A</v>
      </c>
      <c r="Y150" s="37">
        <v>0</v>
      </c>
      <c r="Z150" s="37">
        <v>0</v>
      </c>
      <c r="AA150" s="37">
        <v>0</v>
      </c>
      <c r="AB150" s="37">
        <v>0</v>
      </c>
      <c r="AC150" s="37">
        <v>0</v>
      </c>
      <c r="AD150" s="37">
        <v>0</v>
      </c>
      <c r="AE150" s="47">
        <v>9.6699999999999994E-2</v>
      </c>
      <c r="AF150" s="37">
        <v>0</v>
      </c>
      <c r="AG150" s="37">
        <v>0</v>
      </c>
      <c r="AH150" s="37">
        <v>0</v>
      </c>
      <c r="AI150" s="37">
        <v>0</v>
      </c>
      <c r="AJ150" s="37">
        <v>0</v>
      </c>
      <c r="AK150" s="37">
        <v>0</v>
      </c>
      <c r="AL150" s="37">
        <v>0</v>
      </c>
      <c r="AM150" s="37">
        <v>0</v>
      </c>
      <c r="AN150" s="37">
        <v>0</v>
      </c>
      <c r="AO150" s="37"/>
      <c r="AP150" s="37"/>
      <c r="AQ150" s="37"/>
      <c r="AR150" s="37"/>
    </row>
    <row r="151" spans="1:44" x14ac:dyDescent="0.2">
      <c r="A151" s="1">
        <f t="shared" si="6"/>
        <v>11</v>
      </c>
      <c r="B151" s="101">
        <f t="shared" si="5"/>
        <v>48913</v>
      </c>
      <c r="C151" s="37">
        <v>0</v>
      </c>
      <c r="D151" s="37">
        <v>0</v>
      </c>
      <c r="E151" s="37">
        <v>0</v>
      </c>
      <c r="F151" s="37">
        <v>0</v>
      </c>
      <c r="G151" s="37">
        <v>0</v>
      </c>
      <c r="H151" s="37">
        <v>0</v>
      </c>
      <c r="I151" s="37">
        <v>0</v>
      </c>
      <c r="J151" s="37">
        <v>0</v>
      </c>
      <c r="K151" s="37">
        <v>0</v>
      </c>
      <c r="L151" s="37">
        <v>0</v>
      </c>
      <c r="M151" s="37">
        <v>0</v>
      </c>
      <c r="N151" s="37">
        <v>0</v>
      </c>
      <c r="O151" s="37">
        <v>0</v>
      </c>
      <c r="P151" s="37">
        <v>0</v>
      </c>
      <c r="Q151" s="37">
        <v>0</v>
      </c>
      <c r="R151" s="37">
        <v>0</v>
      </c>
      <c r="S151" s="37">
        <v>0</v>
      </c>
      <c r="T151" s="37">
        <v>0</v>
      </c>
      <c r="U151" s="37">
        <v>1</v>
      </c>
      <c r="V151" s="37">
        <v>0</v>
      </c>
      <c r="W151" s="37">
        <v>0</v>
      </c>
      <c r="X151" s="37" t="e">
        <v>#N/A</v>
      </c>
      <c r="Y151" s="37">
        <v>0</v>
      </c>
      <c r="Z151" s="37">
        <v>0</v>
      </c>
      <c r="AA151" s="37">
        <v>0</v>
      </c>
      <c r="AB151" s="37">
        <v>0</v>
      </c>
      <c r="AC151" s="37">
        <v>0</v>
      </c>
      <c r="AD151" s="37">
        <v>0</v>
      </c>
      <c r="AE151" s="47">
        <v>9.6699999999999994E-2</v>
      </c>
      <c r="AF151" s="37">
        <v>0</v>
      </c>
      <c r="AG151" s="37">
        <v>0</v>
      </c>
      <c r="AH151" s="37">
        <v>0</v>
      </c>
      <c r="AI151" s="37">
        <v>0</v>
      </c>
      <c r="AJ151" s="37">
        <v>0</v>
      </c>
      <c r="AK151" s="37">
        <v>0</v>
      </c>
      <c r="AL151" s="37">
        <v>0</v>
      </c>
      <c r="AM151" s="37">
        <v>0</v>
      </c>
      <c r="AN151" s="37">
        <v>0</v>
      </c>
      <c r="AO151" s="37"/>
      <c r="AP151" s="37"/>
      <c r="AQ151" s="37"/>
      <c r="AR151" s="37"/>
    </row>
    <row r="152" spans="1:44" x14ac:dyDescent="0.2">
      <c r="A152" s="1">
        <f t="shared" si="6"/>
        <v>12</v>
      </c>
      <c r="B152" s="101">
        <f t="shared" si="5"/>
        <v>48944</v>
      </c>
      <c r="C152" s="37">
        <v>0</v>
      </c>
      <c r="D152" s="37">
        <v>0</v>
      </c>
      <c r="E152" s="37">
        <v>0</v>
      </c>
      <c r="F152" s="37">
        <v>0</v>
      </c>
      <c r="G152" s="37">
        <v>0</v>
      </c>
      <c r="H152" s="37">
        <v>0</v>
      </c>
      <c r="I152" s="37">
        <v>0</v>
      </c>
      <c r="J152" s="37">
        <v>0</v>
      </c>
      <c r="K152" s="37">
        <v>0</v>
      </c>
      <c r="L152" s="37">
        <v>0</v>
      </c>
      <c r="M152" s="37">
        <v>0</v>
      </c>
      <c r="N152" s="37">
        <v>0</v>
      </c>
      <c r="O152" s="37">
        <v>0</v>
      </c>
      <c r="P152" s="37">
        <v>0</v>
      </c>
      <c r="Q152" s="37">
        <v>0</v>
      </c>
      <c r="R152" s="37">
        <v>0</v>
      </c>
      <c r="S152" s="37">
        <v>0</v>
      </c>
      <c r="T152" s="37">
        <v>0</v>
      </c>
      <c r="U152" s="37">
        <v>1</v>
      </c>
      <c r="V152" s="37">
        <v>0</v>
      </c>
      <c r="W152" s="37">
        <v>0</v>
      </c>
      <c r="X152" s="37" t="e">
        <v>#N/A</v>
      </c>
      <c r="Y152" s="37">
        <v>0</v>
      </c>
      <c r="Z152" s="37">
        <v>0</v>
      </c>
      <c r="AA152" s="37">
        <v>0</v>
      </c>
      <c r="AB152" s="37">
        <v>0</v>
      </c>
      <c r="AC152" s="37">
        <v>0</v>
      </c>
      <c r="AD152" s="37">
        <v>0</v>
      </c>
      <c r="AE152" s="47">
        <v>9.6699999999999994E-2</v>
      </c>
      <c r="AF152" s="37">
        <v>0</v>
      </c>
      <c r="AG152" s="37">
        <v>0</v>
      </c>
      <c r="AH152" s="37">
        <v>0</v>
      </c>
      <c r="AI152" s="37">
        <v>0</v>
      </c>
      <c r="AJ152" s="37">
        <v>0</v>
      </c>
      <c r="AK152" s="37">
        <v>0</v>
      </c>
      <c r="AL152" s="37">
        <v>0</v>
      </c>
      <c r="AM152" s="37">
        <v>0</v>
      </c>
      <c r="AN152" s="37">
        <v>0</v>
      </c>
      <c r="AO152" s="37"/>
      <c r="AP152" s="37"/>
      <c r="AQ152" s="37"/>
      <c r="AR152" s="37"/>
    </row>
    <row r="153" spans="1:44" x14ac:dyDescent="0.2">
      <c r="A153" s="1">
        <f t="shared" si="6"/>
        <v>1</v>
      </c>
      <c r="B153" s="101">
        <f t="shared" si="5"/>
        <v>48975</v>
      </c>
      <c r="C153" s="37">
        <v>0</v>
      </c>
      <c r="D153" s="37">
        <v>0</v>
      </c>
      <c r="E153" s="37">
        <v>0</v>
      </c>
      <c r="F153" s="37">
        <v>0</v>
      </c>
      <c r="G153" s="37">
        <v>0</v>
      </c>
      <c r="H153" s="37">
        <v>0</v>
      </c>
      <c r="I153" s="37">
        <v>0</v>
      </c>
      <c r="J153" s="37">
        <v>0</v>
      </c>
      <c r="K153" s="37">
        <v>0</v>
      </c>
      <c r="L153" s="37">
        <v>0</v>
      </c>
      <c r="M153" s="37">
        <v>0</v>
      </c>
      <c r="N153" s="37">
        <v>0</v>
      </c>
      <c r="O153" s="37">
        <v>0</v>
      </c>
      <c r="P153" s="37">
        <v>0</v>
      </c>
      <c r="Q153" s="37">
        <v>0</v>
      </c>
      <c r="R153" s="37">
        <v>0</v>
      </c>
      <c r="S153" s="37">
        <v>0</v>
      </c>
      <c r="T153" s="37">
        <v>0</v>
      </c>
      <c r="U153" s="37">
        <v>1</v>
      </c>
      <c r="V153" s="37">
        <v>0</v>
      </c>
      <c r="W153" s="37">
        <v>0</v>
      </c>
      <c r="X153" s="37" t="e">
        <v>#N/A</v>
      </c>
      <c r="Y153" s="37">
        <v>0</v>
      </c>
      <c r="Z153" s="37">
        <v>0</v>
      </c>
      <c r="AA153" s="37">
        <v>0</v>
      </c>
      <c r="AB153" s="37">
        <v>0</v>
      </c>
      <c r="AC153" s="37">
        <v>0</v>
      </c>
      <c r="AD153" s="37">
        <v>0</v>
      </c>
      <c r="AE153" s="47">
        <v>9.6699999999999994E-2</v>
      </c>
      <c r="AF153" s="37">
        <v>0</v>
      </c>
      <c r="AG153" s="37">
        <v>0</v>
      </c>
      <c r="AH153" s="37">
        <v>0</v>
      </c>
      <c r="AI153" s="37">
        <v>0</v>
      </c>
      <c r="AJ153" s="37">
        <v>0</v>
      </c>
      <c r="AK153" s="37">
        <v>0</v>
      </c>
      <c r="AL153" s="37">
        <v>0</v>
      </c>
      <c r="AM153" s="37">
        <v>0</v>
      </c>
      <c r="AN153" s="37">
        <v>0</v>
      </c>
      <c r="AO153" s="37"/>
      <c r="AP153" s="37"/>
      <c r="AQ153" s="37"/>
      <c r="AR153" s="37"/>
    </row>
    <row r="154" spans="1:44" x14ac:dyDescent="0.2">
      <c r="A154" s="1">
        <f t="shared" si="6"/>
        <v>2</v>
      </c>
      <c r="B154" s="101">
        <f t="shared" si="5"/>
        <v>49003</v>
      </c>
      <c r="C154" s="37">
        <v>0</v>
      </c>
      <c r="D154" s="37">
        <v>0</v>
      </c>
      <c r="E154" s="37">
        <v>0</v>
      </c>
      <c r="F154" s="37">
        <v>0</v>
      </c>
      <c r="G154" s="37">
        <v>0</v>
      </c>
      <c r="H154" s="37">
        <v>0</v>
      </c>
      <c r="I154" s="37">
        <v>0</v>
      </c>
      <c r="J154" s="37">
        <v>0</v>
      </c>
      <c r="K154" s="37">
        <v>0</v>
      </c>
      <c r="L154" s="37">
        <v>0</v>
      </c>
      <c r="M154" s="37">
        <v>0</v>
      </c>
      <c r="N154" s="37">
        <v>0</v>
      </c>
      <c r="O154" s="37">
        <v>0</v>
      </c>
      <c r="P154" s="37">
        <v>0</v>
      </c>
      <c r="Q154" s="37">
        <v>0</v>
      </c>
      <c r="R154" s="37">
        <v>0</v>
      </c>
      <c r="S154" s="37">
        <v>0</v>
      </c>
      <c r="T154" s="37">
        <v>0</v>
      </c>
      <c r="U154" s="37">
        <v>1</v>
      </c>
      <c r="V154" s="37">
        <v>0</v>
      </c>
      <c r="W154" s="37">
        <v>0</v>
      </c>
      <c r="X154" s="37" t="e">
        <v>#N/A</v>
      </c>
      <c r="Y154" s="37">
        <v>0</v>
      </c>
      <c r="Z154" s="37">
        <v>0</v>
      </c>
      <c r="AA154" s="37">
        <v>0</v>
      </c>
      <c r="AB154" s="37">
        <v>0</v>
      </c>
      <c r="AC154" s="37">
        <v>0</v>
      </c>
      <c r="AD154" s="37">
        <v>0</v>
      </c>
      <c r="AE154" s="47">
        <v>9.6699999999999994E-2</v>
      </c>
      <c r="AF154" s="37">
        <v>0</v>
      </c>
      <c r="AG154" s="37">
        <v>0</v>
      </c>
      <c r="AH154" s="37">
        <v>0</v>
      </c>
      <c r="AI154" s="37">
        <v>0</v>
      </c>
      <c r="AJ154" s="37">
        <v>0</v>
      </c>
      <c r="AK154" s="37">
        <v>0</v>
      </c>
      <c r="AL154" s="37">
        <v>0</v>
      </c>
      <c r="AM154" s="37">
        <v>0</v>
      </c>
      <c r="AN154" s="37">
        <v>0</v>
      </c>
      <c r="AO154" s="37"/>
      <c r="AP154" s="37"/>
      <c r="AQ154" s="37"/>
      <c r="AR154" s="37"/>
    </row>
    <row r="155" spans="1:44" x14ac:dyDescent="0.2">
      <c r="A155" s="1">
        <f t="shared" si="6"/>
        <v>3</v>
      </c>
      <c r="B155" s="101">
        <f t="shared" si="5"/>
        <v>49034</v>
      </c>
      <c r="C155" s="37">
        <v>0</v>
      </c>
      <c r="D155" s="37">
        <v>0</v>
      </c>
      <c r="E155" s="37">
        <v>0</v>
      </c>
      <c r="F155" s="37">
        <v>0</v>
      </c>
      <c r="G155" s="37">
        <v>0</v>
      </c>
      <c r="H155" s="37">
        <v>0</v>
      </c>
      <c r="I155" s="37">
        <v>0</v>
      </c>
      <c r="J155" s="37">
        <v>0</v>
      </c>
      <c r="K155" s="37">
        <v>0</v>
      </c>
      <c r="L155" s="37">
        <v>0</v>
      </c>
      <c r="M155" s="37">
        <v>0</v>
      </c>
      <c r="N155" s="37">
        <v>0</v>
      </c>
      <c r="O155" s="37">
        <v>0</v>
      </c>
      <c r="P155" s="37">
        <v>0</v>
      </c>
      <c r="Q155" s="37">
        <v>0</v>
      </c>
      <c r="R155" s="37">
        <v>0</v>
      </c>
      <c r="S155" s="37">
        <v>0</v>
      </c>
      <c r="T155" s="37">
        <v>0</v>
      </c>
      <c r="U155" s="37">
        <v>1</v>
      </c>
      <c r="V155" s="37">
        <v>0</v>
      </c>
      <c r="W155" s="37">
        <v>0</v>
      </c>
      <c r="X155" s="37" t="e">
        <v>#N/A</v>
      </c>
      <c r="Y155" s="37">
        <v>0</v>
      </c>
      <c r="Z155" s="37">
        <v>0</v>
      </c>
      <c r="AA155" s="37">
        <v>0</v>
      </c>
      <c r="AB155" s="37">
        <v>0</v>
      </c>
      <c r="AC155" s="37">
        <v>0</v>
      </c>
      <c r="AD155" s="37">
        <v>0</v>
      </c>
      <c r="AE155" s="47">
        <v>9.6699999999999994E-2</v>
      </c>
      <c r="AF155" s="37">
        <v>0</v>
      </c>
      <c r="AG155" s="37">
        <v>0</v>
      </c>
      <c r="AH155" s="37">
        <v>0</v>
      </c>
      <c r="AI155" s="37">
        <v>0</v>
      </c>
      <c r="AJ155" s="37">
        <v>0</v>
      </c>
      <c r="AK155" s="37">
        <v>0</v>
      </c>
      <c r="AL155" s="37">
        <v>0</v>
      </c>
      <c r="AM155" s="37">
        <v>0</v>
      </c>
      <c r="AN155" s="37">
        <v>0</v>
      </c>
      <c r="AO155" s="37"/>
      <c r="AP155" s="37"/>
      <c r="AQ155" s="37"/>
      <c r="AR155" s="37"/>
    </row>
    <row r="156" spans="1:44" x14ac:dyDescent="0.2">
      <c r="A156" s="1">
        <f t="shared" si="6"/>
        <v>4</v>
      </c>
      <c r="B156" s="101">
        <f t="shared" si="5"/>
        <v>49064</v>
      </c>
      <c r="C156" s="37">
        <v>0</v>
      </c>
      <c r="D156" s="37">
        <v>0</v>
      </c>
      <c r="E156" s="37">
        <v>0</v>
      </c>
      <c r="F156" s="37">
        <v>0</v>
      </c>
      <c r="G156" s="37">
        <v>0</v>
      </c>
      <c r="H156" s="37">
        <v>0</v>
      </c>
      <c r="I156" s="37">
        <v>0</v>
      </c>
      <c r="J156" s="37">
        <v>0</v>
      </c>
      <c r="K156" s="37">
        <v>0</v>
      </c>
      <c r="L156" s="37">
        <v>0</v>
      </c>
      <c r="M156" s="37">
        <v>0</v>
      </c>
      <c r="N156" s="37">
        <v>0</v>
      </c>
      <c r="O156" s="37">
        <v>0</v>
      </c>
      <c r="P156" s="37">
        <v>0</v>
      </c>
      <c r="Q156" s="37">
        <v>0</v>
      </c>
      <c r="R156" s="37">
        <v>0</v>
      </c>
      <c r="S156" s="37">
        <v>0</v>
      </c>
      <c r="T156" s="37">
        <v>0</v>
      </c>
      <c r="U156" s="37">
        <v>1</v>
      </c>
      <c r="V156" s="37">
        <v>0</v>
      </c>
      <c r="W156" s="37">
        <v>0</v>
      </c>
      <c r="X156" s="37" t="e">
        <v>#N/A</v>
      </c>
      <c r="Y156" s="37">
        <v>0</v>
      </c>
      <c r="Z156" s="37">
        <v>0</v>
      </c>
      <c r="AA156" s="37">
        <v>0</v>
      </c>
      <c r="AB156" s="37">
        <v>0</v>
      </c>
      <c r="AC156" s="37">
        <v>0</v>
      </c>
      <c r="AD156" s="37">
        <v>0</v>
      </c>
      <c r="AE156" s="47">
        <v>9.6699999999999994E-2</v>
      </c>
      <c r="AF156" s="37">
        <v>0</v>
      </c>
      <c r="AG156" s="37">
        <v>0</v>
      </c>
      <c r="AH156" s="37">
        <v>0</v>
      </c>
      <c r="AI156" s="37">
        <v>0</v>
      </c>
      <c r="AJ156" s="37">
        <v>0</v>
      </c>
      <c r="AK156" s="37">
        <v>0</v>
      </c>
      <c r="AL156" s="37">
        <v>0</v>
      </c>
      <c r="AM156" s="37">
        <v>0</v>
      </c>
      <c r="AN156" s="37">
        <v>0</v>
      </c>
      <c r="AO156" s="37"/>
      <c r="AP156" s="37"/>
      <c r="AQ156" s="37"/>
      <c r="AR156" s="37"/>
    </row>
    <row r="157" spans="1:44" x14ac:dyDescent="0.2">
      <c r="A157" s="1">
        <f t="shared" si="6"/>
        <v>5</v>
      </c>
      <c r="B157" s="101">
        <f t="shared" si="5"/>
        <v>49095</v>
      </c>
      <c r="C157" s="37">
        <v>0</v>
      </c>
      <c r="D157" s="37">
        <v>0</v>
      </c>
      <c r="E157" s="37">
        <v>0</v>
      </c>
      <c r="F157" s="37">
        <v>0</v>
      </c>
      <c r="G157" s="37">
        <v>0</v>
      </c>
      <c r="H157" s="37">
        <v>0</v>
      </c>
      <c r="I157" s="37">
        <v>0</v>
      </c>
      <c r="J157" s="37">
        <v>0</v>
      </c>
      <c r="K157" s="37">
        <v>0</v>
      </c>
      <c r="L157" s="37">
        <v>0</v>
      </c>
      <c r="M157" s="37">
        <v>0</v>
      </c>
      <c r="N157" s="37">
        <v>0</v>
      </c>
      <c r="O157" s="37">
        <v>0</v>
      </c>
      <c r="P157" s="37">
        <v>0</v>
      </c>
      <c r="Q157" s="37">
        <v>0</v>
      </c>
      <c r="R157" s="37">
        <v>0</v>
      </c>
      <c r="S157" s="37">
        <v>0</v>
      </c>
      <c r="T157" s="37">
        <v>0</v>
      </c>
      <c r="U157" s="37">
        <v>1</v>
      </c>
      <c r="V157" s="37">
        <v>0</v>
      </c>
      <c r="W157" s="37">
        <v>0</v>
      </c>
      <c r="X157" s="37" t="e">
        <v>#N/A</v>
      </c>
      <c r="Y157" s="37">
        <v>0</v>
      </c>
      <c r="Z157" s="37">
        <v>0</v>
      </c>
      <c r="AA157" s="37">
        <v>0</v>
      </c>
      <c r="AB157" s="37">
        <v>0</v>
      </c>
      <c r="AC157" s="37">
        <v>0</v>
      </c>
      <c r="AD157" s="37">
        <v>0</v>
      </c>
      <c r="AE157" s="47">
        <v>9.6699999999999994E-2</v>
      </c>
      <c r="AF157" s="37">
        <v>0</v>
      </c>
      <c r="AG157" s="37">
        <v>0</v>
      </c>
      <c r="AH157" s="37">
        <v>0</v>
      </c>
      <c r="AI157" s="37">
        <v>0</v>
      </c>
      <c r="AJ157" s="37">
        <v>0</v>
      </c>
      <c r="AK157" s="37">
        <v>0</v>
      </c>
      <c r="AL157" s="37">
        <v>0</v>
      </c>
      <c r="AM157" s="37">
        <v>0</v>
      </c>
      <c r="AN157" s="37">
        <v>0</v>
      </c>
      <c r="AO157" s="37"/>
      <c r="AP157" s="37"/>
      <c r="AQ157" s="37"/>
      <c r="AR157" s="37"/>
    </row>
    <row r="158" spans="1:44" x14ac:dyDescent="0.2">
      <c r="A158" s="1">
        <f t="shared" si="6"/>
        <v>6</v>
      </c>
      <c r="B158" s="101">
        <f t="shared" si="5"/>
        <v>49125</v>
      </c>
      <c r="C158" s="37">
        <v>0</v>
      </c>
      <c r="D158" s="37">
        <v>0</v>
      </c>
      <c r="E158" s="37">
        <v>0</v>
      </c>
      <c r="F158" s="37">
        <v>0</v>
      </c>
      <c r="G158" s="37">
        <v>0</v>
      </c>
      <c r="H158" s="37">
        <v>0</v>
      </c>
      <c r="I158" s="37">
        <v>0</v>
      </c>
      <c r="J158" s="37">
        <v>0</v>
      </c>
      <c r="K158" s="37">
        <v>0</v>
      </c>
      <c r="L158" s="37">
        <v>0</v>
      </c>
      <c r="M158" s="37">
        <v>0</v>
      </c>
      <c r="N158" s="37">
        <v>0</v>
      </c>
      <c r="O158" s="37">
        <v>0</v>
      </c>
      <c r="P158" s="37">
        <v>0</v>
      </c>
      <c r="Q158" s="37">
        <v>0</v>
      </c>
      <c r="R158" s="37">
        <v>0</v>
      </c>
      <c r="S158" s="37">
        <v>0</v>
      </c>
      <c r="T158" s="37">
        <v>0</v>
      </c>
      <c r="U158" s="37">
        <v>1</v>
      </c>
      <c r="V158" s="37">
        <v>0</v>
      </c>
      <c r="W158" s="37">
        <v>0</v>
      </c>
      <c r="X158" s="37" t="e">
        <v>#N/A</v>
      </c>
      <c r="Y158" s="37">
        <v>0</v>
      </c>
      <c r="Z158" s="37">
        <v>0</v>
      </c>
      <c r="AA158" s="37">
        <v>0</v>
      </c>
      <c r="AB158" s="37">
        <v>0</v>
      </c>
      <c r="AC158" s="37">
        <v>0</v>
      </c>
      <c r="AD158" s="37">
        <v>0</v>
      </c>
      <c r="AE158" s="47">
        <v>9.6699999999999994E-2</v>
      </c>
      <c r="AF158" s="37">
        <v>0</v>
      </c>
      <c r="AG158" s="37">
        <v>0</v>
      </c>
      <c r="AH158" s="37">
        <v>0</v>
      </c>
      <c r="AI158" s="37">
        <v>0</v>
      </c>
      <c r="AJ158" s="37">
        <v>0</v>
      </c>
      <c r="AK158" s="37">
        <v>0</v>
      </c>
      <c r="AL158" s="37">
        <v>0</v>
      </c>
      <c r="AM158" s="37">
        <v>0</v>
      </c>
      <c r="AN158" s="37">
        <v>0</v>
      </c>
      <c r="AO158" s="37"/>
      <c r="AP158" s="37"/>
      <c r="AQ158" s="37"/>
      <c r="AR158" s="37"/>
    </row>
    <row r="159" spans="1:44" x14ac:dyDescent="0.2">
      <c r="A159" s="1">
        <f t="shared" si="6"/>
        <v>7</v>
      </c>
      <c r="B159" s="101">
        <f t="shared" si="5"/>
        <v>49156</v>
      </c>
      <c r="C159" s="37">
        <v>0</v>
      </c>
      <c r="D159" s="37">
        <v>0</v>
      </c>
      <c r="E159" s="37">
        <v>0</v>
      </c>
      <c r="F159" s="37">
        <v>0</v>
      </c>
      <c r="G159" s="37">
        <v>0</v>
      </c>
      <c r="H159" s="37">
        <v>0</v>
      </c>
      <c r="I159" s="37">
        <v>0</v>
      </c>
      <c r="J159" s="37">
        <v>0</v>
      </c>
      <c r="K159" s="37">
        <v>0</v>
      </c>
      <c r="L159" s="37">
        <v>0</v>
      </c>
      <c r="M159" s="37">
        <v>0</v>
      </c>
      <c r="N159" s="37">
        <v>0</v>
      </c>
      <c r="O159" s="37">
        <v>0</v>
      </c>
      <c r="P159" s="37">
        <v>0</v>
      </c>
      <c r="Q159" s="37">
        <v>0</v>
      </c>
      <c r="R159" s="37">
        <v>0</v>
      </c>
      <c r="S159" s="37">
        <v>0</v>
      </c>
      <c r="T159" s="37">
        <v>0</v>
      </c>
      <c r="U159" s="37">
        <v>1</v>
      </c>
      <c r="V159" s="37">
        <v>0</v>
      </c>
      <c r="W159" s="37">
        <v>0</v>
      </c>
      <c r="X159" s="37" t="e">
        <v>#N/A</v>
      </c>
      <c r="Y159" s="37">
        <v>0</v>
      </c>
      <c r="Z159" s="37">
        <v>0</v>
      </c>
      <c r="AA159" s="37">
        <v>0</v>
      </c>
      <c r="AB159" s="37">
        <v>0</v>
      </c>
      <c r="AC159" s="37">
        <v>0</v>
      </c>
      <c r="AD159" s="37">
        <v>0</v>
      </c>
      <c r="AE159" s="47">
        <v>9.6699999999999994E-2</v>
      </c>
      <c r="AF159" s="37">
        <v>0</v>
      </c>
      <c r="AG159" s="37">
        <v>0</v>
      </c>
      <c r="AH159" s="37">
        <v>0</v>
      </c>
      <c r="AI159" s="37">
        <v>0</v>
      </c>
      <c r="AJ159" s="37">
        <v>0</v>
      </c>
      <c r="AK159" s="37">
        <v>0</v>
      </c>
      <c r="AL159" s="37">
        <v>0</v>
      </c>
      <c r="AM159" s="37">
        <v>0</v>
      </c>
      <c r="AN159" s="37">
        <v>0</v>
      </c>
      <c r="AO159" s="37"/>
      <c r="AP159" s="37"/>
      <c r="AQ159" s="37"/>
      <c r="AR159" s="37"/>
    </row>
    <row r="160" spans="1:44" x14ac:dyDescent="0.2">
      <c r="A160" s="1">
        <f t="shared" si="6"/>
        <v>8</v>
      </c>
      <c r="B160" s="101">
        <f t="shared" si="5"/>
        <v>49187</v>
      </c>
      <c r="C160" s="37">
        <v>0</v>
      </c>
      <c r="D160" s="37">
        <v>0</v>
      </c>
      <c r="E160" s="37">
        <v>0</v>
      </c>
      <c r="F160" s="37">
        <v>0</v>
      </c>
      <c r="G160" s="37">
        <v>0</v>
      </c>
      <c r="H160" s="37">
        <v>0</v>
      </c>
      <c r="I160" s="37">
        <v>0</v>
      </c>
      <c r="J160" s="37">
        <v>0</v>
      </c>
      <c r="K160" s="37">
        <v>0</v>
      </c>
      <c r="L160" s="37">
        <v>0</v>
      </c>
      <c r="M160" s="37">
        <v>0</v>
      </c>
      <c r="N160" s="37">
        <v>0</v>
      </c>
      <c r="O160" s="37">
        <v>0</v>
      </c>
      <c r="P160" s="37">
        <v>0</v>
      </c>
      <c r="Q160" s="37">
        <v>0</v>
      </c>
      <c r="R160" s="37">
        <v>0</v>
      </c>
      <c r="S160" s="37">
        <v>0</v>
      </c>
      <c r="T160" s="37">
        <v>0</v>
      </c>
      <c r="U160" s="37">
        <v>1</v>
      </c>
      <c r="V160" s="37">
        <v>0</v>
      </c>
      <c r="W160" s="37">
        <v>0</v>
      </c>
      <c r="X160" s="37" t="e">
        <v>#N/A</v>
      </c>
      <c r="Y160" s="37">
        <v>0</v>
      </c>
      <c r="Z160" s="37">
        <v>0</v>
      </c>
      <c r="AA160" s="37">
        <v>0</v>
      </c>
      <c r="AB160" s="37">
        <v>0</v>
      </c>
      <c r="AC160" s="37">
        <v>0</v>
      </c>
      <c r="AD160" s="37">
        <v>0</v>
      </c>
      <c r="AE160" s="47">
        <v>9.6699999999999994E-2</v>
      </c>
      <c r="AF160" s="37">
        <v>0</v>
      </c>
      <c r="AG160" s="37">
        <v>0</v>
      </c>
      <c r="AH160" s="37">
        <v>0</v>
      </c>
      <c r="AI160" s="37">
        <v>0</v>
      </c>
      <c r="AJ160" s="37">
        <v>0</v>
      </c>
      <c r="AK160" s="37">
        <v>0</v>
      </c>
      <c r="AL160" s="37">
        <v>0</v>
      </c>
      <c r="AM160" s="37">
        <v>0</v>
      </c>
      <c r="AN160" s="37">
        <v>0</v>
      </c>
      <c r="AO160" s="37"/>
      <c r="AP160" s="37"/>
      <c r="AQ160" s="37"/>
      <c r="AR160" s="37"/>
    </row>
    <row r="161" spans="1:44" x14ac:dyDescent="0.2">
      <c r="A161" s="1">
        <f t="shared" si="6"/>
        <v>9</v>
      </c>
      <c r="B161" s="101">
        <f t="shared" si="5"/>
        <v>49217</v>
      </c>
      <c r="C161" s="37">
        <v>0</v>
      </c>
      <c r="D161" s="37">
        <v>0</v>
      </c>
      <c r="E161" s="37">
        <v>0</v>
      </c>
      <c r="F161" s="37">
        <v>0</v>
      </c>
      <c r="G161" s="37">
        <v>0</v>
      </c>
      <c r="H161" s="37">
        <v>0</v>
      </c>
      <c r="I161" s="37">
        <v>0</v>
      </c>
      <c r="J161" s="37">
        <v>0</v>
      </c>
      <c r="K161" s="37">
        <v>0</v>
      </c>
      <c r="L161" s="37">
        <v>0</v>
      </c>
      <c r="M161" s="37">
        <v>0</v>
      </c>
      <c r="N161" s="37">
        <v>0</v>
      </c>
      <c r="O161" s="37">
        <v>0</v>
      </c>
      <c r="P161" s="37">
        <v>0</v>
      </c>
      <c r="Q161" s="37">
        <v>0</v>
      </c>
      <c r="R161" s="37">
        <v>0</v>
      </c>
      <c r="S161" s="37">
        <v>0</v>
      </c>
      <c r="T161" s="37">
        <v>0</v>
      </c>
      <c r="U161" s="37">
        <v>1</v>
      </c>
      <c r="V161" s="37">
        <v>0</v>
      </c>
      <c r="W161" s="37">
        <v>0</v>
      </c>
      <c r="X161" s="37" t="e">
        <v>#N/A</v>
      </c>
      <c r="Y161" s="37">
        <v>0</v>
      </c>
      <c r="Z161" s="37">
        <v>0</v>
      </c>
      <c r="AA161" s="37">
        <v>0</v>
      </c>
      <c r="AB161" s="37">
        <v>0</v>
      </c>
      <c r="AC161" s="37">
        <v>0</v>
      </c>
      <c r="AD161" s="37">
        <v>0</v>
      </c>
      <c r="AE161" s="47">
        <v>9.6699999999999994E-2</v>
      </c>
      <c r="AF161" s="37">
        <v>0</v>
      </c>
      <c r="AG161" s="37">
        <v>0</v>
      </c>
      <c r="AH161" s="37">
        <v>0</v>
      </c>
      <c r="AI161" s="37">
        <v>0</v>
      </c>
      <c r="AJ161" s="37">
        <v>0</v>
      </c>
      <c r="AK161" s="37">
        <v>0</v>
      </c>
      <c r="AL161" s="37">
        <v>0</v>
      </c>
      <c r="AM161" s="37">
        <v>0</v>
      </c>
      <c r="AN161" s="37">
        <v>0</v>
      </c>
      <c r="AO161" s="37"/>
      <c r="AP161" s="37"/>
      <c r="AQ161" s="37"/>
      <c r="AR161" s="37"/>
    </row>
    <row r="162" spans="1:44" x14ac:dyDescent="0.2">
      <c r="A162" s="1">
        <f t="shared" si="6"/>
        <v>10</v>
      </c>
      <c r="B162" s="101">
        <f t="shared" si="5"/>
        <v>49248</v>
      </c>
      <c r="C162" s="37">
        <v>0</v>
      </c>
      <c r="D162" s="37">
        <v>0</v>
      </c>
      <c r="E162" s="37">
        <v>0</v>
      </c>
      <c r="F162" s="37">
        <v>0</v>
      </c>
      <c r="G162" s="37">
        <v>0</v>
      </c>
      <c r="H162" s="37">
        <v>0</v>
      </c>
      <c r="I162" s="37">
        <v>0</v>
      </c>
      <c r="J162" s="37">
        <v>0</v>
      </c>
      <c r="K162" s="37">
        <v>0</v>
      </c>
      <c r="L162" s="37">
        <v>0</v>
      </c>
      <c r="M162" s="37">
        <v>0</v>
      </c>
      <c r="N162" s="37">
        <v>0</v>
      </c>
      <c r="O162" s="37">
        <v>0</v>
      </c>
      <c r="P162" s="37">
        <v>0</v>
      </c>
      <c r="Q162" s="37">
        <v>0</v>
      </c>
      <c r="R162" s="37">
        <v>0</v>
      </c>
      <c r="S162" s="37">
        <v>0</v>
      </c>
      <c r="T162" s="37">
        <v>0</v>
      </c>
      <c r="U162" s="37">
        <v>1</v>
      </c>
      <c r="V162" s="37">
        <v>0</v>
      </c>
      <c r="W162" s="37">
        <v>0</v>
      </c>
      <c r="X162" s="37" t="e">
        <v>#N/A</v>
      </c>
      <c r="Y162" s="37">
        <v>0</v>
      </c>
      <c r="Z162" s="37">
        <v>0</v>
      </c>
      <c r="AA162" s="37">
        <v>0</v>
      </c>
      <c r="AB162" s="37">
        <v>0</v>
      </c>
      <c r="AC162" s="37">
        <v>0</v>
      </c>
      <c r="AD162" s="37">
        <v>0</v>
      </c>
      <c r="AE162" s="47">
        <v>9.6699999999999994E-2</v>
      </c>
      <c r="AF162" s="37">
        <v>0</v>
      </c>
      <c r="AG162" s="37">
        <v>0</v>
      </c>
      <c r="AH162" s="37">
        <v>0</v>
      </c>
      <c r="AI162" s="37">
        <v>0</v>
      </c>
      <c r="AJ162" s="37">
        <v>0</v>
      </c>
      <c r="AK162" s="37">
        <v>0</v>
      </c>
      <c r="AL162" s="37">
        <v>0</v>
      </c>
      <c r="AM162" s="37">
        <v>0</v>
      </c>
      <c r="AN162" s="37">
        <v>0</v>
      </c>
      <c r="AO162" s="37"/>
      <c r="AP162" s="37"/>
      <c r="AQ162" s="37"/>
      <c r="AR162" s="37"/>
    </row>
    <row r="163" spans="1:44" x14ac:dyDescent="0.2">
      <c r="A163" s="1">
        <f t="shared" si="6"/>
        <v>11</v>
      </c>
      <c r="B163" s="101">
        <f t="shared" si="5"/>
        <v>49278</v>
      </c>
      <c r="C163" s="37">
        <v>0</v>
      </c>
      <c r="D163" s="37">
        <v>0</v>
      </c>
      <c r="E163" s="37">
        <v>0</v>
      </c>
      <c r="F163" s="37">
        <v>0</v>
      </c>
      <c r="G163" s="37">
        <v>0</v>
      </c>
      <c r="H163" s="37">
        <v>0</v>
      </c>
      <c r="I163" s="37">
        <v>0</v>
      </c>
      <c r="J163" s="37">
        <v>0</v>
      </c>
      <c r="K163" s="37">
        <v>0</v>
      </c>
      <c r="L163" s="37">
        <v>0</v>
      </c>
      <c r="M163" s="37">
        <v>0</v>
      </c>
      <c r="N163" s="37">
        <v>0</v>
      </c>
      <c r="O163" s="37">
        <v>0</v>
      </c>
      <c r="P163" s="37">
        <v>0</v>
      </c>
      <c r="Q163" s="37">
        <v>0</v>
      </c>
      <c r="R163" s="37">
        <v>0</v>
      </c>
      <c r="S163" s="37">
        <v>0</v>
      </c>
      <c r="T163" s="37">
        <v>0</v>
      </c>
      <c r="U163" s="37">
        <v>1</v>
      </c>
      <c r="V163" s="37">
        <v>0</v>
      </c>
      <c r="W163" s="37">
        <v>0</v>
      </c>
      <c r="X163" s="37" t="e">
        <v>#N/A</v>
      </c>
      <c r="Y163" s="37">
        <v>0</v>
      </c>
      <c r="Z163" s="37">
        <v>0</v>
      </c>
      <c r="AA163" s="37">
        <v>0</v>
      </c>
      <c r="AB163" s="37">
        <v>0</v>
      </c>
      <c r="AC163" s="37">
        <v>0</v>
      </c>
      <c r="AD163" s="37">
        <v>0</v>
      </c>
      <c r="AE163" s="47">
        <v>9.6699999999999994E-2</v>
      </c>
      <c r="AF163" s="37">
        <v>0</v>
      </c>
      <c r="AG163" s="37">
        <v>0</v>
      </c>
      <c r="AH163" s="37">
        <v>0</v>
      </c>
      <c r="AI163" s="37">
        <v>0</v>
      </c>
      <c r="AJ163" s="37">
        <v>0</v>
      </c>
      <c r="AK163" s="37">
        <v>0</v>
      </c>
      <c r="AL163" s="37">
        <v>0</v>
      </c>
      <c r="AM163" s="37">
        <v>0</v>
      </c>
      <c r="AN163" s="37">
        <v>0</v>
      </c>
      <c r="AO163" s="37"/>
      <c r="AP163" s="37"/>
      <c r="AQ163" s="37"/>
      <c r="AR163" s="37"/>
    </row>
    <row r="164" spans="1:44" x14ac:dyDescent="0.2">
      <c r="A164" s="1">
        <f t="shared" si="6"/>
        <v>12</v>
      </c>
      <c r="B164" s="101">
        <f t="shared" si="5"/>
        <v>49309</v>
      </c>
      <c r="C164" s="37">
        <v>0</v>
      </c>
      <c r="D164" s="37">
        <v>0</v>
      </c>
      <c r="E164" s="37">
        <v>0</v>
      </c>
      <c r="F164" s="37">
        <v>0</v>
      </c>
      <c r="G164" s="37">
        <v>0</v>
      </c>
      <c r="H164" s="37">
        <v>0</v>
      </c>
      <c r="I164" s="37">
        <v>0</v>
      </c>
      <c r="J164" s="37">
        <v>0</v>
      </c>
      <c r="K164" s="37">
        <v>0</v>
      </c>
      <c r="L164" s="37">
        <v>0</v>
      </c>
      <c r="M164" s="37">
        <v>0</v>
      </c>
      <c r="N164" s="37">
        <v>0</v>
      </c>
      <c r="O164" s="37">
        <v>0</v>
      </c>
      <c r="P164" s="37">
        <v>0</v>
      </c>
      <c r="Q164" s="37">
        <v>0</v>
      </c>
      <c r="R164" s="37">
        <v>0</v>
      </c>
      <c r="S164" s="37">
        <v>0</v>
      </c>
      <c r="T164" s="37">
        <v>0</v>
      </c>
      <c r="U164" s="37">
        <v>1</v>
      </c>
      <c r="V164" s="37">
        <v>0</v>
      </c>
      <c r="W164" s="37">
        <v>0</v>
      </c>
      <c r="X164" s="37" t="e">
        <v>#N/A</v>
      </c>
      <c r="Y164" s="37">
        <v>0</v>
      </c>
      <c r="Z164" s="37">
        <v>0</v>
      </c>
      <c r="AA164" s="37">
        <v>0</v>
      </c>
      <c r="AB164" s="37">
        <v>0</v>
      </c>
      <c r="AC164" s="37">
        <v>0</v>
      </c>
      <c r="AD164" s="37">
        <v>0</v>
      </c>
      <c r="AE164" s="47">
        <v>9.6699999999999994E-2</v>
      </c>
      <c r="AF164" s="37">
        <v>0</v>
      </c>
      <c r="AG164" s="37">
        <v>0</v>
      </c>
      <c r="AH164" s="37">
        <v>0</v>
      </c>
      <c r="AI164" s="37">
        <v>0</v>
      </c>
      <c r="AJ164" s="37">
        <v>0</v>
      </c>
      <c r="AK164" s="37">
        <v>0</v>
      </c>
      <c r="AL164" s="37">
        <v>0</v>
      </c>
      <c r="AM164" s="37">
        <v>0</v>
      </c>
      <c r="AN164" s="37">
        <v>0</v>
      </c>
      <c r="AO164" s="37"/>
      <c r="AP164" s="37"/>
      <c r="AQ164" s="37"/>
      <c r="AR164" s="37"/>
    </row>
    <row r="165" spans="1:44" x14ac:dyDescent="0.2">
      <c r="A165" s="1">
        <f t="shared" si="6"/>
        <v>1</v>
      </c>
      <c r="B165" s="101">
        <f t="shared" si="5"/>
        <v>49340</v>
      </c>
      <c r="C165" s="37">
        <v>0</v>
      </c>
      <c r="D165" s="37">
        <v>0</v>
      </c>
      <c r="E165" s="37">
        <v>0</v>
      </c>
      <c r="F165" s="37">
        <v>0</v>
      </c>
      <c r="G165" s="37">
        <v>0</v>
      </c>
      <c r="H165" s="37">
        <v>0</v>
      </c>
      <c r="I165" s="37">
        <v>0</v>
      </c>
      <c r="J165" s="37">
        <v>0</v>
      </c>
      <c r="K165" s="37">
        <v>0</v>
      </c>
      <c r="L165" s="37">
        <v>0</v>
      </c>
      <c r="M165" s="37">
        <v>0</v>
      </c>
      <c r="N165" s="37">
        <v>0</v>
      </c>
      <c r="O165" s="37">
        <v>0</v>
      </c>
      <c r="P165" s="37">
        <v>0</v>
      </c>
      <c r="Q165" s="37">
        <v>0</v>
      </c>
      <c r="R165" s="37">
        <v>0</v>
      </c>
      <c r="S165" s="37">
        <v>0</v>
      </c>
      <c r="T165" s="37">
        <v>0</v>
      </c>
      <c r="U165" s="37">
        <v>1</v>
      </c>
      <c r="V165" s="37">
        <v>0</v>
      </c>
      <c r="W165" s="37">
        <v>0</v>
      </c>
      <c r="X165" s="37" t="e">
        <v>#N/A</v>
      </c>
      <c r="Y165" s="37">
        <v>0</v>
      </c>
      <c r="Z165" s="37">
        <v>0</v>
      </c>
      <c r="AA165" s="37">
        <v>0</v>
      </c>
      <c r="AB165" s="37">
        <v>0</v>
      </c>
      <c r="AC165" s="37">
        <v>0</v>
      </c>
      <c r="AD165" s="37">
        <v>0</v>
      </c>
      <c r="AE165" s="47">
        <v>9.6699999999999994E-2</v>
      </c>
      <c r="AF165" s="37">
        <v>0</v>
      </c>
      <c r="AG165" s="37">
        <v>0</v>
      </c>
      <c r="AH165" s="37">
        <v>0</v>
      </c>
      <c r="AI165" s="37">
        <v>0</v>
      </c>
      <c r="AJ165" s="37">
        <v>0</v>
      </c>
      <c r="AK165" s="37">
        <v>0</v>
      </c>
      <c r="AL165" s="37">
        <v>0</v>
      </c>
      <c r="AM165" s="37">
        <v>0</v>
      </c>
      <c r="AN165" s="37">
        <v>0</v>
      </c>
      <c r="AO165" s="37"/>
      <c r="AP165" s="37"/>
      <c r="AQ165" s="37"/>
      <c r="AR165" s="37"/>
    </row>
    <row r="166" spans="1:44" x14ac:dyDescent="0.2">
      <c r="A166" s="1">
        <f t="shared" si="6"/>
        <v>2</v>
      </c>
      <c r="B166" s="101">
        <f t="shared" si="5"/>
        <v>49368</v>
      </c>
      <c r="C166" s="37">
        <v>0</v>
      </c>
      <c r="D166" s="37">
        <v>0</v>
      </c>
      <c r="E166" s="37">
        <v>0</v>
      </c>
      <c r="F166" s="37">
        <v>0</v>
      </c>
      <c r="G166" s="37">
        <v>0</v>
      </c>
      <c r="H166" s="37">
        <v>0</v>
      </c>
      <c r="I166" s="37">
        <v>0</v>
      </c>
      <c r="J166" s="37">
        <v>0</v>
      </c>
      <c r="K166" s="37">
        <v>0</v>
      </c>
      <c r="L166" s="37">
        <v>0</v>
      </c>
      <c r="M166" s="37">
        <v>0</v>
      </c>
      <c r="N166" s="37">
        <v>0</v>
      </c>
      <c r="O166" s="37">
        <v>0</v>
      </c>
      <c r="P166" s="37">
        <v>0</v>
      </c>
      <c r="Q166" s="37">
        <v>0</v>
      </c>
      <c r="R166" s="37">
        <v>0</v>
      </c>
      <c r="S166" s="37">
        <v>0</v>
      </c>
      <c r="T166" s="37">
        <v>0</v>
      </c>
      <c r="U166" s="37">
        <v>1</v>
      </c>
      <c r="V166" s="37">
        <v>0</v>
      </c>
      <c r="W166" s="37">
        <v>0</v>
      </c>
      <c r="X166" s="37" t="e">
        <v>#N/A</v>
      </c>
      <c r="Y166" s="37">
        <v>0</v>
      </c>
      <c r="Z166" s="37">
        <v>0</v>
      </c>
      <c r="AA166" s="37">
        <v>0</v>
      </c>
      <c r="AB166" s="37">
        <v>0</v>
      </c>
      <c r="AC166" s="37">
        <v>0</v>
      </c>
      <c r="AD166" s="37">
        <v>0</v>
      </c>
      <c r="AE166" s="47">
        <v>9.6699999999999994E-2</v>
      </c>
      <c r="AF166" s="37">
        <v>0</v>
      </c>
      <c r="AG166" s="37">
        <v>0</v>
      </c>
      <c r="AH166" s="37">
        <v>0</v>
      </c>
      <c r="AI166" s="37">
        <v>0</v>
      </c>
      <c r="AJ166" s="37">
        <v>0</v>
      </c>
      <c r="AK166" s="37">
        <v>0</v>
      </c>
      <c r="AL166" s="37">
        <v>0</v>
      </c>
      <c r="AM166" s="37">
        <v>0</v>
      </c>
      <c r="AN166" s="37">
        <v>0</v>
      </c>
      <c r="AO166" s="37"/>
      <c r="AP166" s="37"/>
      <c r="AQ166" s="37"/>
      <c r="AR166" s="37"/>
    </row>
    <row r="167" spans="1:44" x14ac:dyDescent="0.2">
      <c r="A167" s="1">
        <f t="shared" si="6"/>
        <v>3</v>
      </c>
      <c r="B167" s="101">
        <f t="shared" si="5"/>
        <v>49399</v>
      </c>
      <c r="C167" s="37">
        <v>0</v>
      </c>
      <c r="D167" s="37">
        <v>0</v>
      </c>
      <c r="E167" s="37">
        <v>0</v>
      </c>
      <c r="F167" s="37">
        <v>0</v>
      </c>
      <c r="G167" s="37">
        <v>0</v>
      </c>
      <c r="H167" s="37">
        <v>0</v>
      </c>
      <c r="I167" s="37">
        <v>0</v>
      </c>
      <c r="J167" s="37">
        <v>0</v>
      </c>
      <c r="K167" s="37">
        <v>0</v>
      </c>
      <c r="L167" s="37">
        <v>0</v>
      </c>
      <c r="M167" s="37">
        <v>0</v>
      </c>
      <c r="N167" s="37">
        <v>0</v>
      </c>
      <c r="O167" s="37">
        <v>0</v>
      </c>
      <c r="P167" s="37">
        <v>0</v>
      </c>
      <c r="Q167" s="37">
        <v>0</v>
      </c>
      <c r="R167" s="37">
        <v>0</v>
      </c>
      <c r="S167" s="37">
        <v>0</v>
      </c>
      <c r="T167" s="37">
        <v>0</v>
      </c>
      <c r="U167" s="37">
        <v>1</v>
      </c>
      <c r="V167" s="37">
        <v>0</v>
      </c>
      <c r="W167" s="37">
        <v>0</v>
      </c>
      <c r="X167" s="37" t="e">
        <v>#N/A</v>
      </c>
      <c r="Y167" s="37">
        <v>0</v>
      </c>
      <c r="Z167" s="37">
        <v>0</v>
      </c>
      <c r="AA167" s="37">
        <v>0</v>
      </c>
      <c r="AB167" s="37">
        <v>0</v>
      </c>
      <c r="AC167" s="37">
        <v>0</v>
      </c>
      <c r="AD167" s="37">
        <v>0</v>
      </c>
      <c r="AE167" s="47">
        <v>9.6699999999999994E-2</v>
      </c>
      <c r="AF167" s="37">
        <v>0</v>
      </c>
      <c r="AG167" s="37">
        <v>0</v>
      </c>
      <c r="AH167" s="37">
        <v>0</v>
      </c>
      <c r="AI167" s="37">
        <v>0</v>
      </c>
      <c r="AJ167" s="37">
        <v>0</v>
      </c>
      <c r="AK167" s="37">
        <v>0</v>
      </c>
      <c r="AL167" s="37">
        <v>0</v>
      </c>
      <c r="AM167" s="37">
        <v>0</v>
      </c>
      <c r="AN167" s="37">
        <v>0</v>
      </c>
      <c r="AO167" s="37"/>
      <c r="AP167" s="37"/>
      <c r="AQ167" s="37"/>
      <c r="AR167" s="37"/>
    </row>
    <row r="168" spans="1:44" x14ac:dyDescent="0.2">
      <c r="A168" s="1">
        <f t="shared" si="6"/>
        <v>4</v>
      </c>
      <c r="B168" s="101">
        <f t="shared" si="5"/>
        <v>49429</v>
      </c>
      <c r="C168" s="37">
        <v>0</v>
      </c>
      <c r="D168" s="37">
        <v>0</v>
      </c>
      <c r="E168" s="37">
        <v>0</v>
      </c>
      <c r="F168" s="37">
        <v>0</v>
      </c>
      <c r="G168" s="37">
        <v>0</v>
      </c>
      <c r="H168" s="37">
        <v>0</v>
      </c>
      <c r="I168" s="37">
        <v>0</v>
      </c>
      <c r="J168" s="37">
        <v>0</v>
      </c>
      <c r="K168" s="37">
        <v>0</v>
      </c>
      <c r="L168" s="37">
        <v>0</v>
      </c>
      <c r="M168" s="37">
        <v>0</v>
      </c>
      <c r="N168" s="37">
        <v>0</v>
      </c>
      <c r="O168" s="37">
        <v>0</v>
      </c>
      <c r="P168" s="37">
        <v>0</v>
      </c>
      <c r="Q168" s="37">
        <v>0</v>
      </c>
      <c r="R168" s="37">
        <v>0</v>
      </c>
      <c r="S168" s="37">
        <v>0</v>
      </c>
      <c r="T168" s="37">
        <v>0</v>
      </c>
      <c r="U168" s="37">
        <v>1</v>
      </c>
      <c r="V168" s="37">
        <v>0</v>
      </c>
      <c r="W168" s="37">
        <v>0</v>
      </c>
      <c r="X168" s="37" t="e">
        <v>#N/A</v>
      </c>
      <c r="Y168" s="37">
        <v>0</v>
      </c>
      <c r="Z168" s="37">
        <v>0</v>
      </c>
      <c r="AA168" s="37">
        <v>0</v>
      </c>
      <c r="AB168" s="37">
        <v>0</v>
      </c>
      <c r="AC168" s="37">
        <v>0</v>
      </c>
      <c r="AD168" s="37">
        <v>0</v>
      </c>
      <c r="AE168" s="47">
        <v>9.6699999999999994E-2</v>
      </c>
      <c r="AF168" s="37">
        <v>0</v>
      </c>
      <c r="AG168" s="37">
        <v>0</v>
      </c>
      <c r="AH168" s="37">
        <v>0</v>
      </c>
      <c r="AI168" s="37">
        <v>0</v>
      </c>
      <c r="AJ168" s="37">
        <v>0</v>
      </c>
      <c r="AK168" s="37">
        <v>0</v>
      </c>
      <c r="AL168" s="37">
        <v>0</v>
      </c>
      <c r="AM168" s="37">
        <v>0</v>
      </c>
      <c r="AN168" s="37">
        <v>0</v>
      </c>
      <c r="AO168" s="37"/>
      <c r="AP168" s="37"/>
      <c r="AQ168" s="37"/>
      <c r="AR168" s="37"/>
    </row>
    <row r="169" spans="1:44" x14ac:dyDescent="0.2">
      <c r="A169" s="1">
        <f t="shared" si="6"/>
        <v>5</v>
      </c>
      <c r="B169" s="101">
        <f t="shared" si="5"/>
        <v>49460</v>
      </c>
      <c r="C169" s="37">
        <v>0</v>
      </c>
      <c r="D169" s="37">
        <v>0</v>
      </c>
      <c r="E169" s="37">
        <v>0</v>
      </c>
      <c r="F169" s="37">
        <v>0</v>
      </c>
      <c r="G169" s="37">
        <v>0</v>
      </c>
      <c r="H169" s="37">
        <v>0</v>
      </c>
      <c r="I169" s="37">
        <v>0</v>
      </c>
      <c r="J169" s="37">
        <v>0</v>
      </c>
      <c r="K169" s="37">
        <v>0</v>
      </c>
      <c r="L169" s="37">
        <v>0</v>
      </c>
      <c r="M169" s="37">
        <v>0</v>
      </c>
      <c r="N169" s="37">
        <v>0</v>
      </c>
      <c r="O169" s="37">
        <v>0</v>
      </c>
      <c r="P169" s="37">
        <v>0</v>
      </c>
      <c r="Q169" s="37">
        <v>0</v>
      </c>
      <c r="R169" s="37">
        <v>0</v>
      </c>
      <c r="S169" s="37">
        <v>0</v>
      </c>
      <c r="T169" s="37">
        <v>0</v>
      </c>
      <c r="U169" s="37">
        <v>1</v>
      </c>
      <c r="V169" s="37">
        <v>0</v>
      </c>
      <c r="W169" s="37">
        <v>0</v>
      </c>
      <c r="X169" s="37" t="e">
        <v>#N/A</v>
      </c>
      <c r="Y169" s="37">
        <v>0</v>
      </c>
      <c r="Z169" s="37">
        <v>0</v>
      </c>
      <c r="AA169" s="37">
        <v>0</v>
      </c>
      <c r="AB169" s="37">
        <v>0</v>
      </c>
      <c r="AC169" s="37">
        <v>0</v>
      </c>
      <c r="AD169" s="37">
        <v>0</v>
      </c>
      <c r="AE169" s="47">
        <v>9.6699999999999994E-2</v>
      </c>
      <c r="AF169" s="37">
        <v>0</v>
      </c>
      <c r="AG169" s="37">
        <v>0</v>
      </c>
      <c r="AH169" s="37">
        <v>0</v>
      </c>
      <c r="AI169" s="37">
        <v>0</v>
      </c>
      <c r="AJ169" s="37">
        <v>0</v>
      </c>
      <c r="AK169" s="37">
        <v>0</v>
      </c>
      <c r="AL169" s="37">
        <v>0</v>
      </c>
      <c r="AM169" s="37">
        <v>0</v>
      </c>
      <c r="AN169" s="37">
        <v>0</v>
      </c>
      <c r="AO169" s="37"/>
      <c r="AP169" s="37"/>
      <c r="AQ169" s="37"/>
      <c r="AR169" s="37"/>
    </row>
    <row r="170" spans="1:44" x14ac:dyDescent="0.2">
      <c r="A170" s="1">
        <f t="shared" si="6"/>
        <v>6</v>
      </c>
      <c r="B170" s="101">
        <f t="shared" si="5"/>
        <v>49490</v>
      </c>
      <c r="C170" s="37">
        <v>0</v>
      </c>
      <c r="D170" s="37">
        <v>0</v>
      </c>
      <c r="E170" s="37">
        <v>0</v>
      </c>
      <c r="F170" s="37">
        <v>0</v>
      </c>
      <c r="G170" s="37">
        <v>0</v>
      </c>
      <c r="H170" s="37">
        <v>0</v>
      </c>
      <c r="I170" s="37">
        <v>0</v>
      </c>
      <c r="J170" s="37">
        <v>0</v>
      </c>
      <c r="K170" s="37">
        <v>0</v>
      </c>
      <c r="L170" s="37">
        <v>0</v>
      </c>
      <c r="M170" s="37">
        <v>0</v>
      </c>
      <c r="N170" s="37">
        <v>0</v>
      </c>
      <c r="O170" s="37">
        <v>0</v>
      </c>
      <c r="P170" s="37">
        <v>0</v>
      </c>
      <c r="Q170" s="37">
        <v>0</v>
      </c>
      <c r="R170" s="37">
        <v>0</v>
      </c>
      <c r="S170" s="37">
        <v>0</v>
      </c>
      <c r="T170" s="37">
        <v>0</v>
      </c>
      <c r="U170" s="37">
        <v>1</v>
      </c>
      <c r="V170" s="37">
        <v>0</v>
      </c>
      <c r="W170" s="37">
        <v>0</v>
      </c>
      <c r="X170" s="37" t="e">
        <v>#N/A</v>
      </c>
      <c r="Y170" s="37">
        <v>0</v>
      </c>
      <c r="Z170" s="37">
        <v>0</v>
      </c>
      <c r="AA170" s="37">
        <v>0</v>
      </c>
      <c r="AB170" s="37">
        <v>0</v>
      </c>
      <c r="AC170" s="37">
        <v>0</v>
      </c>
      <c r="AD170" s="37">
        <v>0</v>
      </c>
      <c r="AE170" s="47">
        <v>9.6699999999999994E-2</v>
      </c>
      <c r="AF170" s="37">
        <v>0</v>
      </c>
      <c r="AG170" s="37">
        <v>0</v>
      </c>
      <c r="AH170" s="37">
        <v>0</v>
      </c>
      <c r="AI170" s="37">
        <v>0</v>
      </c>
      <c r="AJ170" s="37">
        <v>0</v>
      </c>
      <c r="AK170" s="37">
        <v>0</v>
      </c>
      <c r="AL170" s="37">
        <v>0</v>
      </c>
      <c r="AM170" s="37">
        <v>0</v>
      </c>
      <c r="AN170" s="37">
        <v>0</v>
      </c>
      <c r="AO170" s="37"/>
      <c r="AP170" s="37"/>
      <c r="AQ170" s="37"/>
      <c r="AR170" s="37"/>
    </row>
    <row r="171" spans="1:44" x14ac:dyDescent="0.2">
      <c r="A171" s="1">
        <f t="shared" si="6"/>
        <v>7</v>
      </c>
      <c r="B171" s="101">
        <f t="shared" si="5"/>
        <v>49521</v>
      </c>
      <c r="C171" s="37">
        <v>0</v>
      </c>
      <c r="D171" s="37">
        <v>0</v>
      </c>
      <c r="E171" s="37">
        <v>0</v>
      </c>
      <c r="F171" s="37">
        <v>0</v>
      </c>
      <c r="G171" s="37">
        <v>0</v>
      </c>
      <c r="H171" s="37">
        <v>0</v>
      </c>
      <c r="I171" s="37">
        <v>0</v>
      </c>
      <c r="J171" s="37">
        <v>0</v>
      </c>
      <c r="K171" s="37">
        <v>0</v>
      </c>
      <c r="L171" s="37">
        <v>0</v>
      </c>
      <c r="M171" s="37">
        <v>0</v>
      </c>
      <c r="N171" s="37">
        <v>0</v>
      </c>
      <c r="O171" s="37">
        <v>0</v>
      </c>
      <c r="P171" s="37">
        <v>0</v>
      </c>
      <c r="Q171" s="37">
        <v>0</v>
      </c>
      <c r="R171" s="37">
        <v>0</v>
      </c>
      <c r="S171" s="37">
        <v>0</v>
      </c>
      <c r="T171" s="37">
        <v>0</v>
      </c>
      <c r="U171" s="37">
        <v>1</v>
      </c>
      <c r="V171" s="37">
        <v>0</v>
      </c>
      <c r="W171" s="37">
        <v>0</v>
      </c>
      <c r="X171" s="37" t="e">
        <v>#N/A</v>
      </c>
      <c r="Y171" s="37">
        <v>0</v>
      </c>
      <c r="Z171" s="37">
        <v>0</v>
      </c>
      <c r="AA171" s="37">
        <v>0</v>
      </c>
      <c r="AB171" s="37">
        <v>0</v>
      </c>
      <c r="AC171" s="37">
        <v>0</v>
      </c>
      <c r="AD171" s="37">
        <v>0</v>
      </c>
      <c r="AE171" s="47">
        <v>9.6699999999999994E-2</v>
      </c>
      <c r="AF171" s="37">
        <v>0</v>
      </c>
      <c r="AG171" s="37">
        <v>0</v>
      </c>
      <c r="AH171" s="37">
        <v>0</v>
      </c>
      <c r="AI171" s="37">
        <v>0</v>
      </c>
      <c r="AJ171" s="37">
        <v>0</v>
      </c>
      <c r="AK171" s="37">
        <v>0</v>
      </c>
      <c r="AL171" s="37">
        <v>0</v>
      </c>
      <c r="AM171" s="37">
        <v>0</v>
      </c>
      <c r="AN171" s="37">
        <v>0</v>
      </c>
      <c r="AO171" s="37"/>
      <c r="AP171" s="37"/>
      <c r="AQ171" s="37"/>
      <c r="AR171" s="37"/>
    </row>
    <row r="172" spans="1:44" x14ac:dyDescent="0.2">
      <c r="A172" s="1">
        <f t="shared" si="6"/>
        <v>8</v>
      </c>
      <c r="B172" s="101">
        <f t="shared" si="5"/>
        <v>49552</v>
      </c>
      <c r="C172" s="37">
        <v>0</v>
      </c>
      <c r="D172" s="37">
        <v>0</v>
      </c>
      <c r="E172" s="37">
        <v>0</v>
      </c>
      <c r="F172" s="37">
        <v>0</v>
      </c>
      <c r="G172" s="37">
        <v>0</v>
      </c>
      <c r="H172" s="37">
        <v>0</v>
      </c>
      <c r="I172" s="37">
        <v>0</v>
      </c>
      <c r="J172" s="37">
        <v>0</v>
      </c>
      <c r="K172" s="37">
        <v>0</v>
      </c>
      <c r="L172" s="37">
        <v>0</v>
      </c>
      <c r="M172" s="37">
        <v>0</v>
      </c>
      <c r="N172" s="37">
        <v>0</v>
      </c>
      <c r="O172" s="37">
        <v>0</v>
      </c>
      <c r="P172" s="37">
        <v>0</v>
      </c>
      <c r="Q172" s="37">
        <v>0</v>
      </c>
      <c r="R172" s="37">
        <v>0</v>
      </c>
      <c r="S172" s="37">
        <v>0</v>
      </c>
      <c r="T172" s="37">
        <v>0</v>
      </c>
      <c r="U172" s="37">
        <v>1</v>
      </c>
      <c r="V172" s="37">
        <v>0</v>
      </c>
      <c r="W172" s="37">
        <v>0</v>
      </c>
      <c r="X172" s="37" t="e">
        <v>#N/A</v>
      </c>
      <c r="Y172" s="37">
        <v>0</v>
      </c>
      <c r="Z172" s="37">
        <v>0</v>
      </c>
      <c r="AA172" s="37">
        <v>0</v>
      </c>
      <c r="AB172" s="37">
        <v>0</v>
      </c>
      <c r="AC172" s="37">
        <v>0</v>
      </c>
      <c r="AD172" s="37">
        <v>0</v>
      </c>
      <c r="AE172" s="47">
        <v>9.6699999999999994E-2</v>
      </c>
      <c r="AF172" s="37">
        <v>0</v>
      </c>
      <c r="AG172" s="37">
        <v>0</v>
      </c>
      <c r="AH172" s="37">
        <v>0</v>
      </c>
      <c r="AI172" s="37">
        <v>0</v>
      </c>
      <c r="AJ172" s="37">
        <v>0</v>
      </c>
      <c r="AK172" s="37">
        <v>0</v>
      </c>
      <c r="AL172" s="37">
        <v>0</v>
      </c>
      <c r="AM172" s="37">
        <v>0</v>
      </c>
      <c r="AN172" s="37">
        <v>0</v>
      </c>
      <c r="AO172" s="37"/>
      <c r="AP172" s="37"/>
      <c r="AQ172" s="37"/>
      <c r="AR172" s="37"/>
    </row>
    <row r="173" spans="1:44" x14ac:dyDescent="0.2">
      <c r="A173" s="1">
        <f t="shared" si="6"/>
        <v>9</v>
      </c>
      <c r="B173" s="101">
        <f t="shared" si="5"/>
        <v>49582</v>
      </c>
      <c r="C173" s="37">
        <v>0</v>
      </c>
      <c r="D173" s="37">
        <v>0</v>
      </c>
      <c r="E173" s="37">
        <v>0</v>
      </c>
      <c r="F173" s="37">
        <v>0</v>
      </c>
      <c r="G173" s="37">
        <v>0</v>
      </c>
      <c r="H173" s="37">
        <v>0</v>
      </c>
      <c r="I173" s="37">
        <v>0</v>
      </c>
      <c r="J173" s="37">
        <v>0</v>
      </c>
      <c r="K173" s="37">
        <v>0</v>
      </c>
      <c r="L173" s="37">
        <v>0</v>
      </c>
      <c r="M173" s="37">
        <v>0</v>
      </c>
      <c r="N173" s="37">
        <v>0</v>
      </c>
      <c r="O173" s="37">
        <v>0</v>
      </c>
      <c r="P173" s="37">
        <v>0</v>
      </c>
      <c r="Q173" s="37">
        <v>0</v>
      </c>
      <c r="R173" s="37">
        <v>0</v>
      </c>
      <c r="S173" s="37">
        <v>0</v>
      </c>
      <c r="T173" s="37">
        <v>0</v>
      </c>
      <c r="U173" s="37">
        <v>1</v>
      </c>
      <c r="V173" s="37">
        <v>0</v>
      </c>
      <c r="W173" s="37">
        <v>0</v>
      </c>
      <c r="X173" s="37" t="e">
        <v>#N/A</v>
      </c>
      <c r="Y173" s="37">
        <v>0</v>
      </c>
      <c r="Z173" s="37">
        <v>0</v>
      </c>
      <c r="AA173" s="37">
        <v>0</v>
      </c>
      <c r="AB173" s="37">
        <v>0</v>
      </c>
      <c r="AC173" s="37">
        <v>0</v>
      </c>
      <c r="AD173" s="37">
        <v>0</v>
      </c>
      <c r="AE173" s="47">
        <v>9.6699999999999994E-2</v>
      </c>
      <c r="AF173" s="37">
        <v>0</v>
      </c>
      <c r="AG173" s="37">
        <v>0</v>
      </c>
      <c r="AH173" s="37">
        <v>0</v>
      </c>
      <c r="AI173" s="37">
        <v>0</v>
      </c>
      <c r="AJ173" s="37">
        <v>0</v>
      </c>
      <c r="AK173" s="37">
        <v>0</v>
      </c>
      <c r="AL173" s="37">
        <v>0</v>
      </c>
      <c r="AM173" s="37">
        <v>0</v>
      </c>
      <c r="AN173" s="37">
        <v>0</v>
      </c>
      <c r="AO173" s="37"/>
      <c r="AP173" s="37"/>
      <c r="AQ173" s="37"/>
      <c r="AR173" s="37"/>
    </row>
    <row r="174" spans="1:44" x14ac:dyDescent="0.2">
      <c r="A174" s="1">
        <f t="shared" si="6"/>
        <v>10</v>
      </c>
      <c r="B174" s="101">
        <f t="shared" si="5"/>
        <v>49613</v>
      </c>
      <c r="C174" s="37">
        <v>0</v>
      </c>
      <c r="D174" s="37">
        <v>0</v>
      </c>
      <c r="E174" s="37">
        <v>0</v>
      </c>
      <c r="F174" s="37">
        <v>0</v>
      </c>
      <c r="G174" s="37">
        <v>0</v>
      </c>
      <c r="H174" s="37">
        <v>0</v>
      </c>
      <c r="I174" s="37">
        <v>0</v>
      </c>
      <c r="J174" s="37">
        <v>0</v>
      </c>
      <c r="K174" s="37">
        <v>0</v>
      </c>
      <c r="L174" s="37">
        <v>0</v>
      </c>
      <c r="M174" s="37">
        <v>0</v>
      </c>
      <c r="N174" s="37">
        <v>0</v>
      </c>
      <c r="O174" s="37">
        <v>0</v>
      </c>
      <c r="P174" s="37">
        <v>0</v>
      </c>
      <c r="Q174" s="37">
        <v>0</v>
      </c>
      <c r="R174" s="37">
        <v>0</v>
      </c>
      <c r="S174" s="37">
        <v>0</v>
      </c>
      <c r="T174" s="37">
        <v>0</v>
      </c>
      <c r="U174" s="37">
        <v>1</v>
      </c>
      <c r="V174" s="37">
        <v>0</v>
      </c>
      <c r="W174" s="37">
        <v>0</v>
      </c>
      <c r="X174" s="37" t="e">
        <v>#N/A</v>
      </c>
      <c r="Y174" s="37">
        <v>0</v>
      </c>
      <c r="Z174" s="37">
        <v>0</v>
      </c>
      <c r="AA174" s="37">
        <v>0</v>
      </c>
      <c r="AB174" s="37">
        <v>0</v>
      </c>
      <c r="AC174" s="37">
        <v>0</v>
      </c>
      <c r="AD174" s="37">
        <v>0</v>
      </c>
      <c r="AE174" s="47">
        <v>9.6699999999999994E-2</v>
      </c>
      <c r="AF174" s="37">
        <v>0</v>
      </c>
      <c r="AG174" s="37">
        <v>0</v>
      </c>
      <c r="AH174" s="37">
        <v>0</v>
      </c>
      <c r="AI174" s="37">
        <v>0</v>
      </c>
      <c r="AJ174" s="37">
        <v>0</v>
      </c>
      <c r="AK174" s="37">
        <v>0</v>
      </c>
      <c r="AL174" s="37">
        <v>0</v>
      </c>
      <c r="AM174" s="37">
        <v>0</v>
      </c>
      <c r="AN174" s="37">
        <v>0</v>
      </c>
      <c r="AO174" s="37"/>
      <c r="AP174" s="37"/>
      <c r="AQ174" s="37"/>
      <c r="AR174" s="37"/>
    </row>
    <row r="175" spans="1:44" x14ac:dyDescent="0.2">
      <c r="A175" s="1">
        <f t="shared" si="6"/>
        <v>11</v>
      </c>
      <c r="B175" s="101">
        <f t="shared" si="5"/>
        <v>49643</v>
      </c>
      <c r="C175" s="37">
        <v>0</v>
      </c>
      <c r="D175" s="37">
        <v>0</v>
      </c>
      <c r="E175" s="37">
        <v>0</v>
      </c>
      <c r="F175" s="37">
        <v>0</v>
      </c>
      <c r="G175" s="37">
        <v>0</v>
      </c>
      <c r="H175" s="37">
        <v>0</v>
      </c>
      <c r="I175" s="37">
        <v>0</v>
      </c>
      <c r="J175" s="37">
        <v>0</v>
      </c>
      <c r="K175" s="37">
        <v>0</v>
      </c>
      <c r="L175" s="37">
        <v>0</v>
      </c>
      <c r="M175" s="37">
        <v>0</v>
      </c>
      <c r="N175" s="37">
        <v>0</v>
      </c>
      <c r="O175" s="37">
        <v>0</v>
      </c>
      <c r="P175" s="37">
        <v>0</v>
      </c>
      <c r="Q175" s="37">
        <v>0</v>
      </c>
      <c r="R175" s="37">
        <v>0</v>
      </c>
      <c r="S175" s="37">
        <v>0</v>
      </c>
      <c r="T175" s="37">
        <v>0</v>
      </c>
      <c r="U175" s="37">
        <v>1</v>
      </c>
      <c r="V175" s="37">
        <v>0</v>
      </c>
      <c r="W175" s="37">
        <v>0</v>
      </c>
      <c r="X175" s="37" t="e">
        <v>#N/A</v>
      </c>
      <c r="Y175" s="37">
        <v>0</v>
      </c>
      <c r="Z175" s="37">
        <v>0</v>
      </c>
      <c r="AA175" s="37">
        <v>0</v>
      </c>
      <c r="AB175" s="37">
        <v>0</v>
      </c>
      <c r="AC175" s="37">
        <v>0</v>
      </c>
      <c r="AD175" s="37">
        <v>0</v>
      </c>
      <c r="AE175" s="47">
        <v>9.6699999999999994E-2</v>
      </c>
      <c r="AF175" s="37">
        <v>0</v>
      </c>
      <c r="AG175" s="37">
        <v>0</v>
      </c>
      <c r="AH175" s="37">
        <v>0</v>
      </c>
      <c r="AI175" s="37">
        <v>0</v>
      </c>
      <c r="AJ175" s="37">
        <v>0</v>
      </c>
      <c r="AK175" s="37">
        <v>0</v>
      </c>
      <c r="AL175" s="37">
        <v>0</v>
      </c>
      <c r="AM175" s="37">
        <v>0</v>
      </c>
      <c r="AN175" s="37">
        <v>0</v>
      </c>
      <c r="AO175" s="37"/>
      <c r="AP175" s="37"/>
      <c r="AQ175" s="37"/>
      <c r="AR175" s="37"/>
    </row>
    <row r="176" spans="1:44" x14ac:dyDescent="0.2">
      <c r="A176" s="1">
        <f t="shared" si="6"/>
        <v>12</v>
      </c>
      <c r="B176" s="101">
        <f t="shared" si="5"/>
        <v>49674</v>
      </c>
      <c r="C176" s="37">
        <v>0</v>
      </c>
      <c r="D176" s="37">
        <v>0</v>
      </c>
      <c r="E176" s="37">
        <v>0</v>
      </c>
      <c r="F176" s="37">
        <v>0</v>
      </c>
      <c r="G176" s="37">
        <v>0</v>
      </c>
      <c r="H176" s="37">
        <v>0</v>
      </c>
      <c r="I176" s="37">
        <v>0</v>
      </c>
      <c r="J176" s="37">
        <v>0</v>
      </c>
      <c r="K176" s="37">
        <v>0</v>
      </c>
      <c r="L176" s="37">
        <v>0</v>
      </c>
      <c r="M176" s="37">
        <v>0</v>
      </c>
      <c r="N176" s="37">
        <v>0</v>
      </c>
      <c r="O176" s="37">
        <v>0</v>
      </c>
      <c r="P176" s="37">
        <v>0</v>
      </c>
      <c r="Q176" s="37">
        <v>0</v>
      </c>
      <c r="R176" s="37">
        <v>0</v>
      </c>
      <c r="S176" s="37">
        <v>0</v>
      </c>
      <c r="T176" s="37">
        <v>0</v>
      </c>
      <c r="U176" s="37">
        <v>1</v>
      </c>
      <c r="V176" s="37">
        <v>0</v>
      </c>
      <c r="W176" s="37">
        <v>0</v>
      </c>
      <c r="X176" s="37" t="e">
        <v>#N/A</v>
      </c>
      <c r="Y176" s="37">
        <v>0</v>
      </c>
      <c r="Z176" s="37">
        <v>0</v>
      </c>
      <c r="AA176" s="37">
        <v>0</v>
      </c>
      <c r="AB176" s="37">
        <v>0</v>
      </c>
      <c r="AC176" s="37">
        <v>0</v>
      </c>
      <c r="AD176" s="37">
        <v>0</v>
      </c>
      <c r="AE176" s="47">
        <v>9.6699999999999994E-2</v>
      </c>
      <c r="AF176" s="37">
        <v>0</v>
      </c>
      <c r="AG176" s="37">
        <v>0</v>
      </c>
      <c r="AH176" s="37">
        <v>0</v>
      </c>
      <c r="AI176" s="37">
        <v>0</v>
      </c>
      <c r="AJ176" s="37">
        <v>0</v>
      </c>
      <c r="AK176" s="37">
        <v>0</v>
      </c>
      <c r="AL176" s="37">
        <v>0</v>
      </c>
      <c r="AM176" s="37">
        <v>0</v>
      </c>
      <c r="AN176" s="37">
        <v>0</v>
      </c>
      <c r="AO176" s="37"/>
      <c r="AP176" s="37"/>
      <c r="AQ176" s="37"/>
      <c r="AR176" s="37"/>
    </row>
    <row r="177" spans="1:44" x14ac:dyDescent="0.2">
      <c r="A177" s="1">
        <f t="shared" si="6"/>
        <v>1</v>
      </c>
      <c r="B177" s="101">
        <f t="shared" si="5"/>
        <v>49705</v>
      </c>
      <c r="C177" s="37">
        <v>0</v>
      </c>
      <c r="D177" s="37">
        <v>0</v>
      </c>
      <c r="E177" s="37">
        <v>0</v>
      </c>
      <c r="F177" s="37">
        <v>0</v>
      </c>
      <c r="G177" s="37">
        <v>0</v>
      </c>
      <c r="H177" s="37">
        <v>0</v>
      </c>
      <c r="I177" s="37">
        <v>0</v>
      </c>
      <c r="J177" s="37">
        <v>0</v>
      </c>
      <c r="K177" s="37">
        <v>0</v>
      </c>
      <c r="L177" s="37">
        <v>0</v>
      </c>
      <c r="M177" s="37">
        <v>0</v>
      </c>
      <c r="N177" s="37">
        <v>0</v>
      </c>
      <c r="O177" s="37">
        <v>0</v>
      </c>
      <c r="P177" s="37">
        <v>0</v>
      </c>
      <c r="Q177" s="37">
        <v>0</v>
      </c>
      <c r="R177" s="37">
        <v>0</v>
      </c>
      <c r="S177" s="37">
        <v>0</v>
      </c>
      <c r="T177" s="37">
        <v>0</v>
      </c>
      <c r="U177" s="37">
        <v>1</v>
      </c>
      <c r="V177" s="37">
        <v>0</v>
      </c>
      <c r="W177" s="37">
        <v>0</v>
      </c>
      <c r="X177" s="37" t="e">
        <v>#N/A</v>
      </c>
      <c r="Y177" s="37">
        <v>0</v>
      </c>
      <c r="Z177" s="37">
        <v>0</v>
      </c>
      <c r="AA177" s="37">
        <v>0</v>
      </c>
      <c r="AB177" s="37">
        <v>0</v>
      </c>
      <c r="AC177" s="37">
        <v>0</v>
      </c>
      <c r="AD177" s="37">
        <v>0</v>
      </c>
      <c r="AE177" s="47">
        <v>9.6699999999999994E-2</v>
      </c>
      <c r="AF177" s="37">
        <v>0</v>
      </c>
      <c r="AG177" s="37">
        <v>0</v>
      </c>
      <c r="AH177" s="37">
        <v>0</v>
      </c>
      <c r="AI177" s="37">
        <v>0</v>
      </c>
      <c r="AJ177" s="37">
        <v>0</v>
      </c>
      <c r="AK177" s="37">
        <v>0</v>
      </c>
      <c r="AL177" s="37">
        <v>0</v>
      </c>
      <c r="AM177" s="37">
        <v>0</v>
      </c>
      <c r="AN177" s="37">
        <v>0</v>
      </c>
      <c r="AO177" s="37"/>
      <c r="AP177" s="37"/>
      <c r="AQ177" s="37"/>
      <c r="AR177" s="37"/>
    </row>
    <row r="178" spans="1:44" x14ac:dyDescent="0.2">
      <c r="A178" s="1">
        <f t="shared" si="6"/>
        <v>2</v>
      </c>
      <c r="B178" s="101">
        <f t="shared" si="5"/>
        <v>49734</v>
      </c>
      <c r="C178" s="37">
        <v>0</v>
      </c>
      <c r="D178" s="37">
        <v>0</v>
      </c>
      <c r="E178" s="37">
        <v>0</v>
      </c>
      <c r="F178" s="37">
        <v>0</v>
      </c>
      <c r="G178" s="37">
        <v>0</v>
      </c>
      <c r="H178" s="37">
        <v>0</v>
      </c>
      <c r="I178" s="37">
        <v>0</v>
      </c>
      <c r="J178" s="37">
        <v>0</v>
      </c>
      <c r="K178" s="37">
        <v>0</v>
      </c>
      <c r="L178" s="37">
        <v>0</v>
      </c>
      <c r="M178" s="37">
        <v>0</v>
      </c>
      <c r="N178" s="37">
        <v>0</v>
      </c>
      <c r="O178" s="37">
        <v>0</v>
      </c>
      <c r="P178" s="37">
        <v>0</v>
      </c>
      <c r="Q178" s="37">
        <v>0</v>
      </c>
      <c r="R178" s="37">
        <v>0</v>
      </c>
      <c r="S178" s="37">
        <v>0</v>
      </c>
      <c r="T178" s="37">
        <v>0</v>
      </c>
      <c r="U178" s="37">
        <v>1</v>
      </c>
      <c r="V178" s="37">
        <v>0</v>
      </c>
      <c r="W178" s="37">
        <v>0</v>
      </c>
      <c r="X178" s="37" t="e">
        <v>#N/A</v>
      </c>
      <c r="Y178" s="37">
        <v>0</v>
      </c>
      <c r="Z178" s="37">
        <v>0</v>
      </c>
      <c r="AA178" s="37">
        <v>0</v>
      </c>
      <c r="AB178" s="37">
        <v>0</v>
      </c>
      <c r="AC178" s="37">
        <v>0</v>
      </c>
      <c r="AD178" s="37">
        <v>0</v>
      </c>
      <c r="AE178" s="47">
        <v>9.6699999999999994E-2</v>
      </c>
      <c r="AF178" s="37">
        <v>0</v>
      </c>
      <c r="AG178" s="37">
        <v>0</v>
      </c>
      <c r="AH178" s="37">
        <v>0</v>
      </c>
      <c r="AI178" s="37">
        <v>0</v>
      </c>
      <c r="AJ178" s="37">
        <v>0</v>
      </c>
      <c r="AK178" s="37">
        <v>0</v>
      </c>
      <c r="AL178" s="37">
        <v>0</v>
      </c>
      <c r="AM178" s="37">
        <v>0</v>
      </c>
      <c r="AN178" s="37">
        <v>0</v>
      </c>
      <c r="AO178" s="37"/>
      <c r="AP178" s="37"/>
      <c r="AQ178" s="37"/>
      <c r="AR178" s="37"/>
    </row>
    <row r="179" spans="1:44" x14ac:dyDescent="0.2">
      <c r="A179" s="1">
        <f t="shared" si="6"/>
        <v>3</v>
      </c>
      <c r="B179" s="101">
        <f t="shared" si="5"/>
        <v>49765</v>
      </c>
      <c r="C179" s="37">
        <v>0</v>
      </c>
      <c r="D179" s="37">
        <v>0</v>
      </c>
      <c r="E179" s="37">
        <v>0</v>
      </c>
      <c r="F179" s="37">
        <v>0</v>
      </c>
      <c r="G179" s="37">
        <v>0</v>
      </c>
      <c r="H179" s="37">
        <v>0</v>
      </c>
      <c r="I179" s="37">
        <v>0</v>
      </c>
      <c r="J179" s="37">
        <v>0</v>
      </c>
      <c r="K179" s="37">
        <v>0</v>
      </c>
      <c r="L179" s="37">
        <v>0</v>
      </c>
      <c r="M179" s="37">
        <v>0</v>
      </c>
      <c r="N179" s="37">
        <v>0</v>
      </c>
      <c r="O179" s="37">
        <v>0</v>
      </c>
      <c r="P179" s="37">
        <v>0</v>
      </c>
      <c r="Q179" s="37">
        <v>0</v>
      </c>
      <c r="R179" s="37">
        <v>0</v>
      </c>
      <c r="S179" s="37">
        <v>0</v>
      </c>
      <c r="T179" s="37">
        <v>0</v>
      </c>
      <c r="U179" s="37">
        <v>1</v>
      </c>
      <c r="V179" s="37">
        <v>0</v>
      </c>
      <c r="W179" s="37">
        <v>0</v>
      </c>
      <c r="X179" s="37" t="e">
        <v>#N/A</v>
      </c>
      <c r="Y179" s="37">
        <v>0</v>
      </c>
      <c r="Z179" s="37">
        <v>0</v>
      </c>
      <c r="AA179" s="37">
        <v>0</v>
      </c>
      <c r="AB179" s="37">
        <v>0</v>
      </c>
      <c r="AC179" s="37">
        <v>0</v>
      </c>
      <c r="AD179" s="37">
        <v>0</v>
      </c>
      <c r="AE179" s="47">
        <v>9.6699999999999994E-2</v>
      </c>
      <c r="AF179" s="37">
        <v>0</v>
      </c>
      <c r="AG179" s="37">
        <v>0</v>
      </c>
      <c r="AH179" s="37">
        <v>0</v>
      </c>
      <c r="AI179" s="37">
        <v>0</v>
      </c>
      <c r="AJ179" s="37">
        <v>0</v>
      </c>
      <c r="AK179" s="37">
        <v>0</v>
      </c>
      <c r="AL179" s="37">
        <v>0</v>
      </c>
      <c r="AM179" s="37">
        <v>0</v>
      </c>
      <c r="AN179" s="37">
        <v>0</v>
      </c>
      <c r="AO179" s="37"/>
      <c r="AP179" s="37"/>
      <c r="AQ179" s="37"/>
      <c r="AR179" s="37"/>
    </row>
    <row r="180" spans="1:44" x14ac:dyDescent="0.2">
      <c r="A180" s="1">
        <f t="shared" si="6"/>
        <v>4</v>
      </c>
      <c r="B180" s="101">
        <f t="shared" si="5"/>
        <v>49795</v>
      </c>
      <c r="C180" s="37">
        <v>0</v>
      </c>
      <c r="D180" s="37">
        <v>0</v>
      </c>
      <c r="E180" s="37">
        <v>0</v>
      </c>
      <c r="F180" s="37">
        <v>0</v>
      </c>
      <c r="G180" s="37">
        <v>0</v>
      </c>
      <c r="H180" s="37">
        <v>0</v>
      </c>
      <c r="I180" s="37">
        <v>0</v>
      </c>
      <c r="J180" s="37">
        <v>0</v>
      </c>
      <c r="K180" s="37">
        <v>0</v>
      </c>
      <c r="L180" s="37">
        <v>0</v>
      </c>
      <c r="M180" s="37">
        <v>0</v>
      </c>
      <c r="N180" s="37">
        <v>0</v>
      </c>
      <c r="O180" s="37">
        <v>0</v>
      </c>
      <c r="P180" s="37">
        <v>0</v>
      </c>
      <c r="Q180" s="37">
        <v>0</v>
      </c>
      <c r="R180" s="37">
        <v>0</v>
      </c>
      <c r="S180" s="37">
        <v>0</v>
      </c>
      <c r="T180" s="37">
        <v>0</v>
      </c>
      <c r="U180" s="37">
        <v>1</v>
      </c>
      <c r="V180" s="37">
        <v>0</v>
      </c>
      <c r="W180" s="37">
        <v>0</v>
      </c>
      <c r="X180" s="37" t="e">
        <v>#N/A</v>
      </c>
      <c r="Y180" s="37">
        <v>0</v>
      </c>
      <c r="Z180" s="37">
        <v>0</v>
      </c>
      <c r="AA180" s="37">
        <v>0</v>
      </c>
      <c r="AB180" s="37">
        <v>0</v>
      </c>
      <c r="AC180" s="37">
        <v>0</v>
      </c>
      <c r="AD180" s="37">
        <v>0</v>
      </c>
      <c r="AE180" s="47">
        <v>9.6699999999999994E-2</v>
      </c>
      <c r="AF180" s="37">
        <v>0</v>
      </c>
      <c r="AG180" s="37">
        <v>0</v>
      </c>
      <c r="AH180" s="37">
        <v>0</v>
      </c>
      <c r="AI180" s="37">
        <v>0</v>
      </c>
      <c r="AJ180" s="37">
        <v>0</v>
      </c>
      <c r="AK180" s="37">
        <v>0</v>
      </c>
      <c r="AL180" s="37">
        <v>0</v>
      </c>
      <c r="AM180" s="37">
        <v>0</v>
      </c>
      <c r="AN180" s="37">
        <v>0</v>
      </c>
      <c r="AO180" s="37"/>
      <c r="AP180" s="37"/>
      <c r="AQ180" s="37"/>
      <c r="AR180" s="37"/>
    </row>
    <row r="181" spans="1:44" x14ac:dyDescent="0.2">
      <c r="A181" s="1">
        <f t="shared" si="6"/>
        <v>5</v>
      </c>
      <c r="B181" s="101">
        <f t="shared" si="5"/>
        <v>49826</v>
      </c>
      <c r="C181" s="37">
        <v>0</v>
      </c>
      <c r="D181" s="37">
        <v>0</v>
      </c>
      <c r="E181" s="37">
        <v>0</v>
      </c>
      <c r="F181" s="37">
        <v>0</v>
      </c>
      <c r="G181" s="37">
        <v>0</v>
      </c>
      <c r="H181" s="37">
        <v>0</v>
      </c>
      <c r="I181" s="37">
        <v>0</v>
      </c>
      <c r="J181" s="37">
        <v>0</v>
      </c>
      <c r="K181" s="37">
        <v>0</v>
      </c>
      <c r="L181" s="37">
        <v>0</v>
      </c>
      <c r="M181" s="37">
        <v>0</v>
      </c>
      <c r="N181" s="37">
        <v>0</v>
      </c>
      <c r="O181" s="37">
        <v>0</v>
      </c>
      <c r="P181" s="37">
        <v>0</v>
      </c>
      <c r="Q181" s="37">
        <v>0</v>
      </c>
      <c r="R181" s="37">
        <v>0</v>
      </c>
      <c r="S181" s="37">
        <v>0</v>
      </c>
      <c r="T181" s="37">
        <v>0</v>
      </c>
      <c r="U181" s="37">
        <v>1</v>
      </c>
      <c r="V181" s="37">
        <v>0</v>
      </c>
      <c r="W181" s="37">
        <v>0</v>
      </c>
      <c r="X181" s="37" t="e">
        <v>#N/A</v>
      </c>
      <c r="Y181" s="37">
        <v>0</v>
      </c>
      <c r="Z181" s="37">
        <v>0</v>
      </c>
      <c r="AA181" s="37">
        <v>0</v>
      </c>
      <c r="AB181" s="37">
        <v>0</v>
      </c>
      <c r="AC181" s="37">
        <v>0</v>
      </c>
      <c r="AD181" s="37">
        <v>0</v>
      </c>
      <c r="AE181" s="47">
        <v>9.6699999999999994E-2</v>
      </c>
      <c r="AF181" s="37">
        <v>0</v>
      </c>
      <c r="AG181" s="37">
        <v>0</v>
      </c>
      <c r="AH181" s="37">
        <v>0</v>
      </c>
      <c r="AI181" s="37">
        <v>0</v>
      </c>
      <c r="AJ181" s="37">
        <v>0</v>
      </c>
      <c r="AK181" s="37">
        <v>0</v>
      </c>
      <c r="AL181" s="37">
        <v>0</v>
      </c>
      <c r="AM181" s="37">
        <v>0</v>
      </c>
      <c r="AN181" s="37">
        <v>0</v>
      </c>
      <c r="AO181" s="37"/>
      <c r="AP181" s="37"/>
      <c r="AQ181" s="37"/>
      <c r="AR181" s="37"/>
    </row>
    <row r="182" spans="1:44" x14ac:dyDescent="0.2">
      <c r="A182" s="1">
        <f t="shared" si="6"/>
        <v>6</v>
      </c>
      <c r="B182" s="101">
        <f t="shared" si="5"/>
        <v>49856</v>
      </c>
      <c r="C182" s="37">
        <v>0</v>
      </c>
      <c r="D182" s="37">
        <v>0</v>
      </c>
      <c r="E182" s="37">
        <v>0</v>
      </c>
      <c r="F182" s="37">
        <v>0</v>
      </c>
      <c r="G182" s="37">
        <v>0</v>
      </c>
      <c r="H182" s="37">
        <v>0</v>
      </c>
      <c r="I182" s="37">
        <v>0</v>
      </c>
      <c r="J182" s="37">
        <v>0</v>
      </c>
      <c r="K182" s="37">
        <v>0</v>
      </c>
      <c r="L182" s="37">
        <v>0</v>
      </c>
      <c r="M182" s="37">
        <v>0</v>
      </c>
      <c r="N182" s="37">
        <v>0</v>
      </c>
      <c r="O182" s="37">
        <v>0</v>
      </c>
      <c r="P182" s="37">
        <v>0</v>
      </c>
      <c r="Q182" s="37">
        <v>0</v>
      </c>
      <c r="R182" s="37">
        <v>0</v>
      </c>
      <c r="S182" s="37">
        <v>0</v>
      </c>
      <c r="T182" s="37">
        <v>0</v>
      </c>
      <c r="U182" s="37">
        <v>1</v>
      </c>
      <c r="V182" s="37">
        <v>0</v>
      </c>
      <c r="W182" s="37">
        <v>0</v>
      </c>
      <c r="X182" s="37" t="e">
        <v>#N/A</v>
      </c>
      <c r="Y182" s="37">
        <v>0</v>
      </c>
      <c r="Z182" s="37">
        <v>0</v>
      </c>
      <c r="AA182" s="37">
        <v>0</v>
      </c>
      <c r="AB182" s="37">
        <v>0</v>
      </c>
      <c r="AC182" s="37">
        <v>0</v>
      </c>
      <c r="AD182" s="37">
        <v>0</v>
      </c>
      <c r="AE182" s="47">
        <v>9.6699999999999994E-2</v>
      </c>
      <c r="AF182" s="37">
        <v>0</v>
      </c>
      <c r="AG182" s="37">
        <v>0</v>
      </c>
      <c r="AH182" s="37">
        <v>0</v>
      </c>
      <c r="AI182" s="37">
        <v>0</v>
      </c>
      <c r="AJ182" s="37">
        <v>0</v>
      </c>
      <c r="AK182" s="37">
        <v>0</v>
      </c>
      <c r="AL182" s="37">
        <v>0</v>
      </c>
      <c r="AM182" s="37">
        <v>0</v>
      </c>
      <c r="AN182" s="37">
        <v>0</v>
      </c>
      <c r="AO182" s="37"/>
      <c r="AP182" s="37"/>
      <c r="AQ182" s="37"/>
      <c r="AR182" s="37"/>
    </row>
    <row r="183" spans="1:44" x14ac:dyDescent="0.2">
      <c r="A183" s="1">
        <f t="shared" si="6"/>
        <v>7</v>
      </c>
      <c r="B183" s="101">
        <f t="shared" si="5"/>
        <v>49887</v>
      </c>
      <c r="C183" s="37">
        <v>0</v>
      </c>
      <c r="D183" s="37">
        <v>0</v>
      </c>
      <c r="E183" s="37">
        <v>0</v>
      </c>
      <c r="F183" s="37">
        <v>0</v>
      </c>
      <c r="G183" s="37">
        <v>0</v>
      </c>
      <c r="H183" s="37">
        <v>0</v>
      </c>
      <c r="I183" s="37">
        <v>0</v>
      </c>
      <c r="J183" s="37">
        <v>0</v>
      </c>
      <c r="K183" s="37">
        <v>0</v>
      </c>
      <c r="L183" s="37">
        <v>0</v>
      </c>
      <c r="M183" s="37">
        <v>0</v>
      </c>
      <c r="N183" s="37">
        <v>0</v>
      </c>
      <c r="O183" s="37">
        <v>0</v>
      </c>
      <c r="P183" s="37">
        <v>0</v>
      </c>
      <c r="Q183" s="37">
        <v>0</v>
      </c>
      <c r="R183" s="37">
        <v>0</v>
      </c>
      <c r="S183" s="37">
        <v>0</v>
      </c>
      <c r="T183" s="37">
        <v>0</v>
      </c>
      <c r="U183" s="37">
        <v>1</v>
      </c>
      <c r="V183" s="37">
        <v>0</v>
      </c>
      <c r="W183" s="37">
        <v>0</v>
      </c>
      <c r="X183" s="37" t="e">
        <v>#N/A</v>
      </c>
      <c r="Y183" s="37">
        <v>0</v>
      </c>
      <c r="Z183" s="37">
        <v>0</v>
      </c>
      <c r="AA183" s="37">
        <v>0</v>
      </c>
      <c r="AB183" s="37">
        <v>0</v>
      </c>
      <c r="AC183" s="37">
        <v>0</v>
      </c>
      <c r="AD183" s="37">
        <v>0</v>
      </c>
      <c r="AE183" s="47">
        <v>9.6699999999999994E-2</v>
      </c>
      <c r="AF183" s="37">
        <v>0</v>
      </c>
      <c r="AG183" s="37">
        <v>0</v>
      </c>
      <c r="AH183" s="37">
        <v>0</v>
      </c>
      <c r="AI183" s="37">
        <v>0</v>
      </c>
      <c r="AJ183" s="37">
        <v>0</v>
      </c>
      <c r="AK183" s="37">
        <v>0</v>
      </c>
      <c r="AL183" s="37">
        <v>0</v>
      </c>
      <c r="AM183" s="37">
        <v>0</v>
      </c>
      <c r="AN183" s="37">
        <v>0</v>
      </c>
      <c r="AO183" s="37"/>
      <c r="AP183" s="37"/>
      <c r="AQ183" s="37"/>
      <c r="AR183" s="37"/>
    </row>
    <row r="184" spans="1:44" x14ac:dyDescent="0.2">
      <c r="A184" s="1">
        <f t="shared" si="6"/>
        <v>8</v>
      </c>
      <c r="B184" s="101">
        <f t="shared" si="5"/>
        <v>49918</v>
      </c>
      <c r="C184" s="37">
        <v>0</v>
      </c>
      <c r="D184" s="37">
        <v>0</v>
      </c>
      <c r="E184" s="37">
        <v>0</v>
      </c>
      <c r="F184" s="37">
        <v>0</v>
      </c>
      <c r="G184" s="37">
        <v>0</v>
      </c>
      <c r="H184" s="37">
        <v>0</v>
      </c>
      <c r="I184" s="37">
        <v>0</v>
      </c>
      <c r="J184" s="37">
        <v>0</v>
      </c>
      <c r="K184" s="37">
        <v>0</v>
      </c>
      <c r="L184" s="37">
        <v>0</v>
      </c>
      <c r="M184" s="37">
        <v>0</v>
      </c>
      <c r="N184" s="37">
        <v>0</v>
      </c>
      <c r="O184" s="37">
        <v>0</v>
      </c>
      <c r="P184" s="37">
        <v>0</v>
      </c>
      <c r="Q184" s="37">
        <v>0</v>
      </c>
      <c r="R184" s="37">
        <v>0</v>
      </c>
      <c r="S184" s="37">
        <v>0</v>
      </c>
      <c r="T184" s="37">
        <v>0</v>
      </c>
      <c r="U184" s="37">
        <v>1</v>
      </c>
      <c r="V184" s="37">
        <v>0</v>
      </c>
      <c r="W184" s="37">
        <v>0</v>
      </c>
      <c r="X184" s="37" t="e">
        <v>#N/A</v>
      </c>
      <c r="Y184" s="37">
        <v>0</v>
      </c>
      <c r="Z184" s="37">
        <v>0</v>
      </c>
      <c r="AA184" s="37">
        <v>0</v>
      </c>
      <c r="AB184" s="37">
        <v>0</v>
      </c>
      <c r="AC184" s="37">
        <v>0</v>
      </c>
      <c r="AD184" s="37">
        <v>0</v>
      </c>
      <c r="AE184" s="47">
        <v>9.6699999999999994E-2</v>
      </c>
      <c r="AF184" s="37">
        <v>0</v>
      </c>
      <c r="AG184" s="37">
        <v>0</v>
      </c>
      <c r="AH184" s="37">
        <v>0</v>
      </c>
      <c r="AI184" s="37">
        <v>0</v>
      </c>
      <c r="AJ184" s="37">
        <v>0</v>
      </c>
      <c r="AK184" s="37">
        <v>0</v>
      </c>
      <c r="AL184" s="37">
        <v>0</v>
      </c>
      <c r="AM184" s="37">
        <v>0</v>
      </c>
      <c r="AN184" s="37">
        <v>0</v>
      </c>
      <c r="AO184" s="37"/>
      <c r="AP184" s="37"/>
      <c r="AQ184" s="37"/>
      <c r="AR184" s="37"/>
    </row>
    <row r="185" spans="1:44" x14ac:dyDescent="0.2">
      <c r="A185" s="1">
        <f t="shared" si="6"/>
        <v>9</v>
      </c>
      <c r="B185" s="101">
        <f t="shared" si="5"/>
        <v>49948</v>
      </c>
      <c r="C185" s="37">
        <v>0</v>
      </c>
      <c r="D185" s="37">
        <v>0</v>
      </c>
      <c r="E185" s="37">
        <v>0</v>
      </c>
      <c r="F185" s="37">
        <v>0</v>
      </c>
      <c r="G185" s="37">
        <v>0</v>
      </c>
      <c r="H185" s="37">
        <v>0</v>
      </c>
      <c r="I185" s="37">
        <v>0</v>
      </c>
      <c r="J185" s="37">
        <v>0</v>
      </c>
      <c r="K185" s="37">
        <v>0</v>
      </c>
      <c r="L185" s="37">
        <v>0</v>
      </c>
      <c r="M185" s="37">
        <v>0</v>
      </c>
      <c r="N185" s="37">
        <v>0</v>
      </c>
      <c r="O185" s="37">
        <v>0</v>
      </c>
      <c r="P185" s="37">
        <v>0</v>
      </c>
      <c r="Q185" s="37">
        <v>0</v>
      </c>
      <c r="R185" s="37">
        <v>0</v>
      </c>
      <c r="S185" s="37">
        <v>0</v>
      </c>
      <c r="T185" s="37">
        <v>0</v>
      </c>
      <c r="U185" s="37">
        <v>1</v>
      </c>
      <c r="V185" s="37">
        <v>0</v>
      </c>
      <c r="W185" s="37">
        <v>0</v>
      </c>
      <c r="X185" s="37" t="e">
        <v>#N/A</v>
      </c>
      <c r="Y185" s="37">
        <v>0</v>
      </c>
      <c r="Z185" s="37">
        <v>0</v>
      </c>
      <c r="AA185" s="37">
        <v>0</v>
      </c>
      <c r="AB185" s="37">
        <v>0</v>
      </c>
      <c r="AC185" s="37">
        <v>0</v>
      </c>
      <c r="AD185" s="37">
        <v>0</v>
      </c>
      <c r="AE185" s="47">
        <v>9.6699999999999994E-2</v>
      </c>
      <c r="AF185" s="37">
        <v>0</v>
      </c>
      <c r="AG185" s="37">
        <v>0</v>
      </c>
      <c r="AH185" s="37">
        <v>0</v>
      </c>
      <c r="AI185" s="37">
        <v>0</v>
      </c>
      <c r="AJ185" s="37">
        <v>0</v>
      </c>
      <c r="AK185" s="37">
        <v>0</v>
      </c>
      <c r="AL185" s="37">
        <v>0</v>
      </c>
      <c r="AM185" s="37">
        <v>0</v>
      </c>
      <c r="AN185" s="37">
        <v>0</v>
      </c>
      <c r="AO185" s="37"/>
      <c r="AP185" s="37"/>
      <c r="AQ185" s="37"/>
      <c r="AR185" s="37"/>
    </row>
    <row r="186" spans="1:44" x14ac:dyDescent="0.2">
      <c r="A186" s="1">
        <f t="shared" si="6"/>
        <v>10</v>
      </c>
      <c r="B186" s="101">
        <f t="shared" si="5"/>
        <v>49979</v>
      </c>
      <c r="C186" s="37">
        <v>0</v>
      </c>
      <c r="D186" s="37">
        <v>0</v>
      </c>
      <c r="E186" s="37">
        <v>0</v>
      </c>
      <c r="F186" s="37">
        <v>0</v>
      </c>
      <c r="G186" s="37">
        <v>0</v>
      </c>
      <c r="H186" s="37">
        <v>0</v>
      </c>
      <c r="I186" s="37">
        <v>0</v>
      </c>
      <c r="J186" s="37">
        <v>0</v>
      </c>
      <c r="K186" s="37">
        <v>0</v>
      </c>
      <c r="L186" s="37">
        <v>0</v>
      </c>
      <c r="M186" s="37">
        <v>0</v>
      </c>
      <c r="N186" s="37">
        <v>0</v>
      </c>
      <c r="O186" s="37">
        <v>0</v>
      </c>
      <c r="P186" s="37">
        <v>0</v>
      </c>
      <c r="Q186" s="37">
        <v>0</v>
      </c>
      <c r="R186" s="37">
        <v>0</v>
      </c>
      <c r="S186" s="37">
        <v>0</v>
      </c>
      <c r="T186" s="37">
        <v>0</v>
      </c>
      <c r="U186" s="37">
        <v>1</v>
      </c>
      <c r="V186" s="37">
        <v>0</v>
      </c>
      <c r="W186" s="37">
        <v>0</v>
      </c>
      <c r="X186" s="37" t="e">
        <v>#N/A</v>
      </c>
      <c r="Y186" s="37">
        <v>0</v>
      </c>
      <c r="Z186" s="37">
        <v>0</v>
      </c>
      <c r="AA186" s="37">
        <v>0</v>
      </c>
      <c r="AB186" s="37">
        <v>0</v>
      </c>
      <c r="AC186" s="37">
        <v>0</v>
      </c>
      <c r="AD186" s="37">
        <v>0</v>
      </c>
      <c r="AE186" s="47">
        <v>9.6699999999999994E-2</v>
      </c>
      <c r="AF186" s="37">
        <v>0</v>
      </c>
      <c r="AG186" s="37">
        <v>0</v>
      </c>
      <c r="AH186" s="37">
        <v>0</v>
      </c>
      <c r="AI186" s="37">
        <v>0</v>
      </c>
      <c r="AJ186" s="37">
        <v>0</v>
      </c>
      <c r="AK186" s="37">
        <v>0</v>
      </c>
      <c r="AL186" s="37">
        <v>0</v>
      </c>
      <c r="AM186" s="37">
        <v>0</v>
      </c>
      <c r="AN186" s="37">
        <v>0</v>
      </c>
      <c r="AO186" s="37"/>
      <c r="AP186" s="37"/>
      <c r="AQ186" s="37"/>
      <c r="AR186" s="37"/>
    </row>
    <row r="187" spans="1:44" x14ac:dyDescent="0.2">
      <c r="A187" s="1">
        <f t="shared" si="6"/>
        <v>11</v>
      </c>
      <c r="B187" s="101">
        <f t="shared" si="5"/>
        <v>50009</v>
      </c>
      <c r="C187" s="37">
        <v>0</v>
      </c>
      <c r="D187" s="37">
        <v>0</v>
      </c>
      <c r="E187" s="37">
        <v>0</v>
      </c>
      <c r="F187" s="37">
        <v>0</v>
      </c>
      <c r="G187" s="37">
        <v>0</v>
      </c>
      <c r="H187" s="37">
        <v>0</v>
      </c>
      <c r="I187" s="37">
        <v>0</v>
      </c>
      <c r="J187" s="37">
        <v>0</v>
      </c>
      <c r="K187" s="37">
        <v>0</v>
      </c>
      <c r="L187" s="37">
        <v>0</v>
      </c>
      <c r="M187" s="37">
        <v>0</v>
      </c>
      <c r="N187" s="37">
        <v>0</v>
      </c>
      <c r="O187" s="37">
        <v>0</v>
      </c>
      <c r="P187" s="37">
        <v>0</v>
      </c>
      <c r="Q187" s="37">
        <v>0</v>
      </c>
      <c r="R187" s="37">
        <v>0</v>
      </c>
      <c r="S187" s="37">
        <v>0</v>
      </c>
      <c r="T187" s="37">
        <v>0</v>
      </c>
      <c r="U187" s="37">
        <v>1</v>
      </c>
      <c r="V187" s="37">
        <v>0</v>
      </c>
      <c r="W187" s="37">
        <v>0</v>
      </c>
      <c r="X187" s="37" t="e">
        <v>#N/A</v>
      </c>
      <c r="Y187" s="37">
        <v>0</v>
      </c>
      <c r="Z187" s="37">
        <v>0</v>
      </c>
      <c r="AA187" s="37">
        <v>0</v>
      </c>
      <c r="AB187" s="37">
        <v>0</v>
      </c>
      <c r="AC187" s="37">
        <v>0</v>
      </c>
      <c r="AD187" s="37">
        <v>0</v>
      </c>
      <c r="AE187" s="47">
        <v>9.6699999999999994E-2</v>
      </c>
      <c r="AF187" s="37">
        <v>0</v>
      </c>
      <c r="AG187" s="37">
        <v>0</v>
      </c>
      <c r="AH187" s="37">
        <v>0</v>
      </c>
      <c r="AI187" s="37">
        <v>0</v>
      </c>
      <c r="AJ187" s="37">
        <v>0</v>
      </c>
      <c r="AK187" s="37">
        <v>0</v>
      </c>
      <c r="AL187" s="37">
        <v>0</v>
      </c>
      <c r="AM187" s="37">
        <v>0</v>
      </c>
      <c r="AN187" s="37">
        <v>0</v>
      </c>
      <c r="AO187" s="37"/>
      <c r="AP187" s="37"/>
      <c r="AQ187" s="37"/>
      <c r="AR187" s="37"/>
    </row>
    <row r="188" spans="1:44" x14ac:dyDescent="0.2">
      <c r="A188" s="53"/>
      <c r="B188" s="10"/>
      <c r="X188" s="20"/>
      <c r="Y188" s="20"/>
      <c r="Z188" s="20"/>
      <c r="AA188" s="20"/>
      <c r="AR188" s="37"/>
    </row>
    <row r="189" spans="1:44" x14ac:dyDescent="0.2">
      <c r="A189" s="53"/>
      <c r="B189" s="10"/>
      <c r="X189" s="20"/>
      <c r="Y189" s="20"/>
      <c r="Z189" s="20"/>
      <c r="AA189" s="20"/>
      <c r="AR189" s="37"/>
    </row>
    <row r="190" spans="1:44" x14ac:dyDescent="0.2">
      <c r="A190" s="53"/>
      <c r="B190" s="10"/>
      <c r="X190" s="20"/>
      <c r="Y190" s="20"/>
      <c r="Z190" s="20"/>
      <c r="AA190" s="20"/>
      <c r="AR190" s="37"/>
    </row>
    <row r="191" spans="1:44" x14ac:dyDescent="0.2">
      <c r="A191" s="53"/>
      <c r="B191" s="10"/>
      <c r="X191" s="20"/>
      <c r="Y191" s="20"/>
      <c r="Z191" s="20"/>
      <c r="AA191" s="20"/>
      <c r="AR191" s="37"/>
    </row>
    <row r="192" spans="1:44" x14ac:dyDescent="0.2">
      <c r="A192" s="53"/>
      <c r="B192" s="10"/>
      <c r="X192" s="20"/>
      <c r="Y192" s="20"/>
      <c r="Z192" s="20"/>
      <c r="AA192" s="20"/>
      <c r="AR192" s="37"/>
    </row>
    <row r="193" spans="2:44" x14ac:dyDescent="0.2">
      <c r="B193" s="10"/>
      <c r="X193" s="20"/>
      <c r="Y193" s="20"/>
      <c r="Z193" s="20"/>
      <c r="AA193" s="20"/>
      <c r="AR193" s="37"/>
    </row>
    <row r="194" spans="2:44" x14ac:dyDescent="0.2">
      <c r="B194" s="10"/>
      <c r="X194" s="20"/>
      <c r="Y194" s="20"/>
      <c r="Z194" s="20"/>
      <c r="AA194" s="20"/>
      <c r="AR194" s="37"/>
    </row>
    <row r="195" spans="2:44" x14ac:dyDescent="0.2">
      <c r="B195" s="10"/>
      <c r="X195" s="20"/>
      <c r="Y195" s="20"/>
      <c r="Z195" s="20"/>
      <c r="AA195" s="20"/>
      <c r="AR195" s="37"/>
    </row>
    <row r="196" spans="2:44" x14ac:dyDescent="0.2">
      <c r="B196" s="10"/>
      <c r="X196" s="20"/>
      <c r="Y196" s="20"/>
      <c r="Z196" s="20"/>
      <c r="AA196" s="20"/>
      <c r="AR196" s="37"/>
    </row>
    <row r="197" spans="2:44" x14ac:dyDescent="0.2">
      <c r="B197" s="10"/>
      <c r="X197" s="20"/>
      <c r="Y197" s="20"/>
      <c r="Z197" s="20"/>
      <c r="AA197" s="20"/>
      <c r="AR197" s="37"/>
    </row>
    <row r="198" spans="2:44" x14ac:dyDescent="0.2">
      <c r="B198" s="10"/>
      <c r="X198" s="20"/>
      <c r="Y198" s="20"/>
      <c r="Z198" s="20"/>
      <c r="AA198" s="20"/>
      <c r="AR198" s="37"/>
    </row>
    <row r="199" spans="2:44" x14ac:dyDescent="0.2">
      <c r="B199" s="10"/>
      <c r="X199" s="20"/>
      <c r="Y199" s="20"/>
      <c r="Z199" s="20"/>
      <c r="AA199" s="20"/>
      <c r="AR199" s="37"/>
    </row>
    <row r="200" spans="2:44" x14ac:dyDescent="0.2">
      <c r="B200" s="10"/>
      <c r="X200" s="20"/>
      <c r="Y200" s="20"/>
      <c r="Z200" s="20"/>
      <c r="AA200" s="20"/>
      <c r="AR200" s="37"/>
    </row>
    <row r="201" spans="2:44" x14ac:dyDescent="0.2">
      <c r="B201" s="10"/>
      <c r="X201" s="20"/>
      <c r="Y201" s="20"/>
      <c r="Z201" s="20"/>
      <c r="AA201" s="20"/>
      <c r="AR201" s="37"/>
    </row>
    <row r="202" spans="2:44" x14ac:dyDescent="0.2">
      <c r="B202" s="10"/>
      <c r="X202" s="20"/>
      <c r="Y202" s="20"/>
      <c r="Z202" s="20"/>
      <c r="AA202" s="20"/>
      <c r="AR202" s="37"/>
    </row>
    <row r="203" spans="2:44" x14ac:dyDescent="0.2">
      <c r="B203" s="10"/>
      <c r="X203" s="20"/>
      <c r="Y203" s="20"/>
      <c r="Z203" s="20"/>
      <c r="AA203" s="20"/>
      <c r="AR203" s="37"/>
    </row>
    <row r="204" spans="2:44" x14ac:dyDescent="0.2">
      <c r="B204" s="10"/>
      <c r="X204" s="20"/>
      <c r="Y204" s="20"/>
      <c r="Z204" s="20"/>
      <c r="AA204" s="20"/>
    </row>
    <row r="205" spans="2:44" x14ac:dyDescent="0.2">
      <c r="B205" s="10"/>
      <c r="X205" s="20"/>
      <c r="Y205" s="20"/>
      <c r="Z205" s="20"/>
      <c r="AA205" s="20"/>
    </row>
    <row r="206" spans="2:44" x14ac:dyDescent="0.2">
      <c r="B206" s="10"/>
      <c r="X206" s="20"/>
      <c r="Y206" s="20"/>
      <c r="Z206" s="20"/>
      <c r="AA206" s="20"/>
    </row>
    <row r="207" spans="2:44" x14ac:dyDescent="0.2">
      <c r="B207" s="10"/>
      <c r="X207" s="20"/>
      <c r="Y207" s="20"/>
      <c r="Z207" s="20"/>
      <c r="AA207" s="20"/>
    </row>
    <row r="208" spans="2:44" x14ac:dyDescent="0.2">
      <c r="B208" s="10"/>
      <c r="X208" s="20"/>
      <c r="Y208" s="20"/>
      <c r="Z208" s="20"/>
      <c r="AA208" s="20"/>
    </row>
    <row r="209" spans="2:27" x14ac:dyDescent="0.2">
      <c r="B209" s="10"/>
      <c r="X209" s="20"/>
      <c r="Y209" s="20"/>
      <c r="Z209" s="20"/>
      <c r="AA209" s="20"/>
    </row>
    <row r="210" spans="2:27" x14ac:dyDescent="0.2">
      <c r="B210" s="10"/>
      <c r="X210" s="20"/>
      <c r="Y210" s="20"/>
      <c r="Z210" s="20"/>
      <c r="AA210" s="20"/>
    </row>
    <row r="211" spans="2:27" x14ac:dyDescent="0.2">
      <c r="B211" s="10"/>
      <c r="X211" s="20"/>
      <c r="Y211" s="20"/>
      <c r="Z211" s="20"/>
      <c r="AA211" s="20"/>
    </row>
    <row r="212" spans="2:27" x14ac:dyDescent="0.2">
      <c r="B212" s="10"/>
      <c r="X212" s="20"/>
      <c r="Y212" s="20"/>
      <c r="Z212" s="20"/>
      <c r="AA212" s="20"/>
    </row>
    <row r="213" spans="2:27" x14ac:dyDescent="0.2">
      <c r="B213" s="10"/>
      <c r="X213" s="20"/>
      <c r="Y213" s="20"/>
      <c r="Z213" s="20"/>
      <c r="AA213" s="20"/>
    </row>
    <row r="214" spans="2:27" x14ac:dyDescent="0.2">
      <c r="B214" s="10"/>
      <c r="X214" s="20"/>
      <c r="Y214" s="20"/>
      <c r="Z214" s="20"/>
      <c r="AA214" s="20"/>
    </row>
    <row r="215" spans="2:27" x14ac:dyDescent="0.2">
      <c r="B215" s="10"/>
      <c r="X215" s="20"/>
      <c r="Y215" s="20"/>
      <c r="Z215" s="20"/>
      <c r="AA215" s="20"/>
    </row>
    <row r="216" spans="2:27" x14ac:dyDescent="0.2">
      <c r="B216" s="10"/>
      <c r="X216" s="20"/>
      <c r="Y216" s="20"/>
      <c r="Z216" s="20"/>
      <c r="AA216" s="20"/>
    </row>
    <row r="217" spans="2:27" x14ac:dyDescent="0.2">
      <c r="B217" s="10"/>
      <c r="X217" s="20"/>
      <c r="Y217" s="20"/>
      <c r="Z217" s="20"/>
      <c r="AA217" s="20"/>
    </row>
    <row r="218" spans="2:27" x14ac:dyDescent="0.2">
      <c r="B218" s="10"/>
      <c r="X218" s="20"/>
      <c r="Y218" s="20"/>
      <c r="Z218" s="20"/>
      <c r="AA218" s="20"/>
    </row>
    <row r="219" spans="2:27" x14ac:dyDescent="0.2">
      <c r="B219" s="10"/>
      <c r="X219" s="20"/>
      <c r="Y219" s="20"/>
      <c r="Z219" s="20"/>
      <c r="AA219" s="20"/>
    </row>
    <row r="220" spans="2:27" x14ac:dyDescent="0.2">
      <c r="B220" s="10"/>
      <c r="X220" s="20"/>
      <c r="Y220" s="20"/>
      <c r="Z220" s="20"/>
      <c r="AA220" s="20"/>
    </row>
    <row r="221" spans="2:27" x14ac:dyDescent="0.2">
      <c r="B221" s="10"/>
      <c r="X221" s="20"/>
      <c r="Y221" s="20"/>
      <c r="Z221" s="20"/>
      <c r="AA221" s="20"/>
    </row>
    <row r="222" spans="2:27" x14ac:dyDescent="0.2">
      <c r="B222" s="10"/>
      <c r="X222" s="20"/>
      <c r="Y222" s="20"/>
      <c r="Z222" s="20"/>
      <c r="AA222" s="20"/>
    </row>
    <row r="223" spans="2:27" x14ac:dyDescent="0.2">
      <c r="B223" s="10"/>
      <c r="X223" s="20"/>
      <c r="Y223" s="20"/>
      <c r="Z223" s="20"/>
      <c r="AA223" s="20"/>
    </row>
    <row r="224" spans="2:27" x14ac:dyDescent="0.2">
      <c r="B224" s="10"/>
      <c r="X224" s="20"/>
      <c r="Y224" s="20"/>
      <c r="Z224" s="20"/>
      <c r="AA224" s="20"/>
    </row>
    <row r="225" spans="2:27" x14ac:dyDescent="0.2">
      <c r="B225" s="10"/>
      <c r="X225" s="20"/>
      <c r="Y225" s="20"/>
      <c r="Z225" s="20"/>
      <c r="AA225" s="20"/>
    </row>
    <row r="226" spans="2:27" x14ac:dyDescent="0.2">
      <c r="B226" s="10"/>
      <c r="X226" s="20"/>
      <c r="Y226" s="20"/>
      <c r="Z226" s="20"/>
      <c r="AA226" s="20"/>
    </row>
    <row r="227" spans="2:27" x14ac:dyDescent="0.2">
      <c r="B227" s="10"/>
      <c r="X227" s="20"/>
      <c r="Y227" s="20"/>
      <c r="Z227" s="20"/>
      <c r="AA227" s="20"/>
    </row>
    <row r="228" spans="2:27" x14ac:dyDescent="0.2">
      <c r="B228" s="10"/>
      <c r="X228" s="20"/>
      <c r="Y228" s="20"/>
      <c r="Z228" s="20"/>
      <c r="AA228" s="20"/>
    </row>
    <row r="229" spans="2:27" x14ac:dyDescent="0.2">
      <c r="B229" s="10"/>
      <c r="X229" s="20"/>
      <c r="Y229" s="20"/>
      <c r="Z229" s="20"/>
      <c r="AA229" s="20"/>
    </row>
    <row r="230" spans="2:27" x14ac:dyDescent="0.2">
      <c r="B230" s="10"/>
      <c r="X230" s="20"/>
      <c r="Y230" s="20"/>
      <c r="Z230" s="20"/>
      <c r="AA230" s="20"/>
    </row>
    <row r="231" spans="2:27" x14ac:dyDescent="0.2">
      <c r="B231" s="10"/>
      <c r="X231" s="20"/>
      <c r="Y231" s="20"/>
      <c r="Z231" s="20"/>
      <c r="AA231" s="20"/>
    </row>
    <row r="232" spans="2:27" x14ac:dyDescent="0.2">
      <c r="B232" s="10"/>
      <c r="X232" s="20"/>
      <c r="Y232" s="20"/>
      <c r="Z232" s="20"/>
      <c r="AA232" s="20"/>
    </row>
    <row r="233" spans="2:27" x14ac:dyDescent="0.2">
      <c r="B233" s="10"/>
      <c r="X233" s="20"/>
      <c r="Y233" s="20"/>
      <c r="Z233" s="20"/>
      <c r="AA233" s="20"/>
    </row>
    <row r="234" spans="2:27" x14ac:dyDescent="0.2">
      <c r="B234" s="10"/>
      <c r="X234" s="20"/>
      <c r="Y234" s="20"/>
      <c r="Z234" s="20"/>
      <c r="AA234" s="20"/>
    </row>
    <row r="235" spans="2:27" x14ac:dyDescent="0.2">
      <c r="B235" s="10"/>
      <c r="X235" s="20"/>
      <c r="Y235" s="20"/>
      <c r="Z235" s="20"/>
      <c r="AA235" s="20"/>
    </row>
    <row r="236" spans="2:27" x14ac:dyDescent="0.2">
      <c r="B236" s="10"/>
      <c r="X236" s="20"/>
      <c r="Y236" s="20"/>
      <c r="Z236" s="20"/>
      <c r="AA236" s="20"/>
    </row>
    <row r="237" spans="2:27" x14ac:dyDescent="0.2">
      <c r="B237" s="10"/>
      <c r="X237" s="20"/>
      <c r="Y237" s="20"/>
      <c r="Z237" s="20"/>
      <c r="AA237" s="20"/>
    </row>
    <row r="238" spans="2:27" x14ac:dyDescent="0.2">
      <c r="B238" s="10"/>
      <c r="X238" s="20"/>
      <c r="Y238" s="20"/>
      <c r="Z238" s="20"/>
      <c r="AA238" s="20"/>
    </row>
    <row r="239" spans="2:27" x14ac:dyDescent="0.2">
      <c r="B239" s="10"/>
      <c r="X239" s="20"/>
      <c r="Y239" s="20"/>
      <c r="Z239" s="20"/>
      <c r="AA239" s="20"/>
    </row>
    <row r="240" spans="2:27" x14ac:dyDescent="0.2">
      <c r="B240" s="10"/>
      <c r="X240" s="20"/>
      <c r="Y240" s="20"/>
      <c r="Z240" s="20"/>
      <c r="AA240" s="20"/>
    </row>
    <row r="241" spans="2:27" x14ac:dyDescent="0.2">
      <c r="B241" s="10"/>
      <c r="X241" s="20"/>
      <c r="Y241" s="20"/>
      <c r="Z241" s="20"/>
      <c r="AA241" s="20"/>
    </row>
    <row r="242" spans="2:27" x14ac:dyDescent="0.2">
      <c r="B242" s="10"/>
      <c r="X242" s="20"/>
      <c r="Y242" s="20"/>
      <c r="Z242" s="20"/>
      <c r="AA242" s="20"/>
    </row>
    <row r="243" spans="2:27" x14ac:dyDescent="0.2">
      <c r="B243" s="10"/>
      <c r="X243" s="20"/>
      <c r="Y243" s="20"/>
      <c r="Z243" s="20"/>
      <c r="AA243" s="20"/>
    </row>
    <row r="244" spans="2:27" x14ac:dyDescent="0.2">
      <c r="B244" s="10"/>
      <c r="X244" s="20"/>
      <c r="Y244" s="20"/>
      <c r="Z244" s="20"/>
      <c r="AA244" s="20"/>
    </row>
    <row r="245" spans="2:27" x14ac:dyDescent="0.2">
      <c r="B245" s="10"/>
      <c r="X245" s="20"/>
      <c r="Y245" s="20"/>
      <c r="Z245" s="20"/>
      <c r="AA245" s="20"/>
    </row>
    <row r="246" spans="2:27" x14ac:dyDescent="0.2">
      <c r="B246" s="10"/>
      <c r="X246" s="20"/>
      <c r="Y246" s="20"/>
      <c r="Z246" s="20"/>
      <c r="AA246" s="20"/>
    </row>
    <row r="247" spans="2:27" x14ac:dyDescent="0.2">
      <c r="B247" s="10"/>
      <c r="X247" s="20"/>
      <c r="Y247" s="20"/>
      <c r="Z247" s="20"/>
      <c r="AA247" s="20"/>
    </row>
    <row r="248" spans="2:27" x14ac:dyDescent="0.2">
      <c r="B248" s="10"/>
      <c r="X248" s="20"/>
      <c r="Y248" s="20"/>
      <c r="Z248" s="20"/>
      <c r="AA248" s="20"/>
    </row>
    <row r="249" spans="2:27" x14ac:dyDescent="0.2">
      <c r="B249" s="10"/>
      <c r="X249" s="20"/>
      <c r="Y249" s="20"/>
      <c r="Z249" s="20"/>
      <c r="AA249" s="20"/>
    </row>
    <row r="250" spans="2:27" x14ac:dyDescent="0.2">
      <c r="B250" s="10"/>
      <c r="X250" s="20"/>
      <c r="Y250" s="20"/>
      <c r="Z250" s="20"/>
      <c r="AA250" s="20"/>
    </row>
    <row r="251" spans="2:27" x14ac:dyDescent="0.2">
      <c r="B251" s="10"/>
      <c r="X251" s="20"/>
      <c r="Y251" s="20"/>
      <c r="Z251" s="20"/>
      <c r="AA251" s="20"/>
    </row>
    <row r="252" spans="2:27" x14ac:dyDescent="0.2">
      <c r="B252" s="10"/>
      <c r="X252" s="20"/>
      <c r="Y252" s="20"/>
      <c r="Z252" s="20"/>
      <c r="AA252" s="20"/>
    </row>
    <row r="253" spans="2:27" x14ac:dyDescent="0.2">
      <c r="B253" s="10"/>
      <c r="X253" s="20"/>
      <c r="Y253" s="20"/>
      <c r="Z253" s="20"/>
      <c r="AA253" s="20"/>
    </row>
    <row r="254" spans="2:27" x14ac:dyDescent="0.2">
      <c r="B254" s="10"/>
      <c r="X254" s="20"/>
      <c r="Y254" s="20"/>
      <c r="Z254" s="20"/>
      <c r="AA254" s="20"/>
    </row>
    <row r="255" spans="2:27" x14ac:dyDescent="0.2">
      <c r="B255" s="10"/>
      <c r="X255" s="20"/>
      <c r="Y255" s="20"/>
      <c r="Z255" s="20"/>
      <c r="AA255" s="20"/>
    </row>
    <row r="256" spans="2:27" x14ac:dyDescent="0.2">
      <c r="B256" s="10"/>
      <c r="X256" s="20"/>
      <c r="Y256" s="20"/>
      <c r="Z256" s="20"/>
      <c r="AA256" s="20"/>
    </row>
    <row r="257" spans="2:27" x14ac:dyDescent="0.2">
      <c r="B257" s="10"/>
      <c r="X257" s="20"/>
      <c r="Y257" s="20"/>
      <c r="Z257" s="20"/>
      <c r="AA257" s="20"/>
    </row>
    <row r="258" spans="2:27" x14ac:dyDescent="0.2">
      <c r="B258" s="10"/>
      <c r="X258" s="20"/>
      <c r="Y258" s="20"/>
      <c r="Z258" s="20"/>
      <c r="AA258" s="20"/>
    </row>
    <row r="259" spans="2:27" x14ac:dyDescent="0.2">
      <c r="B259" s="10"/>
      <c r="X259" s="20"/>
      <c r="Y259" s="20"/>
      <c r="Z259" s="20"/>
      <c r="AA259" s="20"/>
    </row>
    <row r="260" spans="2:27" x14ac:dyDescent="0.2">
      <c r="B260" s="10"/>
      <c r="X260" s="20"/>
      <c r="Y260" s="20"/>
      <c r="Z260" s="20"/>
      <c r="AA260" s="20"/>
    </row>
    <row r="261" spans="2:27" x14ac:dyDescent="0.2">
      <c r="B261" s="10"/>
      <c r="X261" s="20"/>
      <c r="Y261" s="20"/>
      <c r="Z261" s="20"/>
      <c r="AA261" s="20"/>
    </row>
    <row r="262" spans="2:27" x14ac:dyDescent="0.2">
      <c r="B262" s="10"/>
      <c r="X262" s="20"/>
      <c r="Y262" s="20"/>
      <c r="Z262" s="20"/>
      <c r="AA262" s="20"/>
    </row>
    <row r="263" spans="2:27" x14ac:dyDescent="0.2">
      <c r="B263" s="10"/>
      <c r="X263" s="20"/>
      <c r="Y263" s="20"/>
      <c r="Z263" s="20"/>
      <c r="AA263" s="20"/>
    </row>
    <row r="264" spans="2:27" x14ac:dyDescent="0.2">
      <c r="B264" s="10"/>
      <c r="X264" s="20"/>
      <c r="Y264" s="20"/>
      <c r="Z264" s="20"/>
      <c r="AA264" s="20"/>
    </row>
    <row r="265" spans="2:27" x14ac:dyDescent="0.2">
      <c r="B265" s="10"/>
      <c r="X265" s="20"/>
      <c r="Y265" s="20"/>
      <c r="Z265" s="20"/>
      <c r="AA265" s="20"/>
    </row>
    <row r="266" spans="2:27" x14ac:dyDescent="0.2">
      <c r="B266" s="10"/>
      <c r="X266" s="20"/>
      <c r="Y266" s="20"/>
      <c r="Z266" s="20"/>
      <c r="AA266" s="20"/>
    </row>
    <row r="267" spans="2:27" x14ac:dyDescent="0.2">
      <c r="B267" s="10"/>
      <c r="X267" s="20"/>
      <c r="Y267" s="20"/>
      <c r="Z267" s="20"/>
      <c r="AA267" s="20"/>
    </row>
    <row r="268" spans="2:27" x14ac:dyDescent="0.2">
      <c r="B268" s="10"/>
      <c r="X268" s="20"/>
      <c r="Y268" s="20"/>
      <c r="Z268" s="20"/>
      <c r="AA268" s="20"/>
    </row>
    <row r="269" spans="2:27" x14ac:dyDescent="0.2">
      <c r="B269" s="10"/>
      <c r="X269" s="20"/>
      <c r="Y269" s="20"/>
      <c r="Z269" s="20"/>
      <c r="AA269" s="20"/>
    </row>
    <row r="270" spans="2:27" x14ac:dyDescent="0.2">
      <c r="B270" s="10"/>
      <c r="X270" s="20"/>
      <c r="Y270" s="20"/>
      <c r="Z270" s="20"/>
      <c r="AA270" s="20"/>
    </row>
    <row r="271" spans="2:27" x14ac:dyDescent="0.2">
      <c r="B271" s="10"/>
      <c r="X271" s="20"/>
      <c r="Y271" s="20"/>
      <c r="Z271" s="20"/>
      <c r="AA271" s="20"/>
    </row>
    <row r="272" spans="2:27" x14ac:dyDescent="0.2">
      <c r="B272" s="10"/>
      <c r="X272" s="20"/>
      <c r="Y272" s="20"/>
      <c r="Z272" s="20"/>
      <c r="AA272" s="20"/>
    </row>
    <row r="273" spans="2:27" x14ac:dyDescent="0.2">
      <c r="B273" s="10"/>
      <c r="X273" s="20"/>
      <c r="Y273" s="20"/>
      <c r="Z273" s="20"/>
      <c r="AA273" s="20"/>
    </row>
    <row r="274" spans="2:27" x14ac:dyDescent="0.2">
      <c r="B274" s="10"/>
      <c r="X274" s="20"/>
      <c r="Y274" s="20"/>
      <c r="Z274" s="20"/>
      <c r="AA274" s="20"/>
    </row>
    <row r="275" spans="2:27" x14ac:dyDescent="0.2">
      <c r="B275" s="10"/>
      <c r="X275" s="20"/>
      <c r="Y275" s="20"/>
      <c r="Z275" s="20"/>
      <c r="AA275" s="20"/>
    </row>
    <row r="276" spans="2:27" x14ac:dyDescent="0.2">
      <c r="B276" s="10"/>
      <c r="X276" s="20"/>
      <c r="Y276" s="20"/>
      <c r="Z276" s="20"/>
      <c r="AA276" s="20"/>
    </row>
    <row r="277" spans="2:27" x14ac:dyDescent="0.2">
      <c r="B277" s="10"/>
      <c r="X277" s="20"/>
      <c r="Y277" s="20"/>
      <c r="Z277" s="20"/>
      <c r="AA277" s="20"/>
    </row>
    <row r="278" spans="2:27" x14ac:dyDescent="0.2">
      <c r="B278" s="10"/>
      <c r="X278" s="20"/>
      <c r="Y278" s="20"/>
      <c r="Z278" s="20"/>
      <c r="AA278" s="20"/>
    </row>
    <row r="279" spans="2:27" x14ac:dyDescent="0.2">
      <c r="B279" s="10"/>
      <c r="X279" s="20"/>
      <c r="Y279" s="20"/>
      <c r="Z279" s="20"/>
      <c r="AA279" s="20"/>
    </row>
    <row r="280" spans="2:27" x14ac:dyDescent="0.2">
      <c r="B280" s="10"/>
      <c r="X280" s="20"/>
      <c r="Y280" s="20"/>
      <c r="Z280" s="20"/>
      <c r="AA280" s="20"/>
    </row>
    <row r="281" spans="2:27" x14ac:dyDescent="0.2">
      <c r="B281" s="10"/>
      <c r="X281" s="20"/>
      <c r="Y281" s="20"/>
      <c r="Z281" s="20"/>
      <c r="AA281" s="20"/>
    </row>
    <row r="282" spans="2:27" x14ac:dyDescent="0.2">
      <c r="B282" s="10"/>
      <c r="X282" s="20"/>
      <c r="Y282" s="20"/>
      <c r="Z282" s="20"/>
      <c r="AA282" s="20"/>
    </row>
    <row r="283" spans="2:27" x14ac:dyDescent="0.2">
      <c r="B283" s="10"/>
      <c r="X283" s="20"/>
      <c r="Y283" s="20"/>
      <c r="Z283" s="20"/>
      <c r="AA283" s="20"/>
    </row>
    <row r="284" spans="2:27" x14ac:dyDescent="0.2">
      <c r="B284" s="10"/>
      <c r="X284" s="20"/>
      <c r="Y284" s="20"/>
      <c r="Z284" s="20"/>
      <c r="AA284" s="20"/>
    </row>
    <row r="285" spans="2:27" x14ac:dyDescent="0.2">
      <c r="B285" s="10"/>
      <c r="X285" s="20"/>
      <c r="Y285" s="20"/>
      <c r="Z285" s="20"/>
      <c r="AA285" s="20"/>
    </row>
    <row r="286" spans="2:27" x14ac:dyDescent="0.2">
      <c r="B286" s="10"/>
      <c r="X286" s="20"/>
      <c r="Y286" s="20"/>
      <c r="Z286" s="20"/>
      <c r="AA286" s="20"/>
    </row>
    <row r="287" spans="2:27" x14ac:dyDescent="0.2">
      <c r="B287" s="10"/>
      <c r="X287" s="20"/>
      <c r="Y287" s="20"/>
      <c r="Z287" s="20"/>
      <c r="AA287" s="20"/>
    </row>
    <row r="288" spans="2:27" x14ac:dyDescent="0.2">
      <c r="B288" s="10"/>
      <c r="X288" s="20"/>
      <c r="Y288" s="20"/>
      <c r="Z288" s="20"/>
      <c r="AA288" s="20"/>
    </row>
    <row r="289" spans="2:27" x14ac:dyDescent="0.2">
      <c r="B289" s="10"/>
      <c r="X289" s="20"/>
      <c r="Y289" s="20"/>
      <c r="Z289" s="20"/>
      <c r="AA289" s="20"/>
    </row>
    <row r="290" spans="2:27" x14ac:dyDescent="0.2">
      <c r="B290" s="10"/>
      <c r="X290" s="20"/>
      <c r="Y290" s="20"/>
      <c r="Z290" s="20"/>
      <c r="AA290" s="20"/>
    </row>
    <row r="291" spans="2:27" x14ac:dyDescent="0.2">
      <c r="B291" s="10"/>
      <c r="X291" s="20"/>
      <c r="Y291" s="20"/>
      <c r="Z291" s="20"/>
      <c r="AA291" s="20"/>
    </row>
    <row r="292" spans="2:27" x14ac:dyDescent="0.2">
      <c r="B292" s="10"/>
      <c r="X292" s="20"/>
      <c r="Y292" s="20"/>
      <c r="Z292" s="20"/>
      <c r="AA292" s="20"/>
    </row>
    <row r="293" spans="2:27" x14ac:dyDescent="0.2">
      <c r="B293" s="10"/>
      <c r="X293" s="20"/>
      <c r="Y293" s="20"/>
      <c r="Z293" s="20"/>
      <c r="AA293" s="20"/>
    </row>
    <row r="294" spans="2:27" x14ac:dyDescent="0.2">
      <c r="B294" s="10"/>
      <c r="X294" s="20"/>
      <c r="Y294" s="20"/>
      <c r="Z294" s="20"/>
      <c r="AA294" s="20"/>
    </row>
    <row r="295" spans="2:27" x14ac:dyDescent="0.2">
      <c r="B295" s="10"/>
      <c r="X295" s="20"/>
      <c r="Y295" s="20"/>
      <c r="Z295" s="20"/>
      <c r="AA295" s="20"/>
    </row>
    <row r="296" spans="2:27" x14ac:dyDescent="0.2">
      <c r="B296" s="10"/>
      <c r="X296" s="20"/>
      <c r="Y296" s="20"/>
      <c r="Z296" s="20"/>
      <c r="AA296" s="20"/>
    </row>
  </sheetData>
  <mergeCells count="1">
    <mergeCell ref="O2:P2"/>
  </mergeCells>
  <phoneticPr fontId="2" type="noConversion"/>
  <pageMargins left="0.75" right="0.75" top="1" bottom="1" header="0.5" footer="0.5"/>
  <headerFooter alignWithMargins="0"/>
  <drawing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29"/>
  <sheetViews>
    <sheetView workbookViewId="0"/>
  </sheetViews>
  <sheetFormatPr defaultRowHeight="12.75" x14ac:dyDescent="0.2"/>
  <sheetData>
    <row r="3" spans="2:3" x14ac:dyDescent="0.2">
      <c r="B3" s="58" t="s">
        <v>124</v>
      </c>
      <c r="C3" s="58"/>
    </row>
    <row r="4" spans="2:3" x14ac:dyDescent="0.2">
      <c r="B4" s="45" t="s">
        <v>125</v>
      </c>
      <c r="C4" s="45" t="s">
        <v>126</v>
      </c>
    </row>
    <row r="5" spans="2:3" x14ac:dyDescent="0.2">
      <c r="B5">
        <v>2012</v>
      </c>
      <c r="C5" s="126">
        <f>'PS INPUT'!C316</f>
        <v>237</v>
      </c>
    </row>
    <row r="6" spans="2:3" x14ac:dyDescent="0.2">
      <c r="B6">
        <v>2013</v>
      </c>
      <c r="C6" s="6">
        <f>C5</f>
        <v>237</v>
      </c>
    </row>
    <row r="7" spans="2:3" x14ac:dyDescent="0.2">
      <c r="B7">
        <v>2014</v>
      </c>
      <c r="C7" s="6">
        <f t="shared" ref="C7:C26" si="0">C6</f>
        <v>237</v>
      </c>
    </row>
    <row r="8" spans="2:3" x14ac:dyDescent="0.2">
      <c r="B8">
        <v>2015</v>
      </c>
      <c r="C8" s="6">
        <f t="shared" si="0"/>
        <v>237</v>
      </c>
    </row>
    <row r="9" spans="2:3" x14ac:dyDescent="0.2">
      <c r="B9">
        <v>2016</v>
      </c>
      <c r="C9" s="6">
        <f t="shared" si="0"/>
        <v>237</v>
      </c>
    </row>
    <row r="10" spans="2:3" x14ac:dyDescent="0.2">
      <c r="B10">
        <v>2017</v>
      </c>
      <c r="C10" s="6">
        <f t="shared" si="0"/>
        <v>237</v>
      </c>
    </row>
    <row r="11" spans="2:3" x14ac:dyDescent="0.2">
      <c r="B11">
        <v>2018</v>
      </c>
      <c r="C11" s="6">
        <f t="shared" si="0"/>
        <v>237</v>
      </c>
    </row>
    <row r="12" spans="2:3" x14ac:dyDescent="0.2">
      <c r="B12">
        <v>2019</v>
      </c>
      <c r="C12" s="6">
        <f t="shared" si="0"/>
        <v>237</v>
      </c>
    </row>
    <row r="13" spans="2:3" x14ac:dyDescent="0.2">
      <c r="B13">
        <v>2020</v>
      </c>
      <c r="C13" s="6">
        <f t="shared" si="0"/>
        <v>237</v>
      </c>
    </row>
    <row r="14" spans="2:3" x14ac:dyDescent="0.2">
      <c r="B14">
        <v>2021</v>
      </c>
      <c r="C14" s="6">
        <f t="shared" si="0"/>
        <v>237</v>
      </c>
    </row>
    <row r="15" spans="2:3" x14ac:dyDescent="0.2">
      <c r="B15">
        <v>2022</v>
      </c>
      <c r="C15" s="6">
        <f t="shared" si="0"/>
        <v>237</v>
      </c>
    </row>
    <row r="16" spans="2:3" x14ac:dyDescent="0.2">
      <c r="B16">
        <v>2023</v>
      </c>
      <c r="C16" s="6">
        <f t="shared" si="0"/>
        <v>237</v>
      </c>
    </row>
    <row r="17" spans="2:3" x14ac:dyDescent="0.2">
      <c r="B17">
        <v>2024</v>
      </c>
      <c r="C17" s="6">
        <f t="shared" si="0"/>
        <v>237</v>
      </c>
    </row>
    <row r="18" spans="2:3" x14ac:dyDescent="0.2">
      <c r="B18">
        <v>2025</v>
      </c>
      <c r="C18" s="6">
        <f t="shared" si="0"/>
        <v>237</v>
      </c>
    </row>
    <row r="19" spans="2:3" x14ac:dyDescent="0.2">
      <c r="B19">
        <v>2026</v>
      </c>
      <c r="C19" s="6">
        <f t="shared" si="0"/>
        <v>237</v>
      </c>
    </row>
    <row r="20" spans="2:3" x14ac:dyDescent="0.2">
      <c r="B20">
        <v>2027</v>
      </c>
      <c r="C20" s="6">
        <f t="shared" si="0"/>
        <v>237</v>
      </c>
    </row>
    <row r="21" spans="2:3" x14ac:dyDescent="0.2">
      <c r="B21">
        <v>2028</v>
      </c>
      <c r="C21" s="6">
        <f t="shared" si="0"/>
        <v>237</v>
      </c>
    </row>
    <row r="22" spans="2:3" x14ac:dyDescent="0.2">
      <c r="B22">
        <v>2029</v>
      </c>
      <c r="C22" s="6">
        <f t="shared" si="0"/>
        <v>237</v>
      </c>
    </row>
    <row r="23" spans="2:3" x14ac:dyDescent="0.2">
      <c r="B23">
        <v>2030</v>
      </c>
      <c r="C23" s="6">
        <f t="shared" si="0"/>
        <v>237</v>
      </c>
    </row>
    <row r="24" spans="2:3" x14ac:dyDescent="0.2">
      <c r="B24">
        <v>2031</v>
      </c>
      <c r="C24" s="6">
        <f t="shared" si="0"/>
        <v>237</v>
      </c>
    </row>
    <row r="25" spans="2:3" x14ac:dyDescent="0.2">
      <c r="B25">
        <v>2032</v>
      </c>
      <c r="C25" s="6">
        <f t="shared" si="0"/>
        <v>237</v>
      </c>
    </row>
    <row r="26" spans="2:3" x14ac:dyDescent="0.2">
      <c r="B26">
        <v>2033</v>
      </c>
      <c r="C26" s="6">
        <f t="shared" si="0"/>
        <v>237</v>
      </c>
    </row>
    <row r="29" spans="2:3" x14ac:dyDescent="0.2">
      <c r="B29" t="s">
        <v>127</v>
      </c>
      <c r="C29" s="127">
        <f>'PS INPUT'!C320</f>
        <v>9.6699999999999994E-2</v>
      </c>
    </row>
  </sheetData>
  <phoneticPr fontId="2" type="noConversion"/>
  <pageMargins left="0.75" right="0.75" top="1" bottom="1" header="0.5" footer="0.5"/>
  <pageSetup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320"/>
  <sheetViews>
    <sheetView workbookViewId="0"/>
  </sheetViews>
  <sheetFormatPr defaultRowHeight="12.75" outlineLevelRow="1" x14ac:dyDescent="0.2"/>
  <cols>
    <col min="1" max="1" width="27.85546875" customWidth="1"/>
    <col min="2" max="2" width="31.85546875" customWidth="1"/>
    <col min="3" max="3" width="14.7109375" bestFit="1" customWidth="1"/>
    <col min="5" max="6" width="12.140625" customWidth="1"/>
    <col min="7" max="7" width="11.85546875" bestFit="1" customWidth="1"/>
    <col min="8" max="8" width="11.28515625" bestFit="1" customWidth="1"/>
    <col min="9" max="9" width="10.85546875" bestFit="1" customWidth="1"/>
  </cols>
  <sheetData>
    <row r="1" spans="1:254" x14ac:dyDescent="0.2">
      <c r="A1" s="109" t="s">
        <v>189</v>
      </c>
    </row>
    <row r="2" spans="1:254" x14ac:dyDescent="0.2">
      <c r="A2" s="109"/>
      <c r="B2" s="110" t="s">
        <v>190</v>
      </c>
    </row>
    <row r="3" spans="1:254" x14ac:dyDescent="0.2">
      <c r="A3" s="109"/>
      <c r="B3" s="110"/>
    </row>
    <row r="4" spans="1:254" x14ac:dyDescent="0.2">
      <c r="A4" s="109"/>
      <c r="B4" s="111" t="s">
        <v>191</v>
      </c>
      <c r="C4" s="111">
        <v>44621</v>
      </c>
    </row>
    <row r="5" spans="1:254" x14ac:dyDescent="0.2">
      <c r="B5" s="109" t="s">
        <v>27</v>
      </c>
      <c r="C5" s="70">
        <v>39814</v>
      </c>
      <c r="D5" s="70">
        <v>39845</v>
      </c>
      <c r="E5" s="70">
        <v>39873</v>
      </c>
      <c r="F5" s="70">
        <v>39904</v>
      </c>
      <c r="G5" s="70">
        <v>39934</v>
      </c>
      <c r="H5" s="70">
        <v>39965</v>
      </c>
      <c r="I5" s="70">
        <v>39995</v>
      </c>
      <c r="J5" s="70">
        <v>40026</v>
      </c>
      <c r="K5" s="70">
        <v>40057</v>
      </c>
      <c r="L5" s="70">
        <v>40087</v>
      </c>
      <c r="M5" s="70">
        <v>40118</v>
      </c>
      <c r="N5" s="70">
        <v>40148</v>
      </c>
      <c r="O5" s="77">
        <v>40179</v>
      </c>
      <c r="P5" s="77">
        <v>40210</v>
      </c>
      <c r="Q5" s="77">
        <v>40238</v>
      </c>
      <c r="R5" s="77">
        <v>40269</v>
      </c>
      <c r="S5" s="77">
        <v>40299</v>
      </c>
      <c r="T5" s="77">
        <v>40330</v>
      </c>
      <c r="U5" s="77">
        <v>40360</v>
      </c>
      <c r="V5" s="77">
        <v>40391</v>
      </c>
      <c r="W5" s="77">
        <v>40422</v>
      </c>
      <c r="X5" s="77">
        <v>40452</v>
      </c>
      <c r="Y5" s="77">
        <v>40483</v>
      </c>
      <c r="Z5" s="77">
        <v>40513</v>
      </c>
      <c r="AA5" s="77">
        <v>40544</v>
      </c>
      <c r="AB5" s="77">
        <v>40575</v>
      </c>
      <c r="AC5" s="77">
        <v>40603</v>
      </c>
      <c r="AD5" s="77">
        <v>40634</v>
      </c>
      <c r="AE5" s="77">
        <v>40664</v>
      </c>
      <c r="AF5" s="77">
        <v>40695</v>
      </c>
      <c r="AG5" s="77">
        <v>40725</v>
      </c>
      <c r="AH5" s="77">
        <v>40756</v>
      </c>
      <c r="AI5" s="77">
        <v>40787</v>
      </c>
      <c r="AJ5" s="77">
        <v>40817</v>
      </c>
      <c r="AK5" s="77">
        <v>40848</v>
      </c>
      <c r="AL5" s="77">
        <v>40878</v>
      </c>
      <c r="AM5" s="77">
        <v>40909</v>
      </c>
      <c r="AN5" s="77">
        <v>40940</v>
      </c>
      <c r="AO5" s="77">
        <v>40969</v>
      </c>
      <c r="AP5" s="77">
        <v>41000</v>
      </c>
      <c r="AQ5" s="77">
        <v>41030</v>
      </c>
      <c r="AR5" s="77">
        <v>41061</v>
      </c>
      <c r="AS5" s="77">
        <v>41091</v>
      </c>
      <c r="AT5" s="77">
        <v>41122</v>
      </c>
      <c r="AU5" s="77">
        <v>41153</v>
      </c>
      <c r="AV5" s="77">
        <v>41183</v>
      </c>
      <c r="AW5" s="77">
        <v>41214</v>
      </c>
      <c r="AX5" s="77">
        <v>41244</v>
      </c>
      <c r="AY5" s="77">
        <v>41275</v>
      </c>
      <c r="AZ5" s="77">
        <v>41306</v>
      </c>
      <c r="BA5" s="77">
        <v>41334</v>
      </c>
      <c r="BB5" s="77">
        <v>41365</v>
      </c>
      <c r="BC5" s="77">
        <v>41395</v>
      </c>
      <c r="BD5" s="77">
        <v>41426</v>
      </c>
      <c r="BE5" s="77">
        <v>41456</v>
      </c>
      <c r="BF5" s="77">
        <v>41487</v>
      </c>
      <c r="BG5" s="77">
        <v>41518</v>
      </c>
      <c r="BH5" s="77">
        <v>41548</v>
      </c>
      <c r="BI5" s="77">
        <v>41579</v>
      </c>
      <c r="BJ5" s="77">
        <v>41609</v>
      </c>
      <c r="BK5" s="77">
        <v>41640</v>
      </c>
      <c r="BL5" s="77">
        <v>41671</v>
      </c>
      <c r="BM5" s="77">
        <v>41699</v>
      </c>
      <c r="BN5" s="77">
        <v>41730</v>
      </c>
      <c r="BO5" s="77">
        <v>41760</v>
      </c>
      <c r="BP5" s="77">
        <v>41791</v>
      </c>
      <c r="BQ5" s="77">
        <v>41821</v>
      </c>
      <c r="BR5" s="77">
        <v>41852</v>
      </c>
      <c r="BS5" s="77">
        <v>41883</v>
      </c>
      <c r="BT5" s="77">
        <v>41913</v>
      </c>
      <c r="BU5" s="77">
        <v>41944</v>
      </c>
      <c r="BV5" s="77">
        <v>41974</v>
      </c>
      <c r="BW5" s="77">
        <v>42005</v>
      </c>
      <c r="BX5" s="77">
        <v>42036</v>
      </c>
      <c r="BY5" s="77">
        <v>42064</v>
      </c>
      <c r="BZ5" s="77">
        <v>42095</v>
      </c>
      <c r="CA5" s="77">
        <v>42125</v>
      </c>
      <c r="CB5" s="77">
        <v>42156</v>
      </c>
      <c r="CC5" s="77">
        <v>42186</v>
      </c>
      <c r="CD5" s="77">
        <v>42217</v>
      </c>
      <c r="CE5" s="77">
        <v>42248</v>
      </c>
      <c r="CF5" s="77">
        <v>42278</v>
      </c>
      <c r="CG5" s="77">
        <v>42309</v>
      </c>
      <c r="CH5" s="77">
        <v>42339</v>
      </c>
      <c r="CI5" s="77">
        <v>42370</v>
      </c>
      <c r="CJ5" s="77">
        <v>42401</v>
      </c>
      <c r="CK5" s="77">
        <v>42430</v>
      </c>
      <c r="CL5" s="77">
        <v>42461</v>
      </c>
      <c r="CM5" s="77">
        <v>42491</v>
      </c>
      <c r="CN5" s="77">
        <v>42522</v>
      </c>
      <c r="CO5" s="77">
        <v>42552</v>
      </c>
      <c r="CP5" s="77">
        <v>42583</v>
      </c>
      <c r="CQ5" s="77">
        <v>42614</v>
      </c>
      <c r="CR5" s="77">
        <v>42644</v>
      </c>
      <c r="CS5" s="77">
        <v>42675</v>
      </c>
      <c r="CT5" s="77">
        <v>42705</v>
      </c>
      <c r="CU5" s="77">
        <v>42736</v>
      </c>
      <c r="CV5" s="77">
        <v>42767</v>
      </c>
      <c r="CW5" s="77">
        <v>42795</v>
      </c>
      <c r="CX5" s="77">
        <v>42826</v>
      </c>
      <c r="CY5" s="77">
        <v>42856</v>
      </c>
      <c r="CZ5" s="77">
        <v>42887</v>
      </c>
      <c r="DA5" s="77">
        <v>42917</v>
      </c>
      <c r="DB5" s="77">
        <v>42948</v>
      </c>
      <c r="DC5" s="77">
        <v>42979</v>
      </c>
      <c r="DD5" s="77">
        <v>43009</v>
      </c>
      <c r="DE5" s="77">
        <v>43040</v>
      </c>
      <c r="DF5" s="77">
        <v>43070</v>
      </c>
      <c r="DG5" s="77">
        <v>43101</v>
      </c>
      <c r="DH5" s="77">
        <v>43132</v>
      </c>
      <c r="DI5" s="77">
        <v>43160</v>
      </c>
      <c r="DJ5" s="77">
        <v>43191</v>
      </c>
      <c r="DK5" s="77">
        <v>43221</v>
      </c>
      <c r="DL5" s="77">
        <v>43252</v>
      </c>
      <c r="DM5" s="77">
        <v>43282</v>
      </c>
      <c r="DN5" s="77">
        <v>43313</v>
      </c>
      <c r="DO5" s="77">
        <v>43344</v>
      </c>
      <c r="DP5" s="77">
        <v>43374</v>
      </c>
      <c r="DQ5" s="77">
        <v>43405</v>
      </c>
      <c r="DR5" s="77">
        <v>43435</v>
      </c>
      <c r="DS5" s="77">
        <v>43466</v>
      </c>
      <c r="DT5" s="77">
        <v>43497</v>
      </c>
      <c r="DU5" s="77">
        <v>43525</v>
      </c>
      <c r="DV5" s="77">
        <v>43556</v>
      </c>
      <c r="DW5" s="77">
        <v>43586</v>
      </c>
      <c r="DX5" s="77">
        <v>43617</v>
      </c>
      <c r="DY5" s="77">
        <v>43647</v>
      </c>
      <c r="DZ5" s="77">
        <v>43678</v>
      </c>
      <c r="EA5" s="77">
        <v>43709</v>
      </c>
      <c r="EB5" s="77">
        <v>43739</v>
      </c>
      <c r="EC5" s="77">
        <v>43770</v>
      </c>
      <c r="ED5" s="77">
        <v>43800</v>
      </c>
      <c r="EE5" s="77">
        <v>43831</v>
      </c>
      <c r="EF5" s="77">
        <v>43862</v>
      </c>
      <c r="EG5" s="77">
        <v>43891</v>
      </c>
      <c r="EH5" s="77">
        <v>43922</v>
      </c>
      <c r="EI5" s="77">
        <v>43952</v>
      </c>
      <c r="EJ5" s="77">
        <v>43983</v>
      </c>
      <c r="EK5" s="77">
        <v>44013</v>
      </c>
      <c r="EL5" s="77">
        <v>44044</v>
      </c>
      <c r="EM5" s="77">
        <v>44075</v>
      </c>
      <c r="EN5" s="77">
        <v>44105</v>
      </c>
      <c r="EO5" s="77">
        <v>44136</v>
      </c>
      <c r="EP5" s="77">
        <v>44166</v>
      </c>
      <c r="EQ5" s="77">
        <v>44197</v>
      </c>
      <c r="ER5" s="77">
        <v>44228</v>
      </c>
      <c r="ES5" s="77">
        <v>44256</v>
      </c>
      <c r="ET5" s="77">
        <v>44287</v>
      </c>
      <c r="EU5" s="77">
        <v>44317</v>
      </c>
      <c r="EV5" s="77">
        <v>44348</v>
      </c>
      <c r="EW5" s="77">
        <v>44378</v>
      </c>
      <c r="EX5" s="77">
        <v>44409</v>
      </c>
      <c r="EY5" s="77">
        <v>44440</v>
      </c>
      <c r="EZ5" s="77">
        <v>44470</v>
      </c>
      <c r="FA5" s="77">
        <v>44501</v>
      </c>
      <c r="FB5" s="77">
        <v>44531</v>
      </c>
      <c r="FC5" s="77">
        <v>44562</v>
      </c>
      <c r="FD5" s="77">
        <v>44593</v>
      </c>
      <c r="FE5" s="77">
        <v>44621</v>
      </c>
      <c r="FF5" s="77">
        <v>44652</v>
      </c>
      <c r="FG5" s="77">
        <v>44682</v>
      </c>
      <c r="FH5" s="77">
        <v>44713</v>
      </c>
      <c r="FI5" s="77">
        <v>44743</v>
      </c>
      <c r="FJ5" s="77">
        <v>44774</v>
      </c>
      <c r="FK5" s="77">
        <v>44805</v>
      </c>
      <c r="FL5" s="77">
        <v>44835</v>
      </c>
      <c r="FM5" s="77">
        <v>44866</v>
      </c>
      <c r="FN5" s="77">
        <v>44896</v>
      </c>
      <c r="FO5" s="77">
        <v>44927</v>
      </c>
      <c r="FP5" s="77">
        <v>44958</v>
      </c>
      <c r="FQ5" s="77">
        <v>44986</v>
      </c>
      <c r="FR5" s="77">
        <v>45017</v>
      </c>
      <c r="FS5" s="77">
        <v>45047</v>
      </c>
      <c r="FT5" s="77">
        <v>45078</v>
      </c>
      <c r="FU5" s="77">
        <v>45108</v>
      </c>
      <c r="FV5" s="77">
        <v>45139</v>
      </c>
      <c r="FW5" s="77">
        <v>45170</v>
      </c>
      <c r="FX5" s="77">
        <v>45200</v>
      </c>
      <c r="FY5" s="77">
        <v>45231</v>
      </c>
      <c r="FZ5" s="77">
        <v>45261</v>
      </c>
      <c r="GA5" s="77">
        <v>45292</v>
      </c>
      <c r="GB5" s="77">
        <v>45323</v>
      </c>
      <c r="GC5" s="77">
        <v>45352</v>
      </c>
      <c r="GD5" s="77">
        <v>45383</v>
      </c>
      <c r="GE5" s="77">
        <v>45413</v>
      </c>
      <c r="GF5" s="77">
        <v>45444</v>
      </c>
      <c r="GG5" s="77">
        <v>45474</v>
      </c>
      <c r="GH5" s="77">
        <v>45505</v>
      </c>
      <c r="GI5" s="77">
        <v>45536</v>
      </c>
      <c r="GJ5" s="77">
        <v>45566</v>
      </c>
      <c r="GK5" s="77">
        <v>45597</v>
      </c>
      <c r="GL5" s="77">
        <v>45627</v>
      </c>
      <c r="GM5" s="77">
        <v>45658</v>
      </c>
      <c r="GN5" s="77">
        <v>45689</v>
      </c>
      <c r="GO5" s="77">
        <v>45717</v>
      </c>
      <c r="GP5" s="77">
        <v>45748</v>
      </c>
      <c r="GQ5" s="77">
        <v>45778</v>
      </c>
      <c r="GR5" s="77">
        <v>45809</v>
      </c>
      <c r="GS5" s="77">
        <v>45839</v>
      </c>
      <c r="GT5" s="77">
        <v>45870</v>
      </c>
      <c r="GU5" s="77">
        <v>45901</v>
      </c>
      <c r="GV5" s="77">
        <v>45931</v>
      </c>
      <c r="GW5" s="77">
        <v>45962</v>
      </c>
      <c r="GX5" s="77">
        <v>45992</v>
      </c>
      <c r="GY5" s="77">
        <v>46023</v>
      </c>
      <c r="GZ5" s="77">
        <v>46054</v>
      </c>
      <c r="HA5" s="77">
        <v>46082</v>
      </c>
      <c r="HB5" s="77">
        <v>46113</v>
      </c>
      <c r="HC5" s="77">
        <v>46143</v>
      </c>
      <c r="HD5" s="77">
        <v>46174</v>
      </c>
      <c r="HE5" s="77">
        <v>46204</v>
      </c>
      <c r="HF5" s="77">
        <v>46235</v>
      </c>
      <c r="HG5" s="77">
        <v>46266</v>
      </c>
      <c r="HH5" s="77">
        <v>46296</v>
      </c>
      <c r="HI5" s="77">
        <v>46327</v>
      </c>
      <c r="HJ5" s="77">
        <v>46357</v>
      </c>
      <c r="HK5" s="77">
        <v>46388</v>
      </c>
      <c r="HL5" s="77">
        <v>46419</v>
      </c>
      <c r="HM5" s="77">
        <v>46447</v>
      </c>
      <c r="HN5" s="77">
        <v>46478</v>
      </c>
      <c r="HO5" s="77">
        <v>46508</v>
      </c>
      <c r="HP5" s="77">
        <v>46539</v>
      </c>
      <c r="HQ5" s="77">
        <v>46569</v>
      </c>
      <c r="HR5" s="77">
        <v>46600</v>
      </c>
      <c r="HS5" s="77">
        <v>46631</v>
      </c>
      <c r="HT5" s="77">
        <v>46661</v>
      </c>
      <c r="HU5" s="77">
        <v>46692</v>
      </c>
      <c r="HV5" s="77">
        <v>46722</v>
      </c>
      <c r="HW5" s="77">
        <v>46753</v>
      </c>
      <c r="HX5" s="77">
        <v>46784</v>
      </c>
      <c r="HY5" s="77">
        <v>46813</v>
      </c>
      <c r="HZ5" s="77">
        <v>46844</v>
      </c>
      <c r="IA5" s="77">
        <v>46874</v>
      </c>
      <c r="IB5" s="77">
        <v>46905</v>
      </c>
      <c r="IC5" s="77">
        <v>46935</v>
      </c>
      <c r="ID5" s="77">
        <v>46966</v>
      </c>
      <c r="IE5" s="77">
        <v>46997</v>
      </c>
      <c r="IF5" s="77">
        <v>47027</v>
      </c>
      <c r="IG5" s="77">
        <v>47058</v>
      </c>
      <c r="IH5" s="77">
        <v>47088</v>
      </c>
      <c r="II5" s="77">
        <v>47119</v>
      </c>
      <c r="IJ5" s="77">
        <v>47150</v>
      </c>
      <c r="IK5" s="77">
        <v>47178</v>
      </c>
      <c r="IL5" s="77">
        <v>47209</v>
      </c>
      <c r="IM5" s="77">
        <v>47239</v>
      </c>
      <c r="IN5" s="77">
        <v>47270</v>
      </c>
      <c r="IO5" s="77">
        <v>47300</v>
      </c>
      <c r="IP5" s="77">
        <v>47331</v>
      </c>
      <c r="IQ5" s="77">
        <v>47362</v>
      </c>
      <c r="IR5" s="77">
        <v>47392</v>
      </c>
      <c r="IS5" s="77">
        <v>47423</v>
      </c>
      <c r="IT5" s="77">
        <v>47453</v>
      </c>
    </row>
    <row r="6" spans="1:254" x14ac:dyDescent="0.2">
      <c r="B6" s="109" t="s">
        <v>192</v>
      </c>
      <c r="C6">
        <f t="shared" ref="C6:BN6" si="0">IF(C5&gt;$C4,0,1)</f>
        <v>1</v>
      </c>
      <c r="D6">
        <f t="shared" si="0"/>
        <v>1</v>
      </c>
      <c r="E6">
        <f t="shared" si="0"/>
        <v>1</v>
      </c>
      <c r="F6">
        <f t="shared" si="0"/>
        <v>1</v>
      </c>
      <c r="G6">
        <f t="shared" si="0"/>
        <v>1</v>
      </c>
      <c r="H6">
        <f t="shared" si="0"/>
        <v>1</v>
      </c>
      <c r="I6">
        <f t="shared" si="0"/>
        <v>1</v>
      </c>
      <c r="J6">
        <f t="shared" si="0"/>
        <v>1</v>
      </c>
      <c r="K6">
        <f t="shared" si="0"/>
        <v>1</v>
      </c>
      <c r="L6">
        <f t="shared" si="0"/>
        <v>1</v>
      </c>
      <c r="M6">
        <f t="shared" si="0"/>
        <v>1</v>
      </c>
      <c r="N6">
        <f t="shared" si="0"/>
        <v>1</v>
      </c>
      <c r="O6">
        <f t="shared" si="0"/>
        <v>1</v>
      </c>
      <c r="P6">
        <f t="shared" si="0"/>
        <v>1</v>
      </c>
      <c r="Q6">
        <f t="shared" si="0"/>
        <v>1</v>
      </c>
      <c r="R6">
        <f t="shared" si="0"/>
        <v>1</v>
      </c>
      <c r="S6">
        <f t="shared" si="0"/>
        <v>1</v>
      </c>
      <c r="T6">
        <f t="shared" si="0"/>
        <v>1</v>
      </c>
      <c r="U6">
        <f t="shared" si="0"/>
        <v>1</v>
      </c>
      <c r="V6">
        <f t="shared" si="0"/>
        <v>1</v>
      </c>
      <c r="W6">
        <f t="shared" si="0"/>
        <v>1</v>
      </c>
      <c r="X6">
        <f t="shared" si="0"/>
        <v>1</v>
      </c>
      <c r="Y6">
        <f t="shared" si="0"/>
        <v>1</v>
      </c>
      <c r="Z6">
        <f t="shared" si="0"/>
        <v>1</v>
      </c>
      <c r="AA6">
        <f t="shared" si="0"/>
        <v>1</v>
      </c>
      <c r="AB6">
        <f t="shared" si="0"/>
        <v>1</v>
      </c>
      <c r="AC6">
        <f t="shared" si="0"/>
        <v>1</v>
      </c>
      <c r="AD6">
        <f t="shared" si="0"/>
        <v>1</v>
      </c>
      <c r="AE6">
        <f t="shared" si="0"/>
        <v>1</v>
      </c>
      <c r="AF6">
        <f t="shared" si="0"/>
        <v>1</v>
      </c>
      <c r="AG6">
        <f t="shared" si="0"/>
        <v>1</v>
      </c>
      <c r="AH6">
        <f t="shared" si="0"/>
        <v>1</v>
      </c>
      <c r="AI6">
        <f t="shared" si="0"/>
        <v>1</v>
      </c>
      <c r="AJ6">
        <f t="shared" si="0"/>
        <v>1</v>
      </c>
      <c r="AK6">
        <f t="shared" si="0"/>
        <v>1</v>
      </c>
      <c r="AL6">
        <f t="shared" si="0"/>
        <v>1</v>
      </c>
      <c r="AM6">
        <f t="shared" si="0"/>
        <v>1</v>
      </c>
      <c r="AN6">
        <f t="shared" si="0"/>
        <v>1</v>
      </c>
      <c r="AO6">
        <f t="shared" si="0"/>
        <v>1</v>
      </c>
      <c r="AP6">
        <f t="shared" si="0"/>
        <v>1</v>
      </c>
      <c r="AQ6">
        <f t="shared" si="0"/>
        <v>1</v>
      </c>
      <c r="AR6">
        <f t="shared" si="0"/>
        <v>1</v>
      </c>
      <c r="AS6">
        <f t="shared" si="0"/>
        <v>1</v>
      </c>
      <c r="AT6">
        <f t="shared" si="0"/>
        <v>1</v>
      </c>
      <c r="AU6">
        <f t="shared" si="0"/>
        <v>1</v>
      </c>
      <c r="AV6">
        <f t="shared" si="0"/>
        <v>1</v>
      </c>
      <c r="AW6">
        <f t="shared" si="0"/>
        <v>1</v>
      </c>
      <c r="AX6">
        <f t="shared" si="0"/>
        <v>1</v>
      </c>
      <c r="AY6">
        <f t="shared" si="0"/>
        <v>1</v>
      </c>
      <c r="AZ6">
        <f t="shared" si="0"/>
        <v>1</v>
      </c>
      <c r="BA6">
        <f t="shared" si="0"/>
        <v>1</v>
      </c>
      <c r="BB6">
        <f t="shared" si="0"/>
        <v>1</v>
      </c>
      <c r="BC6">
        <f t="shared" si="0"/>
        <v>1</v>
      </c>
      <c r="BD6">
        <f t="shared" si="0"/>
        <v>1</v>
      </c>
      <c r="BE6">
        <f t="shared" si="0"/>
        <v>1</v>
      </c>
      <c r="BF6">
        <f t="shared" si="0"/>
        <v>1</v>
      </c>
      <c r="BG6">
        <f t="shared" si="0"/>
        <v>1</v>
      </c>
      <c r="BH6">
        <f t="shared" si="0"/>
        <v>1</v>
      </c>
      <c r="BI6">
        <f t="shared" si="0"/>
        <v>1</v>
      </c>
      <c r="BJ6">
        <f t="shared" si="0"/>
        <v>1</v>
      </c>
      <c r="BK6">
        <f t="shared" si="0"/>
        <v>1</v>
      </c>
      <c r="BL6">
        <f t="shared" si="0"/>
        <v>1</v>
      </c>
      <c r="BM6">
        <f t="shared" si="0"/>
        <v>1</v>
      </c>
      <c r="BN6">
        <f t="shared" si="0"/>
        <v>1</v>
      </c>
      <c r="BO6">
        <f t="shared" ref="BO6:DZ6" si="1">IF(BO5&gt;$C4,0,1)</f>
        <v>1</v>
      </c>
      <c r="BP6">
        <f t="shared" si="1"/>
        <v>1</v>
      </c>
      <c r="BQ6">
        <f t="shared" si="1"/>
        <v>1</v>
      </c>
      <c r="BR6">
        <f t="shared" si="1"/>
        <v>1</v>
      </c>
      <c r="BS6">
        <f t="shared" si="1"/>
        <v>1</v>
      </c>
      <c r="BT6">
        <f t="shared" si="1"/>
        <v>1</v>
      </c>
      <c r="BU6">
        <f t="shared" si="1"/>
        <v>1</v>
      </c>
      <c r="BV6">
        <f t="shared" si="1"/>
        <v>1</v>
      </c>
      <c r="BW6">
        <f t="shared" si="1"/>
        <v>1</v>
      </c>
      <c r="BX6">
        <f t="shared" si="1"/>
        <v>1</v>
      </c>
      <c r="BY6">
        <f t="shared" si="1"/>
        <v>1</v>
      </c>
      <c r="BZ6">
        <f t="shared" si="1"/>
        <v>1</v>
      </c>
      <c r="CA6">
        <f t="shared" si="1"/>
        <v>1</v>
      </c>
      <c r="CB6">
        <f t="shared" si="1"/>
        <v>1</v>
      </c>
      <c r="CC6">
        <f t="shared" si="1"/>
        <v>1</v>
      </c>
      <c r="CD6">
        <f t="shared" si="1"/>
        <v>1</v>
      </c>
      <c r="CE6">
        <f t="shared" si="1"/>
        <v>1</v>
      </c>
      <c r="CF6">
        <f t="shared" si="1"/>
        <v>1</v>
      </c>
      <c r="CG6">
        <f t="shared" si="1"/>
        <v>1</v>
      </c>
      <c r="CH6">
        <f t="shared" si="1"/>
        <v>1</v>
      </c>
      <c r="CI6">
        <f t="shared" si="1"/>
        <v>1</v>
      </c>
      <c r="CJ6">
        <f t="shared" si="1"/>
        <v>1</v>
      </c>
      <c r="CK6">
        <f t="shared" si="1"/>
        <v>1</v>
      </c>
      <c r="CL6">
        <f t="shared" si="1"/>
        <v>1</v>
      </c>
      <c r="CM6">
        <f t="shared" si="1"/>
        <v>1</v>
      </c>
      <c r="CN6">
        <f t="shared" si="1"/>
        <v>1</v>
      </c>
      <c r="CO6">
        <f t="shared" si="1"/>
        <v>1</v>
      </c>
      <c r="CP6">
        <f t="shared" si="1"/>
        <v>1</v>
      </c>
      <c r="CQ6">
        <f t="shared" si="1"/>
        <v>1</v>
      </c>
      <c r="CR6">
        <f t="shared" si="1"/>
        <v>1</v>
      </c>
      <c r="CS6">
        <f t="shared" si="1"/>
        <v>1</v>
      </c>
      <c r="CT6">
        <f t="shared" si="1"/>
        <v>1</v>
      </c>
      <c r="CU6">
        <f t="shared" si="1"/>
        <v>1</v>
      </c>
      <c r="CV6">
        <f t="shared" si="1"/>
        <v>1</v>
      </c>
      <c r="CW6">
        <f t="shared" si="1"/>
        <v>1</v>
      </c>
      <c r="CX6">
        <f t="shared" si="1"/>
        <v>1</v>
      </c>
      <c r="CY6">
        <f t="shared" si="1"/>
        <v>1</v>
      </c>
      <c r="CZ6">
        <f t="shared" si="1"/>
        <v>1</v>
      </c>
      <c r="DA6">
        <f t="shared" si="1"/>
        <v>1</v>
      </c>
      <c r="DB6">
        <f t="shared" si="1"/>
        <v>1</v>
      </c>
      <c r="DC6">
        <f t="shared" si="1"/>
        <v>1</v>
      </c>
      <c r="DD6">
        <f t="shared" si="1"/>
        <v>1</v>
      </c>
      <c r="DE6">
        <f t="shared" si="1"/>
        <v>1</v>
      </c>
      <c r="DF6">
        <f t="shared" si="1"/>
        <v>1</v>
      </c>
      <c r="DG6">
        <f t="shared" si="1"/>
        <v>1</v>
      </c>
      <c r="DH6">
        <f t="shared" si="1"/>
        <v>1</v>
      </c>
      <c r="DI6">
        <f t="shared" si="1"/>
        <v>1</v>
      </c>
      <c r="DJ6">
        <f t="shared" si="1"/>
        <v>1</v>
      </c>
      <c r="DK6">
        <f t="shared" si="1"/>
        <v>1</v>
      </c>
      <c r="DL6">
        <f t="shared" si="1"/>
        <v>1</v>
      </c>
      <c r="DM6">
        <f t="shared" si="1"/>
        <v>1</v>
      </c>
      <c r="DN6">
        <f t="shared" si="1"/>
        <v>1</v>
      </c>
      <c r="DO6">
        <f t="shared" si="1"/>
        <v>1</v>
      </c>
      <c r="DP6">
        <f t="shared" si="1"/>
        <v>1</v>
      </c>
      <c r="DQ6">
        <f t="shared" si="1"/>
        <v>1</v>
      </c>
      <c r="DR6">
        <f t="shared" si="1"/>
        <v>1</v>
      </c>
      <c r="DS6">
        <f t="shared" si="1"/>
        <v>1</v>
      </c>
      <c r="DT6">
        <f t="shared" si="1"/>
        <v>1</v>
      </c>
      <c r="DU6">
        <f t="shared" si="1"/>
        <v>1</v>
      </c>
      <c r="DV6">
        <f t="shared" si="1"/>
        <v>1</v>
      </c>
      <c r="DW6">
        <f t="shared" si="1"/>
        <v>1</v>
      </c>
      <c r="DX6">
        <f t="shared" si="1"/>
        <v>1</v>
      </c>
      <c r="DY6">
        <f t="shared" si="1"/>
        <v>1</v>
      </c>
      <c r="DZ6">
        <f t="shared" si="1"/>
        <v>1</v>
      </c>
      <c r="EA6">
        <f t="shared" ref="EA6:GL6" si="2">IF(EA5&gt;$C4,0,1)</f>
        <v>1</v>
      </c>
      <c r="EB6">
        <f t="shared" si="2"/>
        <v>1</v>
      </c>
      <c r="EC6">
        <f t="shared" si="2"/>
        <v>1</v>
      </c>
      <c r="ED6">
        <f t="shared" si="2"/>
        <v>1</v>
      </c>
      <c r="EE6">
        <f t="shared" si="2"/>
        <v>1</v>
      </c>
      <c r="EF6">
        <f t="shared" si="2"/>
        <v>1</v>
      </c>
      <c r="EG6">
        <f t="shared" si="2"/>
        <v>1</v>
      </c>
      <c r="EH6">
        <f t="shared" si="2"/>
        <v>1</v>
      </c>
      <c r="EI6">
        <f t="shared" si="2"/>
        <v>1</v>
      </c>
      <c r="EJ6">
        <f t="shared" si="2"/>
        <v>1</v>
      </c>
      <c r="EK6">
        <f t="shared" si="2"/>
        <v>1</v>
      </c>
      <c r="EL6">
        <f t="shared" si="2"/>
        <v>1</v>
      </c>
      <c r="EM6">
        <f t="shared" si="2"/>
        <v>1</v>
      </c>
      <c r="EN6">
        <f t="shared" si="2"/>
        <v>1</v>
      </c>
      <c r="EO6">
        <f t="shared" si="2"/>
        <v>1</v>
      </c>
      <c r="EP6">
        <f t="shared" si="2"/>
        <v>1</v>
      </c>
      <c r="EQ6">
        <f t="shared" si="2"/>
        <v>1</v>
      </c>
      <c r="ER6">
        <f t="shared" si="2"/>
        <v>1</v>
      </c>
      <c r="ES6">
        <f t="shared" si="2"/>
        <v>1</v>
      </c>
      <c r="ET6">
        <f t="shared" si="2"/>
        <v>1</v>
      </c>
      <c r="EU6">
        <f t="shared" si="2"/>
        <v>1</v>
      </c>
      <c r="EV6">
        <f t="shared" si="2"/>
        <v>1</v>
      </c>
      <c r="EW6">
        <f t="shared" si="2"/>
        <v>1</v>
      </c>
      <c r="EX6">
        <f t="shared" si="2"/>
        <v>1</v>
      </c>
      <c r="EY6">
        <f t="shared" si="2"/>
        <v>1</v>
      </c>
      <c r="EZ6">
        <f t="shared" si="2"/>
        <v>1</v>
      </c>
      <c r="FA6">
        <f t="shared" si="2"/>
        <v>1</v>
      </c>
      <c r="FB6">
        <f t="shared" si="2"/>
        <v>1</v>
      </c>
      <c r="FC6">
        <f t="shared" si="2"/>
        <v>1</v>
      </c>
      <c r="FD6">
        <f t="shared" si="2"/>
        <v>1</v>
      </c>
      <c r="FE6">
        <f t="shared" si="2"/>
        <v>1</v>
      </c>
      <c r="FF6">
        <f t="shared" si="2"/>
        <v>0</v>
      </c>
      <c r="FG6">
        <f t="shared" si="2"/>
        <v>0</v>
      </c>
      <c r="FH6">
        <f t="shared" si="2"/>
        <v>0</v>
      </c>
      <c r="FI6">
        <f t="shared" si="2"/>
        <v>0</v>
      </c>
      <c r="FJ6">
        <f t="shared" si="2"/>
        <v>0</v>
      </c>
      <c r="FK6">
        <f t="shared" si="2"/>
        <v>0</v>
      </c>
      <c r="FL6">
        <f t="shared" si="2"/>
        <v>0</v>
      </c>
      <c r="FM6">
        <f t="shared" si="2"/>
        <v>0</v>
      </c>
      <c r="FN6">
        <f t="shared" si="2"/>
        <v>0</v>
      </c>
      <c r="FO6">
        <f t="shared" si="2"/>
        <v>0</v>
      </c>
      <c r="FP6">
        <f t="shared" si="2"/>
        <v>0</v>
      </c>
      <c r="FQ6">
        <f t="shared" si="2"/>
        <v>0</v>
      </c>
      <c r="FR6">
        <f t="shared" si="2"/>
        <v>0</v>
      </c>
      <c r="FS6">
        <f t="shared" si="2"/>
        <v>0</v>
      </c>
      <c r="FT6">
        <f t="shared" si="2"/>
        <v>0</v>
      </c>
      <c r="FU6">
        <f t="shared" si="2"/>
        <v>0</v>
      </c>
      <c r="FV6">
        <f t="shared" si="2"/>
        <v>0</v>
      </c>
      <c r="FW6">
        <f t="shared" si="2"/>
        <v>0</v>
      </c>
      <c r="FX6">
        <f t="shared" si="2"/>
        <v>0</v>
      </c>
      <c r="FY6">
        <f t="shared" si="2"/>
        <v>0</v>
      </c>
      <c r="FZ6">
        <f t="shared" si="2"/>
        <v>0</v>
      </c>
      <c r="GA6">
        <f t="shared" si="2"/>
        <v>0</v>
      </c>
      <c r="GB6">
        <f t="shared" si="2"/>
        <v>0</v>
      </c>
      <c r="GC6">
        <f t="shared" si="2"/>
        <v>0</v>
      </c>
      <c r="GD6">
        <f t="shared" si="2"/>
        <v>0</v>
      </c>
      <c r="GE6">
        <f t="shared" si="2"/>
        <v>0</v>
      </c>
      <c r="GF6">
        <f t="shared" si="2"/>
        <v>0</v>
      </c>
      <c r="GG6">
        <f t="shared" si="2"/>
        <v>0</v>
      </c>
      <c r="GH6">
        <f t="shared" si="2"/>
        <v>0</v>
      </c>
      <c r="GI6">
        <f t="shared" si="2"/>
        <v>0</v>
      </c>
      <c r="GJ6">
        <f t="shared" si="2"/>
        <v>0</v>
      </c>
      <c r="GK6">
        <f t="shared" si="2"/>
        <v>0</v>
      </c>
      <c r="GL6">
        <f t="shared" si="2"/>
        <v>0</v>
      </c>
      <c r="GM6">
        <f t="shared" ref="GM6:IS6" si="3">IF(GM5&gt;$C4,0,1)</f>
        <v>0</v>
      </c>
      <c r="GN6">
        <f t="shared" si="3"/>
        <v>0</v>
      </c>
      <c r="GO6">
        <f t="shared" si="3"/>
        <v>0</v>
      </c>
      <c r="GP6">
        <f t="shared" si="3"/>
        <v>0</v>
      </c>
      <c r="GQ6">
        <f t="shared" si="3"/>
        <v>0</v>
      </c>
      <c r="GR6">
        <f t="shared" si="3"/>
        <v>0</v>
      </c>
      <c r="GS6">
        <f t="shared" si="3"/>
        <v>0</v>
      </c>
      <c r="GT6">
        <f t="shared" si="3"/>
        <v>0</v>
      </c>
      <c r="GU6">
        <f t="shared" si="3"/>
        <v>0</v>
      </c>
      <c r="GV6">
        <f t="shared" si="3"/>
        <v>0</v>
      </c>
      <c r="GW6">
        <f t="shared" si="3"/>
        <v>0</v>
      </c>
      <c r="GX6">
        <f t="shared" si="3"/>
        <v>0</v>
      </c>
      <c r="GY6">
        <f t="shared" si="3"/>
        <v>0</v>
      </c>
      <c r="GZ6">
        <f t="shared" si="3"/>
        <v>0</v>
      </c>
      <c r="HA6">
        <f t="shared" si="3"/>
        <v>0</v>
      </c>
      <c r="HB6">
        <f t="shared" si="3"/>
        <v>0</v>
      </c>
      <c r="HC6">
        <f t="shared" si="3"/>
        <v>0</v>
      </c>
      <c r="HD6">
        <f t="shared" si="3"/>
        <v>0</v>
      </c>
      <c r="HE6">
        <f t="shared" si="3"/>
        <v>0</v>
      </c>
      <c r="HF6">
        <f t="shared" si="3"/>
        <v>0</v>
      </c>
      <c r="HG6">
        <f t="shared" si="3"/>
        <v>0</v>
      </c>
      <c r="HH6">
        <f t="shared" si="3"/>
        <v>0</v>
      </c>
      <c r="HI6">
        <f t="shared" si="3"/>
        <v>0</v>
      </c>
      <c r="HJ6">
        <f t="shared" si="3"/>
        <v>0</v>
      </c>
      <c r="HK6">
        <f t="shared" si="3"/>
        <v>0</v>
      </c>
      <c r="HL6">
        <f t="shared" si="3"/>
        <v>0</v>
      </c>
      <c r="HM6">
        <f t="shared" si="3"/>
        <v>0</v>
      </c>
      <c r="HN6">
        <f t="shared" si="3"/>
        <v>0</v>
      </c>
      <c r="HO6">
        <f t="shared" si="3"/>
        <v>0</v>
      </c>
      <c r="HP6">
        <f t="shared" si="3"/>
        <v>0</v>
      </c>
      <c r="HQ6">
        <f t="shared" si="3"/>
        <v>0</v>
      </c>
      <c r="HR6">
        <f t="shared" si="3"/>
        <v>0</v>
      </c>
      <c r="HS6">
        <f t="shared" si="3"/>
        <v>0</v>
      </c>
      <c r="HT6">
        <f t="shared" si="3"/>
        <v>0</v>
      </c>
      <c r="HU6">
        <f t="shared" si="3"/>
        <v>0</v>
      </c>
      <c r="HV6">
        <f t="shared" si="3"/>
        <v>0</v>
      </c>
      <c r="HW6">
        <f t="shared" si="3"/>
        <v>0</v>
      </c>
      <c r="HX6">
        <f t="shared" si="3"/>
        <v>0</v>
      </c>
      <c r="HY6">
        <f t="shared" si="3"/>
        <v>0</v>
      </c>
      <c r="HZ6">
        <f t="shared" si="3"/>
        <v>0</v>
      </c>
      <c r="IA6">
        <f t="shared" si="3"/>
        <v>0</v>
      </c>
      <c r="IB6">
        <f t="shared" si="3"/>
        <v>0</v>
      </c>
      <c r="IC6">
        <f t="shared" si="3"/>
        <v>0</v>
      </c>
      <c r="ID6">
        <f t="shared" si="3"/>
        <v>0</v>
      </c>
      <c r="IE6">
        <f t="shared" si="3"/>
        <v>0</v>
      </c>
      <c r="IF6">
        <f t="shared" si="3"/>
        <v>0</v>
      </c>
      <c r="IG6">
        <f t="shared" si="3"/>
        <v>0</v>
      </c>
      <c r="IH6">
        <f t="shared" si="3"/>
        <v>0</v>
      </c>
      <c r="II6">
        <f t="shared" si="3"/>
        <v>0</v>
      </c>
      <c r="IJ6">
        <f t="shared" si="3"/>
        <v>0</v>
      </c>
      <c r="IK6">
        <f t="shared" si="3"/>
        <v>0</v>
      </c>
      <c r="IL6">
        <f t="shared" si="3"/>
        <v>0</v>
      </c>
      <c r="IM6">
        <f t="shared" si="3"/>
        <v>0</v>
      </c>
      <c r="IN6">
        <f t="shared" si="3"/>
        <v>0</v>
      </c>
      <c r="IO6">
        <f t="shared" si="3"/>
        <v>0</v>
      </c>
      <c r="IP6">
        <f t="shared" si="3"/>
        <v>0</v>
      </c>
      <c r="IQ6">
        <f t="shared" si="3"/>
        <v>0</v>
      </c>
      <c r="IR6">
        <f t="shared" si="3"/>
        <v>0</v>
      </c>
      <c r="IS6">
        <f t="shared" si="3"/>
        <v>0</v>
      </c>
      <c r="IT6">
        <f>IF(IT5&gt;$C4,0,1)</f>
        <v>0</v>
      </c>
    </row>
    <row r="8" spans="1:254" x14ac:dyDescent="0.2">
      <c r="A8" s="112" t="s">
        <v>193</v>
      </c>
    </row>
    <row r="9" spans="1:254" x14ac:dyDescent="0.2">
      <c r="B9" s="110" t="s">
        <v>190</v>
      </c>
    </row>
    <row r="10" spans="1:254" x14ac:dyDescent="0.2">
      <c r="B10" s="110"/>
    </row>
    <row r="11" spans="1:254" x14ac:dyDescent="0.2">
      <c r="B11" s="113" t="s">
        <v>211</v>
      </c>
    </row>
    <row r="13" spans="1:254" x14ac:dyDescent="0.2">
      <c r="A13" s="112" t="s">
        <v>194</v>
      </c>
    </row>
    <row r="14" spans="1:254" x14ac:dyDescent="0.2">
      <c r="B14" s="110" t="s">
        <v>190</v>
      </c>
    </row>
    <row r="16" spans="1:254" x14ac:dyDescent="0.2">
      <c r="B16" t="s">
        <v>130</v>
      </c>
      <c r="C16" s="114" t="s">
        <v>131</v>
      </c>
    </row>
    <row r="17" spans="1:248" x14ac:dyDescent="0.2">
      <c r="B17" s="115" t="s">
        <v>196</v>
      </c>
      <c r="C17" s="96"/>
    </row>
    <row r="18" spans="1:248" x14ac:dyDescent="0.2">
      <c r="B18" s="115" t="s">
        <v>207</v>
      </c>
      <c r="C18" s="96"/>
    </row>
    <row r="19" spans="1:248" x14ac:dyDescent="0.2">
      <c r="B19" s="115" t="s">
        <v>195</v>
      </c>
      <c r="C19" s="96"/>
    </row>
    <row r="20" spans="1:248" x14ac:dyDescent="0.2">
      <c r="B20" s="115"/>
      <c r="C20" s="96"/>
    </row>
    <row r="22" spans="1:248" x14ac:dyDescent="0.2">
      <c r="B22" s="115" t="s">
        <v>216</v>
      </c>
      <c r="C22" s="9">
        <v>0.85</v>
      </c>
      <c r="D22" t="s">
        <v>217</v>
      </c>
    </row>
    <row r="24" spans="1:248" x14ac:dyDescent="0.2">
      <c r="B24" s="113" t="s">
        <v>197</v>
      </c>
    </row>
    <row r="26" spans="1:248" x14ac:dyDescent="0.2">
      <c r="A26" s="112" t="s">
        <v>198</v>
      </c>
    </row>
    <row r="27" spans="1:248" x14ac:dyDescent="0.2">
      <c r="B27" s="110" t="s">
        <v>190</v>
      </c>
      <c r="C27" s="109" t="s">
        <v>199</v>
      </c>
      <c r="D27" s="109" t="s">
        <v>27</v>
      </c>
      <c r="E27" t="s">
        <v>188</v>
      </c>
      <c r="F27" t="s">
        <v>60</v>
      </c>
      <c r="G27" s="109" t="s">
        <v>200</v>
      </c>
    </row>
    <row r="28" spans="1:248" ht="12.75" hidden="1" customHeight="1" outlineLevel="1" x14ac:dyDescent="0.2">
      <c r="B28" s="109"/>
      <c r="C28" s="116">
        <f>YEAR(D28)</f>
        <v>2009</v>
      </c>
      <c r="D28" s="117">
        <v>40147</v>
      </c>
      <c r="E28" s="118">
        <v>0</v>
      </c>
      <c r="F28" s="118">
        <v>47629.099999999991</v>
      </c>
      <c r="H28" s="129"/>
      <c r="I28" s="66"/>
      <c r="J28" s="171"/>
    </row>
    <row r="29" spans="1:248" ht="12.75" hidden="1" customHeight="1" outlineLevel="1" x14ac:dyDescent="0.2">
      <c r="B29" s="109"/>
      <c r="C29" s="116">
        <f t="shared" ref="C29:C92" si="4">YEAR(D29)</f>
        <v>2009</v>
      </c>
      <c r="D29" s="117">
        <v>40178</v>
      </c>
      <c r="E29" s="118">
        <v>0</v>
      </c>
      <c r="F29" s="118">
        <v>48597.74</v>
      </c>
      <c r="H29" s="129"/>
      <c r="I29" s="66"/>
      <c r="J29" s="171"/>
    </row>
    <row r="30" spans="1:248" ht="12.75" hidden="1" customHeight="1" outlineLevel="1" x14ac:dyDescent="0.2">
      <c r="B30" s="109"/>
      <c r="C30" s="116">
        <f t="shared" si="4"/>
        <v>2010</v>
      </c>
      <c r="D30" s="117">
        <v>40209</v>
      </c>
      <c r="E30" s="118">
        <v>0</v>
      </c>
      <c r="F30" s="118">
        <v>25875.7</v>
      </c>
      <c r="G30" s="70"/>
      <c r="H30" s="130"/>
      <c r="I30" s="66"/>
      <c r="J30" s="171"/>
      <c r="K30" s="70"/>
      <c r="L30" s="70"/>
      <c r="M30" s="70"/>
      <c r="N30" s="70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7"/>
      <c r="BM30" s="77"/>
      <c r="BN30" s="77"/>
      <c r="BO30" s="77"/>
      <c r="BP30" s="77"/>
      <c r="BQ30" s="77"/>
      <c r="BR30" s="77"/>
      <c r="BS30" s="77"/>
      <c r="BT30" s="77"/>
      <c r="BU30" s="77"/>
      <c r="BV30" s="77"/>
      <c r="BW30" s="77"/>
      <c r="BX30" s="77"/>
      <c r="BY30" s="77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77"/>
      <c r="CV30" s="77"/>
      <c r="CW30" s="77"/>
      <c r="CX30" s="77"/>
      <c r="CY30" s="77"/>
      <c r="CZ30" s="77"/>
      <c r="DA30" s="77"/>
      <c r="DB30" s="77"/>
      <c r="DC30" s="77"/>
      <c r="DD30" s="77"/>
      <c r="DE30" s="77"/>
      <c r="DF30" s="77"/>
      <c r="DG30" s="77"/>
      <c r="DH30" s="77"/>
      <c r="DI30" s="77"/>
      <c r="DJ30" s="77"/>
      <c r="DK30" s="77"/>
      <c r="DL30" s="77"/>
      <c r="DM30" s="77"/>
      <c r="DN30" s="77"/>
      <c r="DO30" s="77"/>
      <c r="DP30" s="77"/>
      <c r="DQ30" s="77"/>
      <c r="DR30" s="77"/>
      <c r="DS30" s="77"/>
      <c r="DT30" s="77"/>
      <c r="DU30" s="77"/>
      <c r="DV30" s="77"/>
      <c r="DW30" s="77"/>
      <c r="DX30" s="77"/>
      <c r="DY30" s="77"/>
      <c r="DZ30" s="77"/>
      <c r="EA30" s="77"/>
      <c r="EB30" s="77"/>
      <c r="EC30" s="77"/>
      <c r="ED30" s="77"/>
      <c r="EE30" s="77"/>
      <c r="EF30" s="77"/>
      <c r="EG30" s="77"/>
      <c r="EH30" s="77"/>
      <c r="EI30" s="77"/>
      <c r="EJ30" s="77"/>
      <c r="EK30" s="77"/>
      <c r="EL30" s="77"/>
      <c r="EM30" s="77"/>
      <c r="EN30" s="77"/>
      <c r="EO30" s="77"/>
      <c r="EP30" s="77"/>
      <c r="EQ30" s="77"/>
      <c r="ER30" s="77"/>
      <c r="ES30" s="77"/>
      <c r="ET30" s="77"/>
      <c r="EU30" s="77"/>
      <c r="EV30" s="77"/>
      <c r="EW30" s="77"/>
      <c r="EX30" s="77"/>
      <c r="EY30" s="77"/>
      <c r="EZ30" s="77"/>
      <c r="FA30" s="77"/>
      <c r="FB30" s="77"/>
      <c r="FC30" s="77"/>
      <c r="FD30" s="77"/>
      <c r="FE30" s="77"/>
      <c r="FF30" s="77"/>
      <c r="FG30" s="77"/>
      <c r="FH30" s="77"/>
      <c r="FI30" s="77"/>
      <c r="FJ30" s="77"/>
      <c r="FK30" s="77"/>
      <c r="FL30" s="77"/>
      <c r="FM30" s="77"/>
      <c r="FN30" s="77"/>
      <c r="FO30" s="77"/>
      <c r="FP30" s="77"/>
      <c r="FQ30" s="77"/>
      <c r="FR30" s="77"/>
      <c r="FS30" s="77"/>
      <c r="FT30" s="77"/>
      <c r="FU30" s="77"/>
      <c r="FV30" s="77"/>
      <c r="FW30" s="77"/>
      <c r="FX30" s="77"/>
      <c r="FY30" s="77"/>
      <c r="FZ30" s="77"/>
      <c r="GA30" s="77"/>
      <c r="GB30" s="77"/>
      <c r="GC30" s="77"/>
      <c r="GD30" s="77"/>
      <c r="GE30" s="77"/>
      <c r="GF30" s="77"/>
      <c r="GG30" s="77"/>
      <c r="GH30" s="77"/>
      <c r="GI30" s="77"/>
      <c r="GJ30" s="77"/>
      <c r="GK30" s="77"/>
      <c r="GL30" s="77"/>
      <c r="GM30" s="77"/>
      <c r="GN30" s="77"/>
      <c r="GO30" s="77"/>
      <c r="GP30" s="77"/>
      <c r="GQ30" s="77"/>
      <c r="GR30" s="77"/>
      <c r="GS30" s="77"/>
      <c r="GT30" s="77"/>
      <c r="GU30" s="77"/>
      <c r="GV30" s="77"/>
      <c r="GW30" s="77"/>
      <c r="GX30" s="77"/>
      <c r="GY30" s="77"/>
      <c r="GZ30" s="77"/>
      <c r="HA30" s="77"/>
      <c r="HB30" s="77"/>
      <c r="HC30" s="77"/>
      <c r="HD30" s="77"/>
      <c r="HE30" s="77"/>
      <c r="HF30" s="77"/>
      <c r="HG30" s="77"/>
      <c r="HH30" s="77"/>
      <c r="HI30" s="77"/>
      <c r="HJ30" s="77"/>
      <c r="HK30" s="77"/>
      <c r="HL30" s="77"/>
      <c r="HM30" s="77"/>
      <c r="HN30" s="77"/>
      <c r="HO30" s="77"/>
      <c r="HP30" s="77"/>
      <c r="HQ30" s="77"/>
      <c r="HR30" s="77"/>
      <c r="HS30" s="77"/>
      <c r="HT30" s="77"/>
      <c r="HU30" s="77"/>
      <c r="HV30" s="77"/>
      <c r="HW30" s="77"/>
      <c r="HX30" s="77"/>
      <c r="HY30" s="77"/>
      <c r="HZ30" s="77"/>
      <c r="IA30" s="77"/>
      <c r="IB30" s="77"/>
      <c r="IC30" s="77"/>
      <c r="ID30" s="77"/>
      <c r="IE30" s="77"/>
      <c r="IF30" s="77"/>
      <c r="IG30" s="77"/>
      <c r="IH30" s="77"/>
      <c r="II30" s="77"/>
      <c r="IJ30" s="77"/>
      <c r="IK30" s="77"/>
      <c r="IL30" s="77"/>
      <c r="IM30" s="77"/>
      <c r="IN30" s="77"/>
    </row>
    <row r="31" spans="1:248" ht="12.75" hidden="1" customHeight="1" outlineLevel="1" x14ac:dyDescent="0.2">
      <c r="C31" s="116">
        <f t="shared" si="4"/>
        <v>2010</v>
      </c>
      <c r="D31" s="117">
        <v>40237</v>
      </c>
      <c r="E31" s="118">
        <v>0</v>
      </c>
      <c r="F31" s="118">
        <v>27816.729999999996</v>
      </c>
      <c r="H31" s="129"/>
      <c r="I31" s="66"/>
      <c r="J31" s="171"/>
    </row>
    <row r="32" spans="1:248" ht="12.75" hidden="1" customHeight="1" outlineLevel="1" x14ac:dyDescent="0.2">
      <c r="C32" s="116">
        <f t="shared" si="4"/>
        <v>2010</v>
      </c>
      <c r="D32" s="117">
        <v>40268</v>
      </c>
      <c r="E32" s="118">
        <v>0</v>
      </c>
      <c r="F32" s="118">
        <v>42720.97</v>
      </c>
      <c r="G32" s="119"/>
      <c r="H32" s="129"/>
      <c r="I32" s="66"/>
      <c r="J32" s="171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19"/>
      <c r="AD32" s="119"/>
      <c r="AE32" s="119"/>
      <c r="AF32" s="119"/>
      <c r="AG32" s="119"/>
      <c r="AH32" s="119"/>
      <c r="AI32" s="119"/>
      <c r="AJ32" s="119"/>
      <c r="AK32" s="119"/>
      <c r="AL32" s="119"/>
      <c r="AM32" s="119"/>
      <c r="AN32" s="119"/>
      <c r="AO32" s="119"/>
      <c r="AP32" s="119"/>
      <c r="AQ32" s="119"/>
      <c r="AR32" s="119"/>
      <c r="AS32" s="119"/>
      <c r="AT32" s="119"/>
      <c r="AU32" s="119"/>
      <c r="AV32" s="119"/>
      <c r="AW32" s="119"/>
      <c r="AX32" s="119"/>
      <c r="AY32" s="119"/>
      <c r="AZ32" s="119"/>
      <c r="BA32" s="119"/>
      <c r="BB32" s="119"/>
      <c r="BC32" s="119"/>
      <c r="BD32" s="119"/>
      <c r="BE32" s="119"/>
      <c r="BF32" s="119"/>
      <c r="BG32" s="119"/>
      <c r="BH32" s="119"/>
      <c r="BI32" s="119"/>
      <c r="BJ32" s="119"/>
      <c r="BK32" s="119"/>
      <c r="BL32" s="119"/>
      <c r="BM32" s="119"/>
      <c r="BN32" s="119"/>
      <c r="BO32" s="119"/>
      <c r="BP32" s="119"/>
      <c r="BQ32" s="119"/>
      <c r="BR32" s="119"/>
      <c r="BS32" s="119"/>
      <c r="BT32" s="119"/>
      <c r="BU32" s="119"/>
      <c r="BV32" s="119"/>
      <c r="BW32" s="119"/>
      <c r="BX32" s="119"/>
      <c r="BY32" s="119"/>
      <c r="BZ32" s="119"/>
      <c r="CA32" s="120"/>
      <c r="CB32" s="120"/>
      <c r="CC32" s="120"/>
      <c r="CD32" s="120"/>
      <c r="CE32" s="120"/>
      <c r="CF32" s="120"/>
      <c r="CG32" s="120"/>
      <c r="CH32" s="120"/>
      <c r="CI32" s="120"/>
      <c r="CJ32" s="120"/>
      <c r="CK32" s="120"/>
      <c r="CL32" s="120"/>
      <c r="CM32" s="120"/>
      <c r="CN32" s="120"/>
      <c r="CO32" s="120"/>
      <c r="CP32" s="120"/>
      <c r="CQ32" s="120"/>
      <c r="CR32" s="120"/>
      <c r="CS32" s="120"/>
      <c r="CT32" s="120"/>
      <c r="CU32" s="120"/>
      <c r="CV32" s="120"/>
      <c r="CW32" s="120"/>
      <c r="CX32" s="120"/>
      <c r="CY32" s="120"/>
      <c r="CZ32" s="120"/>
      <c r="DA32" s="120"/>
      <c r="DB32" s="120"/>
      <c r="DC32" s="120"/>
      <c r="DD32" s="120"/>
      <c r="DE32" s="120"/>
      <c r="DF32" s="120"/>
      <c r="DG32" s="120"/>
      <c r="DH32" s="120"/>
      <c r="DI32" s="120"/>
      <c r="DJ32" s="120"/>
      <c r="DK32" s="120"/>
      <c r="DL32" s="120"/>
      <c r="DM32" s="120"/>
      <c r="DN32" s="120"/>
      <c r="DO32" s="120"/>
      <c r="DP32" s="120"/>
      <c r="DQ32" s="120"/>
      <c r="DR32" s="120"/>
      <c r="DS32" s="120"/>
      <c r="DT32" s="120"/>
      <c r="DU32" s="120"/>
      <c r="DV32" s="120"/>
      <c r="DW32" s="120"/>
      <c r="DX32" s="120"/>
      <c r="DY32" s="120"/>
      <c r="DZ32" s="120"/>
      <c r="EA32" s="120"/>
      <c r="EB32" s="120"/>
      <c r="EC32" s="120"/>
      <c r="ED32" s="120"/>
      <c r="EE32" s="120"/>
      <c r="EF32" s="120"/>
      <c r="EG32" s="120"/>
      <c r="EH32" s="120"/>
      <c r="EI32" s="120"/>
      <c r="EJ32" s="120"/>
      <c r="EK32" s="120"/>
      <c r="EL32" s="120"/>
      <c r="EM32" s="120"/>
      <c r="EN32" s="120"/>
      <c r="EO32" s="120"/>
      <c r="EP32" s="120"/>
      <c r="EQ32" s="120"/>
      <c r="ER32" s="120"/>
      <c r="ES32" s="120"/>
      <c r="ET32" s="120"/>
      <c r="EU32" s="120"/>
      <c r="EV32" s="120"/>
      <c r="EW32" s="120"/>
      <c r="EX32" s="120"/>
      <c r="EY32" s="120"/>
      <c r="EZ32" s="120"/>
      <c r="FA32" s="120"/>
      <c r="FB32" s="120"/>
      <c r="FC32" s="120"/>
      <c r="FD32" s="120"/>
      <c r="FE32" s="120"/>
      <c r="FF32" s="120"/>
      <c r="FG32" s="120"/>
      <c r="FH32" s="120"/>
      <c r="FI32" s="120"/>
      <c r="FJ32" s="120"/>
      <c r="FK32" s="120"/>
      <c r="FL32" s="120"/>
      <c r="FM32" s="120"/>
      <c r="FN32" s="120"/>
      <c r="FO32" s="120"/>
      <c r="FP32" s="120"/>
      <c r="FQ32" s="120"/>
      <c r="FR32" s="120"/>
      <c r="FS32" s="120"/>
      <c r="FT32" s="120"/>
      <c r="FU32" s="120"/>
      <c r="FV32" s="120"/>
      <c r="FW32" s="120"/>
      <c r="FX32" s="120"/>
      <c r="FY32" s="120"/>
      <c r="FZ32" s="120"/>
      <c r="GA32" s="120"/>
      <c r="GB32" s="120"/>
      <c r="GC32" s="120"/>
      <c r="GD32" s="120"/>
      <c r="GE32" s="120"/>
      <c r="GF32" s="120"/>
      <c r="GG32" s="120"/>
      <c r="GH32" s="120"/>
      <c r="GI32" s="120"/>
      <c r="GJ32" s="120"/>
      <c r="GK32" s="120"/>
      <c r="GL32" s="120"/>
      <c r="GM32" s="120"/>
      <c r="GN32" s="120"/>
      <c r="GO32" s="120"/>
      <c r="GP32" s="120"/>
      <c r="GQ32" s="120"/>
      <c r="GR32" s="120"/>
      <c r="GS32" s="120"/>
      <c r="GT32" s="120"/>
      <c r="GU32" s="120"/>
      <c r="GV32" s="120"/>
      <c r="GW32" s="120"/>
      <c r="GX32" s="120"/>
      <c r="GY32" s="120"/>
      <c r="GZ32" s="120"/>
      <c r="HA32" s="120"/>
      <c r="HB32" s="120"/>
      <c r="HC32" s="120"/>
      <c r="HD32" s="120"/>
      <c r="HE32" s="120"/>
      <c r="HF32" s="120"/>
      <c r="HG32" s="120"/>
      <c r="HH32" s="120"/>
      <c r="HI32" s="120"/>
      <c r="HJ32" s="120"/>
      <c r="HK32" s="120"/>
      <c r="HL32" s="120"/>
      <c r="HM32" s="120"/>
      <c r="HN32" s="120"/>
      <c r="HO32" s="120"/>
      <c r="HP32" s="120"/>
      <c r="HQ32" s="120"/>
      <c r="HR32" s="120"/>
      <c r="HS32" s="120"/>
    </row>
    <row r="33" spans="1:10" ht="12.75" hidden="1" customHeight="1" outlineLevel="1" x14ac:dyDescent="0.2">
      <c r="C33" s="116">
        <f t="shared" si="4"/>
        <v>2010</v>
      </c>
      <c r="D33" s="117">
        <v>40298</v>
      </c>
      <c r="E33" s="118">
        <v>0</v>
      </c>
      <c r="F33" s="118">
        <v>38027.550000000003</v>
      </c>
      <c r="H33" s="129"/>
      <c r="I33" s="66"/>
      <c r="J33" s="171"/>
    </row>
    <row r="34" spans="1:10" ht="12.75" hidden="1" customHeight="1" outlineLevel="1" x14ac:dyDescent="0.2">
      <c r="B34" s="109"/>
      <c r="C34" s="116">
        <f t="shared" si="4"/>
        <v>2010</v>
      </c>
      <c r="D34" s="117">
        <v>40329</v>
      </c>
      <c r="E34" s="118">
        <v>0</v>
      </c>
      <c r="F34" s="118">
        <v>28010.229999999996</v>
      </c>
      <c r="H34" s="129"/>
      <c r="I34" s="66"/>
      <c r="J34" s="171"/>
    </row>
    <row r="35" spans="1:10" ht="12.75" hidden="1" customHeight="1" outlineLevel="1" x14ac:dyDescent="0.2">
      <c r="B35" s="109"/>
      <c r="C35" s="116">
        <f t="shared" si="4"/>
        <v>2010</v>
      </c>
      <c r="D35" s="117">
        <v>40359</v>
      </c>
      <c r="E35" s="118">
        <v>0</v>
      </c>
      <c r="F35" s="118">
        <v>31272.460000000003</v>
      </c>
      <c r="H35" s="129"/>
      <c r="I35" s="66"/>
      <c r="J35" s="171"/>
    </row>
    <row r="36" spans="1:10" ht="12.75" hidden="1" customHeight="1" outlineLevel="1" x14ac:dyDescent="0.2">
      <c r="B36" s="109"/>
      <c r="C36" s="116">
        <f t="shared" si="4"/>
        <v>2010</v>
      </c>
      <c r="D36" s="117">
        <v>40390</v>
      </c>
      <c r="E36" s="118">
        <v>0</v>
      </c>
      <c r="F36" s="118">
        <v>-16853.309999999998</v>
      </c>
      <c r="H36" s="129"/>
      <c r="I36" s="66"/>
      <c r="J36" s="171"/>
    </row>
    <row r="37" spans="1:10" ht="12.75" hidden="1" customHeight="1" outlineLevel="1" x14ac:dyDescent="0.2">
      <c r="B37" s="109"/>
      <c r="C37" s="116">
        <f t="shared" si="4"/>
        <v>2010</v>
      </c>
      <c r="D37" s="117">
        <v>40421</v>
      </c>
      <c r="E37" s="118">
        <v>0</v>
      </c>
      <c r="F37" s="118">
        <v>10869.640000000001</v>
      </c>
      <c r="H37" s="129"/>
      <c r="I37" s="66"/>
      <c r="J37" s="171"/>
    </row>
    <row r="38" spans="1:10" ht="12.75" hidden="1" customHeight="1" outlineLevel="1" x14ac:dyDescent="0.2">
      <c r="B38" s="109"/>
      <c r="C38" s="116">
        <f t="shared" si="4"/>
        <v>2010</v>
      </c>
      <c r="D38" s="117">
        <v>40451</v>
      </c>
      <c r="E38" s="118">
        <v>0</v>
      </c>
      <c r="F38" s="118">
        <v>45417.58</v>
      </c>
      <c r="H38" s="129"/>
      <c r="I38" s="66"/>
      <c r="J38" s="171"/>
    </row>
    <row r="39" spans="1:10" ht="12.75" hidden="1" customHeight="1" outlineLevel="1" x14ac:dyDescent="0.2">
      <c r="B39" s="109"/>
      <c r="C39" s="116">
        <f t="shared" si="4"/>
        <v>2010</v>
      </c>
      <c r="D39" s="117">
        <v>40482</v>
      </c>
      <c r="E39" s="118">
        <v>0</v>
      </c>
      <c r="F39" s="118">
        <v>-4288.329999999999</v>
      </c>
      <c r="H39" s="129"/>
      <c r="I39" s="66"/>
      <c r="J39" s="171"/>
    </row>
    <row r="40" spans="1:10" ht="12.75" hidden="1" customHeight="1" outlineLevel="1" x14ac:dyDescent="0.2">
      <c r="B40" s="109"/>
      <c r="C40" s="116">
        <f t="shared" si="4"/>
        <v>2010</v>
      </c>
      <c r="D40" s="117">
        <v>40512</v>
      </c>
      <c r="E40" s="118">
        <v>0</v>
      </c>
      <c r="F40" s="118">
        <v>11045.179999999998</v>
      </c>
      <c r="H40" s="129"/>
      <c r="I40" s="66"/>
      <c r="J40" s="171"/>
    </row>
    <row r="41" spans="1:10" ht="12.75" hidden="1" customHeight="1" outlineLevel="1" x14ac:dyDescent="0.2">
      <c r="A41" s="121"/>
      <c r="B41" s="4"/>
      <c r="C41" s="116">
        <f t="shared" si="4"/>
        <v>2010</v>
      </c>
      <c r="D41" s="117">
        <v>40543</v>
      </c>
      <c r="E41" s="118">
        <v>0</v>
      </c>
      <c r="F41" s="118">
        <v>18610.52</v>
      </c>
      <c r="H41" s="129"/>
      <c r="I41" s="66"/>
      <c r="J41" s="171"/>
    </row>
    <row r="42" spans="1:10" ht="12.75" hidden="1" customHeight="1" outlineLevel="1" x14ac:dyDescent="0.2">
      <c r="A42" s="4"/>
      <c r="B42" s="122"/>
      <c r="C42" s="116">
        <f t="shared" si="4"/>
        <v>2011</v>
      </c>
      <c r="D42" s="117">
        <v>40574</v>
      </c>
      <c r="E42" s="118">
        <v>0</v>
      </c>
      <c r="F42" s="118">
        <v>13072.369999999997</v>
      </c>
      <c r="H42" s="129"/>
      <c r="I42" s="66"/>
      <c r="J42" s="171"/>
    </row>
    <row r="43" spans="1:10" ht="12.75" hidden="1" customHeight="1" outlineLevel="1" x14ac:dyDescent="0.2">
      <c r="A43" s="4"/>
      <c r="B43" s="4"/>
      <c r="C43" s="116">
        <f t="shared" si="4"/>
        <v>2011</v>
      </c>
      <c r="D43" s="117">
        <v>40602</v>
      </c>
      <c r="E43" s="118">
        <v>0</v>
      </c>
      <c r="F43" s="118">
        <v>10802.7</v>
      </c>
      <c r="H43" s="129"/>
      <c r="I43" s="66"/>
      <c r="J43" s="171"/>
    </row>
    <row r="44" spans="1:10" ht="12.75" hidden="1" customHeight="1" outlineLevel="1" x14ac:dyDescent="0.2">
      <c r="A44" s="4"/>
      <c r="B44" s="103"/>
      <c r="C44" s="116">
        <f t="shared" si="4"/>
        <v>2011</v>
      </c>
      <c r="D44" s="117">
        <v>40633</v>
      </c>
      <c r="E44" s="118">
        <v>0</v>
      </c>
      <c r="F44" s="118">
        <v>20029.66</v>
      </c>
      <c r="H44" s="129"/>
      <c r="I44" s="66"/>
      <c r="J44" s="171"/>
    </row>
    <row r="45" spans="1:10" ht="12.75" hidden="1" customHeight="1" outlineLevel="1" x14ac:dyDescent="0.2">
      <c r="A45" s="4"/>
      <c r="B45" s="4"/>
      <c r="C45" s="116">
        <f t="shared" si="4"/>
        <v>2011</v>
      </c>
      <c r="D45" s="117">
        <v>40663</v>
      </c>
      <c r="E45" s="118">
        <v>0</v>
      </c>
      <c r="F45" s="118">
        <v>972.85000000000036</v>
      </c>
      <c r="H45" s="129"/>
      <c r="I45" s="66"/>
      <c r="J45" s="171"/>
    </row>
    <row r="46" spans="1:10" ht="12.75" hidden="1" customHeight="1" outlineLevel="1" x14ac:dyDescent="0.2">
      <c r="A46" s="123"/>
      <c r="B46" s="4"/>
      <c r="C46" s="116">
        <f t="shared" si="4"/>
        <v>2011</v>
      </c>
      <c r="D46" s="117">
        <v>40694</v>
      </c>
      <c r="E46" s="118">
        <v>0</v>
      </c>
      <c r="F46" s="118">
        <v>4648.3100000000004</v>
      </c>
      <c r="H46" s="129"/>
      <c r="I46" s="66"/>
      <c r="J46" s="171"/>
    </row>
    <row r="47" spans="1:10" ht="12.75" hidden="1" customHeight="1" outlineLevel="1" x14ac:dyDescent="0.2">
      <c r="A47" s="4"/>
      <c r="B47" s="122"/>
      <c r="C47" s="116">
        <f t="shared" si="4"/>
        <v>2011</v>
      </c>
      <c r="D47" s="117">
        <v>40724</v>
      </c>
      <c r="E47" s="118">
        <v>0</v>
      </c>
      <c r="F47" s="118">
        <v>11202.42</v>
      </c>
      <c r="H47" s="129"/>
      <c r="I47" s="66"/>
      <c r="J47" s="171"/>
    </row>
    <row r="48" spans="1:10" ht="12.75" hidden="1" customHeight="1" outlineLevel="1" x14ac:dyDescent="0.2">
      <c r="A48" s="4"/>
      <c r="B48" s="4"/>
      <c r="C48" s="116">
        <f t="shared" si="4"/>
        <v>2011</v>
      </c>
      <c r="D48" s="117">
        <v>40755</v>
      </c>
      <c r="E48" s="118">
        <v>0</v>
      </c>
      <c r="F48" s="118">
        <v>8383.5600000000013</v>
      </c>
      <c r="H48" s="129"/>
      <c r="I48" s="66"/>
      <c r="J48" s="171"/>
    </row>
    <row r="49" spans="1:10" ht="12.75" hidden="1" customHeight="1" outlineLevel="1" x14ac:dyDescent="0.2">
      <c r="A49" s="4"/>
      <c r="B49" s="103"/>
      <c r="C49" s="116">
        <f t="shared" si="4"/>
        <v>2011</v>
      </c>
      <c r="D49" s="117">
        <v>40786</v>
      </c>
      <c r="E49" s="118">
        <v>0</v>
      </c>
      <c r="F49" s="118">
        <v>8658.2799999999988</v>
      </c>
      <c r="H49" s="129"/>
      <c r="I49" s="66"/>
      <c r="J49" s="171"/>
    </row>
    <row r="50" spans="1:10" ht="12.75" hidden="1" customHeight="1" outlineLevel="1" x14ac:dyDescent="0.2">
      <c r="A50" s="4"/>
      <c r="B50" s="4"/>
      <c r="C50" s="116">
        <f t="shared" si="4"/>
        <v>2011</v>
      </c>
      <c r="D50" s="117">
        <v>40816</v>
      </c>
      <c r="E50" s="118">
        <v>0</v>
      </c>
      <c r="F50" s="118">
        <v>18998.330000000002</v>
      </c>
      <c r="H50" s="129"/>
      <c r="I50" s="66"/>
      <c r="J50" s="171"/>
    </row>
    <row r="51" spans="1:10" ht="12.75" hidden="1" customHeight="1" outlineLevel="1" x14ac:dyDescent="0.2">
      <c r="A51" s="123"/>
      <c r="B51" s="4"/>
      <c r="C51" s="116">
        <f t="shared" si="4"/>
        <v>2011</v>
      </c>
      <c r="D51" s="117">
        <v>40847</v>
      </c>
      <c r="E51" s="118">
        <v>0</v>
      </c>
      <c r="F51" s="118">
        <v>11536.740000000002</v>
      </c>
      <c r="H51" s="129"/>
      <c r="I51" s="66"/>
      <c r="J51" s="171"/>
    </row>
    <row r="52" spans="1:10" ht="12.75" hidden="1" customHeight="1" outlineLevel="1" x14ac:dyDescent="0.2">
      <c r="A52" s="4"/>
      <c r="B52" s="122"/>
      <c r="C52" s="116">
        <f t="shared" si="4"/>
        <v>2011</v>
      </c>
      <c r="D52" s="117">
        <v>40877</v>
      </c>
      <c r="E52" s="118">
        <v>0</v>
      </c>
      <c r="F52" s="118">
        <v>7311.7400000000007</v>
      </c>
      <c r="H52" s="129"/>
      <c r="I52" s="66"/>
      <c r="J52" s="171"/>
    </row>
    <row r="53" spans="1:10" ht="12.75" hidden="1" customHeight="1" outlineLevel="1" x14ac:dyDescent="0.2">
      <c r="A53" s="4"/>
      <c r="B53" s="4"/>
      <c r="C53" s="116">
        <f t="shared" si="4"/>
        <v>2011</v>
      </c>
      <c r="D53" s="117">
        <v>40908</v>
      </c>
      <c r="E53" s="118">
        <v>0</v>
      </c>
      <c r="F53" s="118">
        <v>11798.230000000001</v>
      </c>
      <c r="H53" s="129"/>
      <c r="I53" s="66"/>
      <c r="J53" s="171"/>
    </row>
    <row r="54" spans="1:10" ht="12.75" hidden="1" customHeight="1" outlineLevel="1" x14ac:dyDescent="0.2">
      <c r="A54" s="4"/>
      <c r="B54" s="103"/>
      <c r="C54" s="116">
        <f t="shared" si="4"/>
        <v>2012</v>
      </c>
      <c r="D54" s="117">
        <v>40939</v>
      </c>
      <c r="E54" s="118">
        <v>0</v>
      </c>
      <c r="F54" s="118">
        <v>5139.9500000000007</v>
      </c>
      <c r="H54" s="129"/>
      <c r="I54" s="66"/>
      <c r="J54" s="171"/>
    </row>
    <row r="55" spans="1:10" ht="12.75" hidden="1" customHeight="1" outlineLevel="1" x14ac:dyDescent="0.2">
      <c r="A55" s="4"/>
      <c r="B55" s="4"/>
      <c r="C55" s="116">
        <f t="shared" si="4"/>
        <v>2012</v>
      </c>
      <c r="D55" s="117">
        <v>40968</v>
      </c>
      <c r="E55" s="118">
        <v>0</v>
      </c>
      <c r="F55" s="118">
        <v>8183.5599999999995</v>
      </c>
      <c r="H55" s="129"/>
      <c r="I55" s="66"/>
      <c r="J55" s="171"/>
    </row>
    <row r="56" spans="1:10" ht="12.75" hidden="1" customHeight="1" outlineLevel="1" x14ac:dyDescent="0.2">
      <c r="A56" s="121"/>
      <c r="B56" s="4"/>
      <c r="C56" s="116">
        <f t="shared" si="4"/>
        <v>2012</v>
      </c>
      <c r="D56" s="117">
        <v>40999</v>
      </c>
      <c r="E56" s="118">
        <v>0</v>
      </c>
      <c r="F56" s="118">
        <v>7921.2599999999993</v>
      </c>
      <c r="H56" s="129"/>
      <c r="I56" s="66"/>
      <c r="J56" s="171"/>
    </row>
    <row r="57" spans="1:10" ht="12.75" hidden="1" customHeight="1" outlineLevel="1" x14ac:dyDescent="0.2">
      <c r="A57" s="4"/>
      <c r="B57" s="122"/>
      <c r="C57" s="116">
        <f t="shared" si="4"/>
        <v>2012</v>
      </c>
      <c r="D57" s="117">
        <v>41029</v>
      </c>
      <c r="E57" s="118">
        <v>0</v>
      </c>
      <c r="F57" s="118">
        <v>7190.55</v>
      </c>
      <c r="H57" s="129"/>
      <c r="I57" s="66"/>
      <c r="J57" s="171"/>
    </row>
    <row r="58" spans="1:10" ht="12.75" hidden="1" customHeight="1" outlineLevel="1" x14ac:dyDescent="0.2">
      <c r="A58" s="4"/>
      <c r="B58" s="4"/>
      <c r="C58" s="116">
        <f t="shared" si="4"/>
        <v>2012</v>
      </c>
      <c r="D58" s="117">
        <v>41060</v>
      </c>
      <c r="E58" s="118">
        <v>0</v>
      </c>
      <c r="F58" s="118">
        <v>5702.61</v>
      </c>
      <c r="H58" s="129"/>
      <c r="I58" s="66"/>
      <c r="J58" s="171"/>
    </row>
    <row r="59" spans="1:10" ht="12.75" hidden="1" customHeight="1" outlineLevel="1" x14ac:dyDescent="0.2">
      <c r="A59" s="4"/>
      <c r="B59" s="103"/>
      <c r="C59" s="116">
        <f t="shared" si="4"/>
        <v>2012</v>
      </c>
      <c r="D59" s="117">
        <v>41090</v>
      </c>
      <c r="E59" s="118">
        <v>0</v>
      </c>
      <c r="F59" s="118">
        <v>3124.75</v>
      </c>
      <c r="H59" s="129"/>
      <c r="I59" s="66"/>
      <c r="J59" s="171"/>
    </row>
    <row r="60" spans="1:10" ht="12.75" hidden="1" customHeight="1" outlineLevel="1" x14ac:dyDescent="0.2">
      <c r="A60" s="4"/>
      <c r="B60" s="4"/>
      <c r="C60" s="116">
        <f t="shared" si="4"/>
        <v>2012</v>
      </c>
      <c r="D60" s="117">
        <v>41121</v>
      </c>
      <c r="E60" s="118">
        <v>0</v>
      </c>
      <c r="F60" s="118">
        <v>3987.3199999999997</v>
      </c>
      <c r="H60" s="129"/>
      <c r="I60" s="66"/>
      <c r="J60" s="171"/>
    </row>
    <row r="61" spans="1:10" ht="12.75" hidden="1" customHeight="1" outlineLevel="1" x14ac:dyDescent="0.2">
      <c r="A61" s="123"/>
      <c r="B61" s="4"/>
      <c r="C61" s="116">
        <f t="shared" si="4"/>
        <v>2012</v>
      </c>
      <c r="D61" s="117">
        <v>41152</v>
      </c>
      <c r="E61" s="118">
        <v>0</v>
      </c>
      <c r="F61" s="118">
        <v>6116.01</v>
      </c>
      <c r="H61" s="129"/>
      <c r="I61" s="66"/>
      <c r="J61" s="171"/>
    </row>
    <row r="62" spans="1:10" ht="12.75" hidden="1" customHeight="1" outlineLevel="1" x14ac:dyDescent="0.2">
      <c r="A62" s="4"/>
      <c r="B62" s="122"/>
      <c r="C62" s="116">
        <f t="shared" si="4"/>
        <v>2012</v>
      </c>
      <c r="D62" s="117">
        <v>41182</v>
      </c>
      <c r="E62" s="118">
        <v>0</v>
      </c>
      <c r="F62" s="118">
        <v>6106.6500000000005</v>
      </c>
      <c r="H62" s="129"/>
      <c r="I62" s="66"/>
      <c r="J62" s="171"/>
    </row>
    <row r="63" spans="1:10" ht="12.75" hidden="1" customHeight="1" outlineLevel="1" x14ac:dyDescent="0.2">
      <c r="A63" s="4"/>
      <c r="B63" s="4"/>
      <c r="C63" s="116">
        <f t="shared" si="4"/>
        <v>2012</v>
      </c>
      <c r="D63" s="117">
        <v>41213</v>
      </c>
      <c r="E63" s="118">
        <v>0</v>
      </c>
      <c r="F63" s="118">
        <v>4976.7999999999993</v>
      </c>
      <c r="H63" s="129"/>
      <c r="I63" s="66"/>
      <c r="J63" s="171"/>
    </row>
    <row r="64" spans="1:10" ht="12.75" hidden="1" customHeight="1" outlineLevel="1" x14ac:dyDescent="0.2">
      <c r="A64" s="4"/>
      <c r="B64" s="103"/>
      <c r="C64" s="116">
        <f t="shared" si="4"/>
        <v>2012</v>
      </c>
      <c r="D64" s="117">
        <v>41243</v>
      </c>
      <c r="E64" s="118">
        <v>0</v>
      </c>
      <c r="F64" s="118">
        <v>5777.59</v>
      </c>
      <c r="H64" s="129"/>
      <c r="I64" s="66"/>
      <c r="J64" s="171"/>
    </row>
    <row r="65" spans="1:10" ht="12.75" hidden="1" customHeight="1" outlineLevel="1" x14ac:dyDescent="0.2">
      <c r="A65" s="4"/>
      <c r="B65" s="4"/>
      <c r="C65" s="116">
        <f t="shared" si="4"/>
        <v>2012</v>
      </c>
      <c r="D65" s="117">
        <v>41274</v>
      </c>
      <c r="E65" s="118">
        <v>0</v>
      </c>
      <c r="F65" s="118">
        <v>3961.6600000000003</v>
      </c>
      <c r="H65" s="129"/>
      <c r="I65" s="66"/>
      <c r="J65" s="171"/>
    </row>
    <row r="66" spans="1:10" ht="12.75" hidden="1" customHeight="1" outlineLevel="1" x14ac:dyDescent="0.2">
      <c r="A66" s="4"/>
      <c r="B66" s="4"/>
      <c r="C66" s="116">
        <f t="shared" si="4"/>
        <v>2013</v>
      </c>
      <c r="D66" s="117">
        <v>41305</v>
      </c>
      <c r="E66" s="118">
        <v>0</v>
      </c>
      <c r="F66" s="118">
        <v>6577.38</v>
      </c>
      <c r="H66" s="129"/>
      <c r="I66" s="66"/>
      <c r="J66" s="171"/>
    </row>
    <row r="67" spans="1:10" ht="12.75" hidden="1" customHeight="1" outlineLevel="1" x14ac:dyDescent="0.2">
      <c r="A67" s="4"/>
      <c r="B67" s="122"/>
      <c r="C67" s="116">
        <f t="shared" si="4"/>
        <v>2013</v>
      </c>
      <c r="D67" s="117">
        <v>41333</v>
      </c>
      <c r="E67" s="118">
        <v>0</v>
      </c>
      <c r="F67" s="118">
        <v>6580.77</v>
      </c>
      <c r="H67" s="129"/>
      <c r="I67" s="66"/>
      <c r="J67" s="171"/>
    </row>
    <row r="68" spans="1:10" ht="12.75" hidden="1" customHeight="1" outlineLevel="1" x14ac:dyDescent="0.2">
      <c r="A68" s="4"/>
      <c r="B68" s="103"/>
      <c r="C68" s="116">
        <f t="shared" si="4"/>
        <v>2013</v>
      </c>
      <c r="D68" s="117">
        <v>41364</v>
      </c>
      <c r="E68" s="118">
        <v>0</v>
      </c>
      <c r="F68" s="118">
        <v>6960.81</v>
      </c>
      <c r="H68" s="129"/>
      <c r="I68" s="66"/>
      <c r="J68" s="171"/>
    </row>
    <row r="69" spans="1:10" ht="12.75" hidden="1" customHeight="1" outlineLevel="1" x14ac:dyDescent="0.2">
      <c r="B69" s="109"/>
      <c r="C69" s="116">
        <f t="shared" si="4"/>
        <v>2013</v>
      </c>
      <c r="D69" s="117">
        <v>41394</v>
      </c>
      <c r="E69" s="118">
        <v>0</v>
      </c>
      <c r="F69" s="118">
        <v>6798.2999999999993</v>
      </c>
      <c r="H69" s="129"/>
      <c r="I69" s="66"/>
      <c r="J69" s="171"/>
    </row>
    <row r="70" spans="1:10" ht="12.75" hidden="1" customHeight="1" outlineLevel="1" x14ac:dyDescent="0.2">
      <c r="B70" s="109"/>
      <c r="C70" s="116">
        <f t="shared" si="4"/>
        <v>2013</v>
      </c>
      <c r="D70" s="117">
        <v>41425</v>
      </c>
      <c r="E70" s="118">
        <v>0</v>
      </c>
      <c r="F70" s="118">
        <v>8304.5</v>
      </c>
      <c r="H70" s="129"/>
      <c r="I70" s="66"/>
      <c r="J70" s="171"/>
    </row>
    <row r="71" spans="1:10" ht="12.75" hidden="1" customHeight="1" outlineLevel="1" x14ac:dyDescent="0.2">
      <c r="B71" s="109"/>
      <c r="C71" s="116">
        <f t="shared" si="4"/>
        <v>2013</v>
      </c>
      <c r="D71" s="117">
        <v>41455</v>
      </c>
      <c r="E71" s="118">
        <v>0</v>
      </c>
      <c r="F71" s="118">
        <v>7803.58</v>
      </c>
      <c r="H71" s="129"/>
      <c r="I71" s="66"/>
      <c r="J71" s="171"/>
    </row>
    <row r="72" spans="1:10" ht="12.75" hidden="1" customHeight="1" outlineLevel="1" x14ac:dyDescent="0.2">
      <c r="B72" s="109"/>
      <c r="C72" s="116">
        <f t="shared" si="4"/>
        <v>2013</v>
      </c>
      <c r="D72" s="117">
        <v>41486</v>
      </c>
      <c r="E72" s="118">
        <v>0</v>
      </c>
      <c r="F72" s="118">
        <v>6608.75</v>
      </c>
      <c r="H72" s="129"/>
      <c r="I72" s="66"/>
      <c r="J72" s="171"/>
    </row>
    <row r="73" spans="1:10" ht="12.75" hidden="1" customHeight="1" outlineLevel="1" x14ac:dyDescent="0.2">
      <c r="B73" s="109"/>
      <c r="C73" s="116">
        <f t="shared" si="4"/>
        <v>2013</v>
      </c>
      <c r="D73" s="117">
        <v>41517</v>
      </c>
      <c r="E73" s="118">
        <v>0</v>
      </c>
      <c r="F73" s="118">
        <v>9895.2999999999993</v>
      </c>
      <c r="H73" s="129"/>
      <c r="I73" s="66"/>
      <c r="J73" s="171"/>
    </row>
    <row r="74" spans="1:10" ht="12.75" hidden="1" customHeight="1" outlineLevel="1" x14ac:dyDescent="0.2">
      <c r="B74" s="109"/>
      <c r="C74" s="116">
        <f t="shared" si="4"/>
        <v>2013</v>
      </c>
      <c r="D74" s="117">
        <v>41547</v>
      </c>
      <c r="E74" s="118">
        <v>0</v>
      </c>
      <c r="F74" s="118">
        <v>8722</v>
      </c>
      <c r="H74" s="129"/>
      <c r="I74" s="66"/>
      <c r="J74" s="171"/>
    </row>
    <row r="75" spans="1:10" ht="12.75" hidden="1" customHeight="1" outlineLevel="1" x14ac:dyDescent="0.2">
      <c r="B75" s="109"/>
      <c r="C75" s="116">
        <f t="shared" si="4"/>
        <v>2013</v>
      </c>
      <c r="D75" s="117">
        <v>41578</v>
      </c>
      <c r="E75" s="118">
        <v>0</v>
      </c>
      <c r="F75" s="118">
        <v>11618.83</v>
      </c>
      <c r="H75" s="129"/>
      <c r="I75" s="66"/>
      <c r="J75" s="171"/>
    </row>
    <row r="76" spans="1:10" ht="12.75" hidden="1" customHeight="1" outlineLevel="1" x14ac:dyDescent="0.2">
      <c r="B76" s="109"/>
      <c r="C76" s="116">
        <f t="shared" si="4"/>
        <v>2013</v>
      </c>
      <c r="D76" s="117">
        <v>41608</v>
      </c>
      <c r="E76" s="118">
        <v>0</v>
      </c>
      <c r="F76" s="118">
        <v>6639.71</v>
      </c>
      <c r="H76" s="129"/>
      <c r="I76" s="66"/>
      <c r="J76" s="171"/>
    </row>
    <row r="77" spans="1:10" ht="12.75" hidden="1" customHeight="1" outlineLevel="1" x14ac:dyDescent="0.2">
      <c r="B77" s="109"/>
      <c r="C77" s="116">
        <f t="shared" si="4"/>
        <v>2013</v>
      </c>
      <c r="D77" s="117">
        <v>41639</v>
      </c>
      <c r="E77" s="118">
        <v>0</v>
      </c>
      <c r="F77" s="118">
        <v>8511.1</v>
      </c>
      <c r="H77" s="129"/>
      <c r="I77" s="66"/>
      <c r="J77" s="171"/>
    </row>
    <row r="78" spans="1:10" ht="12.75" hidden="1" customHeight="1" outlineLevel="1" x14ac:dyDescent="0.2">
      <c r="B78" s="109"/>
      <c r="C78" s="116">
        <f t="shared" si="4"/>
        <v>2014</v>
      </c>
      <c r="D78" s="117">
        <v>41670</v>
      </c>
      <c r="E78" s="118">
        <v>0</v>
      </c>
      <c r="F78" s="118">
        <v>9139.0400000000009</v>
      </c>
      <c r="H78" s="129"/>
      <c r="I78" s="66"/>
      <c r="J78" s="171"/>
    </row>
    <row r="79" spans="1:10" ht="12.75" hidden="1" customHeight="1" outlineLevel="1" x14ac:dyDescent="0.2">
      <c r="B79" s="109"/>
      <c r="C79" s="116">
        <f t="shared" si="4"/>
        <v>2014</v>
      </c>
      <c r="D79" s="117">
        <v>41698</v>
      </c>
      <c r="E79" s="118">
        <v>0</v>
      </c>
      <c r="F79" s="118">
        <v>7571.4</v>
      </c>
      <c r="H79" s="129"/>
      <c r="I79" s="66"/>
      <c r="J79" s="171"/>
    </row>
    <row r="80" spans="1:10" ht="12.75" hidden="1" customHeight="1" outlineLevel="1" x14ac:dyDescent="0.2">
      <c r="B80" s="109"/>
      <c r="C80" s="116">
        <f t="shared" si="4"/>
        <v>2014</v>
      </c>
      <c r="D80" s="117">
        <v>41729</v>
      </c>
      <c r="E80" s="118">
        <v>0</v>
      </c>
      <c r="F80" s="118">
        <v>6963.27</v>
      </c>
      <c r="H80" s="129"/>
      <c r="I80" s="66"/>
      <c r="J80" s="171"/>
    </row>
    <row r="81" spans="2:10" ht="12.75" hidden="1" customHeight="1" outlineLevel="1" x14ac:dyDescent="0.2">
      <c r="B81" s="109"/>
      <c r="C81" s="116">
        <f t="shared" si="4"/>
        <v>2014</v>
      </c>
      <c r="D81" s="117">
        <v>41759</v>
      </c>
      <c r="E81" s="118">
        <v>0</v>
      </c>
      <c r="F81" s="118">
        <v>8044.1699999999992</v>
      </c>
      <c r="H81" s="129"/>
      <c r="I81" s="66"/>
      <c r="J81" s="171"/>
    </row>
    <row r="82" spans="2:10" ht="12.75" hidden="1" customHeight="1" outlineLevel="1" x14ac:dyDescent="0.2">
      <c r="B82" s="109"/>
      <c r="C82" s="116">
        <f t="shared" si="4"/>
        <v>2014</v>
      </c>
      <c r="D82" s="117">
        <v>41790</v>
      </c>
      <c r="E82" s="118">
        <v>0</v>
      </c>
      <c r="F82" s="118">
        <v>7360.6600000000008</v>
      </c>
      <c r="H82" s="129"/>
      <c r="I82" s="66"/>
      <c r="J82" s="171"/>
    </row>
    <row r="83" spans="2:10" ht="12.75" hidden="1" customHeight="1" outlineLevel="1" x14ac:dyDescent="0.2">
      <c r="B83" s="109"/>
      <c r="C83" s="116">
        <f t="shared" si="4"/>
        <v>2014</v>
      </c>
      <c r="D83" s="117">
        <v>41820</v>
      </c>
      <c r="E83" s="118">
        <v>0</v>
      </c>
      <c r="F83" s="118">
        <v>5688.14</v>
      </c>
      <c r="H83" s="129"/>
      <c r="I83" s="66"/>
      <c r="J83" s="171"/>
    </row>
    <row r="84" spans="2:10" ht="12.75" hidden="1" customHeight="1" outlineLevel="1" x14ac:dyDescent="0.2">
      <c r="B84" s="109"/>
      <c r="C84" s="116">
        <f t="shared" si="4"/>
        <v>2014</v>
      </c>
      <c r="D84" s="117">
        <v>41851</v>
      </c>
      <c r="E84" s="118">
        <v>0</v>
      </c>
      <c r="F84" s="118">
        <v>7761.58</v>
      </c>
      <c r="H84" s="129"/>
      <c r="I84" s="66"/>
      <c r="J84" s="171"/>
    </row>
    <row r="85" spans="2:10" ht="12.75" hidden="1" customHeight="1" outlineLevel="1" x14ac:dyDescent="0.2">
      <c r="B85" s="109"/>
      <c r="C85" s="116">
        <f t="shared" si="4"/>
        <v>2014</v>
      </c>
      <c r="D85" s="117">
        <v>41882</v>
      </c>
      <c r="E85" s="118">
        <v>0</v>
      </c>
      <c r="F85" s="118">
        <v>8606.2199999999993</v>
      </c>
      <c r="H85" s="129"/>
      <c r="I85" s="66"/>
      <c r="J85" s="171"/>
    </row>
    <row r="86" spans="2:10" ht="12.75" hidden="1" customHeight="1" outlineLevel="1" x14ac:dyDescent="0.2">
      <c r="B86" s="109"/>
      <c r="C86" s="131">
        <f t="shared" si="4"/>
        <v>2014</v>
      </c>
      <c r="D86" s="132">
        <v>41912</v>
      </c>
      <c r="E86" s="133">
        <v>0</v>
      </c>
      <c r="F86" s="118">
        <v>6403.96</v>
      </c>
      <c r="H86" s="129"/>
      <c r="I86" s="66"/>
      <c r="J86" s="171"/>
    </row>
    <row r="87" spans="2:10" ht="12.75" hidden="1" customHeight="1" outlineLevel="1" x14ac:dyDescent="0.2">
      <c r="B87" s="109"/>
      <c r="C87" s="131">
        <f t="shared" si="4"/>
        <v>2014</v>
      </c>
      <c r="D87" s="132">
        <v>41943</v>
      </c>
      <c r="E87" s="133">
        <v>0</v>
      </c>
      <c r="F87" s="118">
        <v>5142.22</v>
      </c>
      <c r="H87" s="129"/>
      <c r="I87" s="66"/>
      <c r="J87" s="171"/>
    </row>
    <row r="88" spans="2:10" ht="12.75" hidden="1" customHeight="1" outlineLevel="1" x14ac:dyDescent="0.2">
      <c r="B88" s="109"/>
      <c r="C88" s="131">
        <f t="shared" si="4"/>
        <v>2014</v>
      </c>
      <c r="D88" s="132">
        <v>41973</v>
      </c>
      <c r="E88" s="133">
        <v>0</v>
      </c>
      <c r="F88" s="118">
        <v>4185.6000000000004</v>
      </c>
      <c r="H88" s="129"/>
      <c r="I88" s="66"/>
      <c r="J88" s="171"/>
    </row>
    <row r="89" spans="2:10" ht="12.75" hidden="1" customHeight="1" outlineLevel="1" x14ac:dyDescent="0.2">
      <c r="B89" s="109"/>
      <c r="C89" s="131">
        <f t="shared" si="4"/>
        <v>2014</v>
      </c>
      <c r="D89" s="132">
        <v>42004</v>
      </c>
      <c r="E89" s="133">
        <v>0</v>
      </c>
      <c r="F89" s="118">
        <v>5902.9400000000005</v>
      </c>
      <c r="H89" s="129"/>
      <c r="I89" s="66"/>
      <c r="J89" s="171"/>
    </row>
    <row r="90" spans="2:10" ht="12.75" hidden="1" customHeight="1" outlineLevel="1" x14ac:dyDescent="0.2">
      <c r="B90" s="109"/>
      <c r="C90" s="131">
        <f t="shared" si="4"/>
        <v>2015</v>
      </c>
      <c r="D90" s="132">
        <v>42035</v>
      </c>
      <c r="E90" s="133">
        <v>0</v>
      </c>
      <c r="F90" s="118">
        <v>8206.5499999999993</v>
      </c>
      <c r="H90" s="129"/>
      <c r="I90" s="66"/>
      <c r="J90" s="171"/>
    </row>
    <row r="91" spans="2:10" ht="12.75" hidden="1" customHeight="1" outlineLevel="1" x14ac:dyDescent="0.2">
      <c r="B91" s="109"/>
      <c r="C91" s="131">
        <f t="shared" si="4"/>
        <v>2015</v>
      </c>
      <c r="D91" s="132">
        <v>42063</v>
      </c>
      <c r="E91" s="133">
        <v>0</v>
      </c>
      <c r="F91" s="118">
        <v>7834.34</v>
      </c>
      <c r="H91" s="129"/>
      <c r="I91" s="66"/>
      <c r="J91" s="171"/>
    </row>
    <row r="92" spans="2:10" ht="12.75" hidden="1" customHeight="1" outlineLevel="1" x14ac:dyDescent="0.2">
      <c r="B92" s="109"/>
      <c r="C92" s="131">
        <f t="shared" si="4"/>
        <v>2015</v>
      </c>
      <c r="D92" s="132">
        <v>42094</v>
      </c>
      <c r="E92" s="133">
        <v>0</v>
      </c>
      <c r="F92" s="118">
        <v>7990.0300000000007</v>
      </c>
      <c r="H92" s="129"/>
      <c r="I92" s="66"/>
      <c r="J92" s="171"/>
    </row>
    <row r="93" spans="2:10" ht="12.75" hidden="1" customHeight="1" outlineLevel="1" x14ac:dyDescent="0.2">
      <c r="B93" s="109"/>
      <c r="C93" s="131">
        <f t="shared" ref="C93:C156" si="5">YEAR(D93)</f>
        <v>2015</v>
      </c>
      <c r="D93" s="132">
        <v>42124</v>
      </c>
      <c r="E93" s="133">
        <v>0</v>
      </c>
      <c r="F93" s="118">
        <v>9114.59</v>
      </c>
      <c r="H93" s="129"/>
      <c r="I93" s="66"/>
      <c r="J93" s="171"/>
    </row>
    <row r="94" spans="2:10" ht="12.75" hidden="1" customHeight="1" outlineLevel="1" x14ac:dyDescent="0.2">
      <c r="B94" s="109"/>
      <c r="C94" s="163">
        <f t="shared" si="5"/>
        <v>2015</v>
      </c>
      <c r="D94" s="164">
        <v>42155</v>
      </c>
      <c r="E94" s="133">
        <v>0</v>
      </c>
      <c r="F94" s="118">
        <v>7933.58</v>
      </c>
      <c r="H94" s="128"/>
      <c r="I94" s="66"/>
      <c r="J94" s="171"/>
    </row>
    <row r="95" spans="2:10" ht="12.75" hidden="1" customHeight="1" outlineLevel="1" x14ac:dyDescent="0.2">
      <c r="B95" s="109"/>
      <c r="C95" s="163">
        <f t="shared" si="5"/>
        <v>2015</v>
      </c>
      <c r="D95" s="164">
        <v>42185</v>
      </c>
      <c r="E95" s="133">
        <v>0</v>
      </c>
      <c r="F95" s="118">
        <v>8790.0499999999993</v>
      </c>
      <c r="H95" s="128"/>
      <c r="I95" s="66"/>
      <c r="J95" s="171"/>
    </row>
    <row r="96" spans="2:10" ht="12.75" hidden="1" customHeight="1" outlineLevel="1" x14ac:dyDescent="0.2">
      <c r="B96" s="109"/>
      <c r="C96" s="163">
        <f t="shared" si="5"/>
        <v>2015</v>
      </c>
      <c r="D96" s="164">
        <v>42216</v>
      </c>
      <c r="E96" s="133">
        <v>0</v>
      </c>
      <c r="F96" s="118">
        <v>10067.839999999998</v>
      </c>
      <c r="H96" s="128"/>
      <c r="I96" s="66"/>
      <c r="J96" s="171"/>
    </row>
    <row r="97" spans="2:96" ht="12.75" hidden="1" customHeight="1" outlineLevel="1" x14ac:dyDescent="0.2">
      <c r="B97" s="109"/>
      <c r="C97" s="163">
        <f t="shared" si="5"/>
        <v>2015</v>
      </c>
      <c r="D97" s="164">
        <v>42247</v>
      </c>
      <c r="E97" s="133">
        <v>0</v>
      </c>
      <c r="F97" s="118">
        <v>10582.599999999999</v>
      </c>
      <c r="H97" s="128"/>
      <c r="I97" s="66"/>
      <c r="J97" s="171"/>
    </row>
    <row r="98" spans="2:96" ht="12.75" hidden="1" customHeight="1" outlineLevel="1" x14ac:dyDescent="0.2">
      <c r="B98" s="109"/>
      <c r="C98" s="163">
        <f t="shared" si="5"/>
        <v>2015</v>
      </c>
      <c r="D98" s="164">
        <v>42277</v>
      </c>
      <c r="E98" s="133">
        <v>0</v>
      </c>
      <c r="F98" s="118">
        <v>8537.42</v>
      </c>
      <c r="H98" s="128"/>
      <c r="I98" s="66"/>
      <c r="J98" s="171"/>
    </row>
    <row r="99" spans="2:96" ht="12.75" hidden="1" customHeight="1" outlineLevel="1" x14ac:dyDescent="0.2">
      <c r="B99" s="109"/>
      <c r="C99" s="163">
        <f t="shared" si="5"/>
        <v>2015</v>
      </c>
      <c r="D99" s="164">
        <v>42308</v>
      </c>
      <c r="E99" s="133">
        <v>0</v>
      </c>
      <c r="F99" s="118">
        <v>6240.5100000000011</v>
      </c>
      <c r="H99" s="128"/>
      <c r="I99" s="66"/>
      <c r="J99" s="171"/>
    </row>
    <row r="100" spans="2:96" ht="12.75" hidden="1" customHeight="1" outlineLevel="1" x14ac:dyDescent="0.2">
      <c r="B100" s="109"/>
      <c r="C100" s="163">
        <f t="shared" si="5"/>
        <v>2015</v>
      </c>
      <c r="D100" s="164">
        <v>42338</v>
      </c>
      <c r="E100" s="133">
        <v>0</v>
      </c>
      <c r="F100" s="118">
        <v>5327.33</v>
      </c>
      <c r="H100" s="128"/>
      <c r="I100" s="66"/>
      <c r="J100" s="171"/>
    </row>
    <row r="101" spans="2:96" ht="12.75" hidden="1" customHeight="1" outlineLevel="1" x14ac:dyDescent="0.2">
      <c r="B101" s="109"/>
      <c r="C101" s="163">
        <f t="shared" si="5"/>
        <v>2015</v>
      </c>
      <c r="D101" s="164">
        <v>42369</v>
      </c>
      <c r="E101" s="133">
        <v>0</v>
      </c>
      <c r="F101" s="118">
        <v>7743.29</v>
      </c>
      <c r="H101" s="128"/>
      <c r="I101" s="66"/>
      <c r="J101" s="171"/>
    </row>
    <row r="102" spans="2:96" ht="12.75" hidden="1" customHeight="1" outlineLevel="1" x14ac:dyDescent="0.2">
      <c r="B102" s="109"/>
      <c r="C102" s="163">
        <f t="shared" si="5"/>
        <v>2016</v>
      </c>
      <c r="D102" s="164">
        <v>42400</v>
      </c>
      <c r="E102" s="133">
        <v>0</v>
      </c>
      <c r="F102" s="118">
        <v>4798.7900000000009</v>
      </c>
      <c r="H102" s="128"/>
      <c r="I102" s="66"/>
      <c r="J102" s="171"/>
    </row>
    <row r="103" spans="2:96" ht="12.75" hidden="1" customHeight="1" outlineLevel="1" x14ac:dyDescent="0.2">
      <c r="B103" s="109"/>
      <c r="C103" s="163">
        <f t="shared" si="5"/>
        <v>2016</v>
      </c>
      <c r="D103" s="164">
        <v>42429</v>
      </c>
      <c r="E103" s="133">
        <v>0</v>
      </c>
      <c r="F103" s="118">
        <v>4212.7</v>
      </c>
      <c r="H103" s="128"/>
      <c r="I103" s="66"/>
      <c r="J103" s="171"/>
    </row>
    <row r="104" spans="2:96" ht="12.75" hidden="1" customHeight="1" outlineLevel="1" x14ac:dyDescent="0.2">
      <c r="B104" s="109"/>
      <c r="C104" s="163">
        <f t="shared" si="5"/>
        <v>2016</v>
      </c>
      <c r="D104" s="164">
        <v>42460</v>
      </c>
      <c r="E104" s="133">
        <v>0</v>
      </c>
      <c r="F104" s="118">
        <v>5675.34</v>
      </c>
      <c r="H104" s="128"/>
      <c r="I104" s="66"/>
      <c r="J104" s="171"/>
    </row>
    <row r="105" spans="2:96" ht="12.75" hidden="1" customHeight="1" outlineLevel="1" x14ac:dyDescent="0.2">
      <c r="C105" s="163">
        <f t="shared" si="5"/>
        <v>2016</v>
      </c>
      <c r="D105" s="164">
        <v>42490</v>
      </c>
      <c r="E105" s="133">
        <v>0</v>
      </c>
      <c r="F105" s="118">
        <v>5675.66</v>
      </c>
      <c r="H105" s="128"/>
      <c r="I105" s="66"/>
    </row>
    <row r="106" spans="2:96" ht="12.75" hidden="1" customHeight="1" outlineLevel="1" x14ac:dyDescent="0.2">
      <c r="C106" s="163">
        <f t="shared" si="5"/>
        <v>2016</v>
      </c>
      <c r="D106" s="164">
        <v>42521</v>
      </c>
      <c r="E106" s="133">
        <v>0</v>
      </c>
      <c r="F106" s="118">
        <v>6069.3899999999994</v>
      </c>
      <c r="H106" s="128"/>
      <c r="I106" s="66"/>
      <c r="CR106" s="120"/>
    </row>
    <row r="107" spans="2:96" ht="12.75" hidden="1" customHeight="1" outlineLevel="1" x14ac:dyDescent="0.2">
      <c r="C107" s="163">
        <f t="shared" si="5"/>
        <v>2016</v>
      </c>
      <c r="D107" s="164">
        <v>42551</v>
      </c>
      <c r="E107" s="133">
        <v>0</v>
      </c>
      <c r="F107" s="118">
        <v>7683.9800000000005</v>
      </c>
      <c r="H107" s="128"/>
      <c r="I107" s="66"/>
      <c r="CR107" s="9"/>
    </row>
    <row r="108" spans="2:96" ht="12.75" hidden="1" customHeight="1" outlineLevel="1" x14ac:dyDescent="0.2">
      <c r="C108" s="163">
        <f t="shared" si="5"/>
        <v>2016</v>
      </c>
      <c r="D108" s="164">
        <v>42582</v>
      </c>
      <c r="E108" s="133">
        <v>0</v>
      </c>
      <c r="F108" s="118">
        <v>4518.72</v>
      </c>
      <c r="H108" s="128"/>
      <c r="I108" s="66"/>
    </row>
    <row r="109" spans="2:96" ht="12.75" hidden="1" customHeight="1" outlineLevel="1" x14ac:dyDescent="0.2">
      <c r="C109" s="163">
        <f t="shared" si="5"/>
        <v>2016</v>
      </c>
      <c r="D109" s="164">
        <v>42613</v>
      </c>
      <c r="E109" s="133">
        <v>0</v>
      </c>
      <c r="F109" s="118">
        <v>5311.7300000000005</v>
      </c>
      <c r="H109" s="128"/>
      <c r="I109" s="66"/>
    </row>
    <row r="110" spans="2:96" ht="12.75" hidden="1" customHeight="1" outlineLevel="1" x14ac:dyDescent="0.2">
      <c r="C110" s="163">
        <f t="shared" si="5"/>
        <v>2016</v>
      </c>
      <c r="D110" s="164">
        <v>42643</v>
      </c>
      <c r="E110" s="133">
        <v>0</v>
      </c>
      <c r="F110" s="118">
        <v>5039.07</v>
      </c>
      <c r="H110" s="128"/>
      <c r="I110" s="66"/>
    </row>
    <row r="111" spans="2:96" ht="12.75" hidden="1" customHeight="1" outlineLevel="1" x14ac:dyDescent="0.2">
      <c r="C111" s="163">
        <f t="shared" si="5"/>
        <v>2016</v>
      </c>
      <c r="D111" s="164">
        <v>42674</v>
      </c>
      <c r="E111" s="133">
        <v>0</v>
      </c>
      <c r="F111" s="118">
        <v>4703.33</v>
      </c>
      <c r="H111" s="128"/>
      <c r="I111" s="66"/>
    </row>
    <row r="112" spans="2:96" ht="12.75" hidden="1" customHeight="1" outlineLevel="1" x14ac:dyDescent="0.2">
      <c r="C112" s="163">
        <f t="shared" si="5"/>
        <v>2016</v>
      </c>
      <c r="D112" s="164">
        <v>42704</v>
      </c>
      <c r="E112" s="133">
        <v>0</v>
      </c>
      <c r="F112" s="118">
        <v>4352.2299999999996</v>
      </c>
      <c r="H112" s="128"/>
      <c r="I112" s="66"/>
    </row>
    <row r="113" spans="3:12" ht="12.75" hidden="1" customHeight="1" outlineLevel="1" x14ac:dyDescent="0.2">
      <c r="C113" s="163">
        <f t="shared" si="5"/>
        <v>2016</v>
      </c>
      <c r="D113" s="164">
        <v>42735</v>
      </c>
      <c r="E113" s="133">
        <v>0</v>
      </c>
      <c r="F113" s="118">
        <v>4185.3100000000004</v>
      </c>
      <c r="H113" s="128"/>
      <c r="I113" s="66"/>
    </row>
    <row r="114" spans="3:12" ht="12.75" hidden="1" customHeight="1" outlineLevel="1" x14ac:dyDescent="0.2">
      <c r="C114" s="163">
        <f t="shared" si="5"/>
        <v>2017</v>
      </c>
      <c r="D114" s="164">
        <v>42766</v>
      </c>
      <c r="E114" s="133">
        <v>0</v>
      </c>
      <c r="F114" s="118">
        <v>4014.11</v>
      </c>
      <c r="H114" s="128"/>
      <c r="I114" s="66"/>
    </row>
    <row r="115" spans="3:12" ht="12.75" hidden="1" customHeight="1" outlineLevel="1" x14ac:dyDescent="0.2">
      <c r="C115" s="163">
        <f t="shared" si="5"/>
        <v>2017</v>
      </c>
      <c r="D115" s="164">
        <v>42794</v>
      </c>
      <c r="E115" s="133">
        <v>0</v>
      </c>
      <c r="F115" s="118">
        <v>4032.92</v>
      </c>
      <c r="H115" s="128"/>
      <c r="I115" s="66"/>
    </row>
    <row r="116" spans="3:12" ht="12.75" hidden="1" customHeight="1" outlineLevel="1" x14ac:dyDescent="0.2">
      <c r="C116" s="163">
        <f t="shared" si="5"/>
        <v>2017</v>
      </c>
      <c r="D116" s="164">
        <v>42825</v>
      </c>
      <c r="E116" s="133">
        <v>0</v>
      </c>
      <c r="F116" s="118">
        <v>3743.94</v>
      </c>
      <c r="H116" s="128"/>
      <c r="I116" s="66"/>
    </row>
    <row r="117" spans="3:12" ht="12.75" hidden="1" customHeight="1" outlineLevel="1" x14ac:dyDescent="0.2">
      <c r="C117" s="163">
        <f t="shared" si="5"/>
        <v>2017</v>
      </c>
      <c r="D117" s="164">
        <v>42855</v>
      </c>
      <c r="E117" s="133">
        <v>0</v>
      </c>
      <c r="F117" s="118">
        <v>4332.9399999999996</v>
      </c>
      <c r="H117" s="128"/>
      <c r="I117" s="66"/>
    </row>
    <row r="118" spans="3:12" ht="12.75" hidden="1" customHeight="1" outlineLevel="1" x14ac:dyDescent="0.2">
      <c r="C118" s="163">
        <f t="shared" si="5"/>
        <v>2017</v>
      </c>
      <c r="D118" s="164">
        <v>42886</v>
      </c>
      <c r="E118" s="133">
        <v>0</v>
      </c>
      <c r="F118" s="118">
        <v>5084.88</v>
      </c>
      <c r="H118" s="128"/>
      <c r="I118" s="66"/>
    </row>
    <row r="119" spans="3:12" ht="12.75" hidden="1" customHeight="1" outlineLevel="1" x14ac:dyDescent="0.2">
      <c r="C119" s="163">
        <f t="shared" si="5"/>
        <v>2017</v>
      </c>
      <c r="D119" s="164">
        <v>42916</v>
      </c>
      <c r="E119" s="133">
        <v>0</v>
      </c>
      <c r="F119" s="118">
        <v>4572.5200000000004</v>
      </c>
      <c r="H119" s="128"/>
      <c r="I119" s="66"/>
    </row>
    <row r="120" spans="3:12" ht="12.75" hidden="1" customHeight="1" outlineLevel="1" x14ac:dyDescent="0.2">
      <c r="C120" s="163">
        <f t="shared" si="5"/>
        <v>2017</v>
      </c>
      <c r="D120" s="164">
        <v>42947</v>
      </c>
      <c r="E120" s="133">
        <v>0</v>
      </c>
      <c r="F120" s="118">
        <v>10372.92</v>
      </c>
      <c r="H120" s="128"/>
      <c r="I120" s="66"/>
    </row>
    <row r="121" spans="3:12" ht="12.75" hidden="1" customHeight="1" outlineLevel="1" x14ac:dyDescent="0.2">
      <c r="C121" s="163">
        <f t="shared" si="5"/>
        <v>2017</v>
      </c>
      <c r="D121" s="164">
        <v>42978</v>
      </c>
      <c r="E121" s="133">
        <v>0</v>
      </c>
      <c r="F121" s="118">
        <v>7978.65</v>
      </c>
      <c r="H121" s="128"/>
      <c r="I121" s="66"/>
    </row>
    <row r="122" spans="3:12" ht="12.75" hidden="1" customHeight="1" outlineLevel="1" x14ac:dyDescent="0.2">
      <c r="C122" s="163">
        <f t="shared" si="5"/>
        <v>2017</v>
      </c>
      <c r="D122" s="164">
        <v>43008</v>
      </c>
      <c r="E122" s="133">
        <v>0</v>
      </c>
      <c r="F122" s="118">
        <v>5854.95</v>
      </c>
      <c r="H122" s="128"/>
      <c r="I122" s="66"/>
    </row>
    <row r="123" spans="3:12" ht="12.75" hidden="1" customHeight="1" outlineLevel="1" x14ac:dyDescent="0.2">
      <c r="C123" s="163">
        <f t="shared" si="5"/>
        <v>2017</v>
      </c>
      <c r="D123" s="164">
        <v>43039</v>
      </c>
      <c r="E123" s="133">
        <v>0</v>
      </c>
      <c r="F123" s="118">
        <v>9122.99</v>
      </c>
      <c r="H123" s="175"/>
      <c r="I123" s="66"/>
      <c r="K123" s="175"/>
      <c r="L123" s="27"/>
    </row>
    <row r="124" spans="3:12" ht="12.75" hidden="1" customHeight="1" outlineLevel="1" x14ac:dyDescent="0.2">
      <c r="C124" s="163">
        <f t="shared" si="5"/>
        <v>2017</v>
      </c>
      <c r="D124" s="164">
        <v>43069</v>
      </c>
      <c r="E124" s="133">
        <v>0</v>
      </c>
      <c r="F124" s="118">
        <v>6869.77</v>
      </c>
      <c r="H124" s="175"/>
      <c r="I124" s="66"/>
      <c r="K124" s="175"/>
      <c r="L124" s="27"/>
    </row>
    <row r="125" spans="3:12" ht="12.75" hidden="1" customHeight="1" outlineLevel="1" x14ac:dyDescent="0.2">
      <c r="C125" s="163">
        <f t="shared" si="5"/>
        <v>2017</v>
      </c>
      <c r="D125" s="164">
        <v>43100</v>
      </c>
      <c r="E125" s="133">
        <v>0</v>
      </c>
      <c r="F125" s="118">
        <v>7218.4</v>
      </c>
      <c r="H125" s="175"/>
      <c r="I125" s="66"/>
      <c r="K125" s="175"/>
      <c r="L125" s="27"/>
    </row>
    <row r="126" spans="3:12" ht="12.75" hidden="1" customHeight="1" outlineLevel="1" x14ac:dyDescent="0.2">
      <c r="C126" s="163">
        <f t="shared" si="5"/>
        <v>2018</v>
      </c>
      <c r="D126" s="164">
        <v>43131</v>
      </c>
      <c r="E126" s="133">
        <v>0</v>
      </c>
      <c r="F126" s="118">
        <v>7125.72</v>
      </c>
      <c r="H126" s="175"/>
      <c r="I126" s="66"/>
      <c r="K126" s="175"/>
      <c r="L126" s="27"/>
    </row>
    <row r="127" spans="3:12" ht="12.75" hidden="1" customHeight="1" outlineLevel="1" x14ac:dyDescent="0.2">
      <c r="C127" s="163">
        <f t="shared" si="5"/>
        <v>2018</v>
      </c>
      <c r="D127" s="164">
        <v>43159</v>
      </c>
      <c r="E127" s="133">
        <v>0</v>
      </c>
      <c r="F127" s="118">
        <v>6379.21</v>
      </c>
      <c r="H127" s="175"/>
      <c r="I127" s="66"/>
      <c r="K127" s="175"/>
      <c r="L127" s="27"/>
    </row>
    <row r="128" spans="3:12" ht="12.75" hidden="1" customHeight="1" outlineLevel="1" x14ac:dyDescent="0.2">
      <c r="C128" s="163">
        <f t="shared" si="5"/>
        <v>2018</v>
      </c>
      <c r="D128" s="164">
        <v>43190</v>
      </c>
      <c r="E128" s="133">
        <v>0</v>
      </c>
      <c r="F128" s="118">
        <v>8094.79</v>
      </c>
      <c r="H128" s="175"/>
      <c r="I128" s="66"/>
      <c r="K128" s="175"/>
      <c r="L128" s="27"/>
    </row>
    <row r="129" spans="3:12" ht="12.75" hidden="1" customHeight="1" outlineLevel="1" x14ac:dyDescent="0.2">
      <c r="C129" s="163">
        <f t="shared" si="5"/>
        <v>2018</v>
      </c>
      <c r="D129" s="164">
        <v>43220</v>
      </c>
      <c r="E129" s="133">
        <v>0</v>
      </c>
      <c r="F129" s="118">
        <v>6721.32</v>
      </c>
      <c r="H129" s="175"/>
      <c r="I129" s="66"/>
      <c r="L129" s="27"/>
    </row>
    <row r="130" spans="3:12" ht="12.75" hidden="1" customHeight="1" outlineLevel="1" x14ac:dyDescent="0.2">
      <c r="C130" s="163">
        <f t="shared" si="5"/>
        <v>2018</v>
      </c>
      <c r="D130" s="164">
        <v>43251</v>
      </c>
      <c r="E130" s="133">
        <v>0</v>
      </c>
      <c r="F130" s="118">
        <v>7843.49</v>
      </c>
      <c r="H130" s="175"/>
      <c r="I130" s="66"/>
      <c r="L130" s="27"/>
    </row>
    <row r="131" spans="3:12" ht="12.75" hidden="1" customHeight="1" outlineLevel="1" x14ac:dyDescent="0.2">
      <c r="C131" s="163">
        <f t="shared" si="5"/>
        <v>2018</v>
      </c>
      <c r="D131" s="164">
        <v>43281</v>
      </c>
      <c r="E131" s="133">
        <v>0</v>
      </c>
      <c r="F131" s="118">
        <v>9501.4599999999991</v>
      </c>
      <c r="H131" s="175"/>
      <c r="I131" s="66"/>
      <c r="L131" s="27"/>
    </row>
    <row r="132" spans="3:12" ht="12.75" hidden="1" customHeight="1" outlineLevel="1" x14ac:dyDescent="0.2">
      <c r="C132" s="163">
        <f t="shared" si="5"/>
        <v>2018</v>
      </c>
      <c r="D132" s="164">
        <v>43312</v>
      </c>
      <c r="E132" s="133">
        <v>0</v>
      </c>
      <c r="F132" s="118">
        <v>6779.28</v>
      </c>
      <c r="H132" s="175"/>
      <c r="I132" s="66"/>
      <c r="L132" s="27"/>
    </row>
    <row r="133" spans="3:12" ht="12.75" hidden="1" customHeight="1" outlineLevel="1" x14ac:dyDescent="0.2">
      <c r="C133" s="163">
        <f t="shared" si="5"/>
        <v>2018</v>
      </c>
      <c r="D133" s="164">
        <v>43343</v>
      </c>
      <c r="E133" s="133">
        <v>0</v>
      </c>
      <c r="F133" s="118">
        <v>9526</v>
      </c>
      <c r="H133" s="175"/>
      <c r="I133" s="66"/>
      <c r="L133" s="27"/>
    </row>
    <row r="134" spans="3:12" ht="12.75" hidden="1" customHeight="1" outlineLevel="1" x14ac:dyDescent="0.2">
      <c r="C134" s="163">
        <f t="shared" si="5"/>
        <v>2018</v>
      </c>
      <c r="D134" s="164">
        <v>43373</v>
      </c>
      <c r="E134" s="133">
        <v>0</v>
      </c>
      <c r="F134" s="118">
        <v>8198.39</v>
      </c>
      <c r="H134" s="175"/>
      <c r="I134" s="66"/>
      <c r="L134" s="27"/>
    </row>
    <row r="135" spans="3:12" ht="12.75" hidden="1" customHeight="1" outlineLevel="1" x14ac:dyDescent="0.2">
      <c r="C135" s="163">
        <f t="shared" si="5"/>
        <v>2018</v>
      </c>
      <c r="D135" s="164">
        <v>43404</v>
      </c>
      <c r="E135" s="133">
        <v>0</v>
      </c>
      <c r="F135" s="118">
        <v>5966.3</v>
      </c>
      <c r="H135" s="128"/>
      <c r="I135" s="175"/>
      <c r="J135" s="27"/>
    </row>
    <row r="136" spans="3:12" ht="12.75" hidden="1" customHeight="1" outlineLevel="1" x14ac:dyDescent="0.2">
      <c r="C136" s="163">
        <f t="shared" si="5"/>
        <v>2018</v>
      </c>
      <c r="D136" s="164">
        <v>43434</v>
      </c>
      <c r="E136" s="133">
        <v>0</v>
      </c>
      <c r="F136" s="118">
        <v>7101.48</v>
      </c>
      <c r="H136" s="128"/>
      <c r="I136" s="175"/>
      <c r="J136" s="27"/>
    </row>
    <row r="137" spans="3:12" ht="12.75" hidden="1" customHeight="1" outlineLevel="1" x14ac:dyDescent="0.2">
      <c r="C137" s="163">
        <f t="shared" si="5"/>
        <v>2018</v>
      </c>
      <c r="D137" s="164">
        <v>43465</v>
      </c>
      <c r="E137" s="133">
        <v>0</v>
      </c>
      <c r="F137" s="118">
        <v>7482.97</v>
      </c>
      <c r="H137" s="128"/>
      <c r="I137" s="175"/>
      <c r="J137" s="27"/>
    </row>
    <row r="138" spans="3:12" ht="12.75" hidden="1" customHeight="1" outlineLevel="1" x14ac:dyDescent="0.2">
      <c r="C138" s="163">
        <f t="shared" si="5"/>
        <v>2019</v>
      </c>
      <c r="D138" s="164">
        <v>43496</v>
      </c>
      <c r="E138" s="133">
        <v>0</v>
      </c>
      <c r="F138" s="118">
        <v>8038.46</v>
      </c>
      <c r="H138" s="128"/>
      <c r="I138" s="175"/>
      <c r="J138" s="27"/>
    </row>
    <row r="139" spans="3:12" ht="12.75" hidden="1" customHeight="1" outlineLevel="1" x14ac:dyDescent="0.2">
      <c r="C139" s="163">
        <f t="shared" si="5"/>
        <v>2019</v>
      </c>
      <c r="D139" s="164">
        <v>43524</v>
      </c>
      <c r="E139" s="133">
        <v>0</v>
      </c>
      <c r="F139" s="118">
        <v>6898.05</v>
      </c>
      <c r="H139" s="128"/>
      <c r="I139" s="175"/>
      <c r="J139" s="27"/>
    </row>
    <row r="140" spans="3:12" ht="12.75" hidden="1" customHeight="1" outlineLevel="1" x14ac:dyDescent="0.2">
      <c r="C140" s="163">
        <f t="shared" si="5"/>
        <v>2019</v>
      </c>
      <c r="D140" s="164">
        <v>43555</v>
      </c>
      <c r="E140" s="133">
        <v>0</v>
      </c>
      <c r="F140" s="118">
        <v>8221.7199999999993</v>
      </c>
      <c r="H140" s="128"/>
      <c r="I140" s="175"/>
      <c r="J140" s="27"/>
    </row>
    <row r="141" spans="3:12" ht="12.75" hidden="1" customHeight="1" outlineLevel="1" x14ac:dyDescent="0.2">
      <c r="C141" s="163">
        <f t="shared" si="5"/>
        <v>2019</v>
      </c>
      <c r="D141" s="164">
        <v>43585</v>
      </c>
      <c r="E141" s="133">
        <v>0</v>
      </c>
      <c r="F141" s="118">
        <v>7601.91</v>
      </c>
      <c r="H141" s="128"/>
      <c r="I141" s="175"/>
      <c r="J141" s="27"/>
    </row>
    <row r="142" spans="3:12" ht="12.75" hidden="1" customHeight="1" outlineLevel="1" x14ac:dyDescent="0.2">
      <c r="C142" s="163">
        <f t="shared" si="5"/>
        <v>2019</v>
      </c>
      <c r="D142" s="164">
        <v>43616</v>
      </c>
      <c r="E142" s="133">
        <v>0</v>
      </c>
      <c r="F142" s="118">
        <v>6553.78</v>
      </c>
      <c r="H142" s="128"/>
      <c r="I142" s="175"/>
      <c r="J142" s="27"/>
    </row>
    <row r="143" spans="3:12" ht="12.75" hidden="1" customHeight="1" outlineLevel="1" x14ac:dyDescent="0.2">
      <c r="C143" s="163">
        <f t="shared" si="5"/>
        <v>2019</v>
      </c>
      <c r="D143" s="164">
        <v>43646</v>
      </c>
      <c r="E143" s="133">
        <v>0</v>
      </c>
      <c r="F143" s="118">
        <v>7354.04</v>
      </c>
      <c r="H143" s="128"/>
      <c r="I143" s="175"/>
      <c r="J143" s="27"/>
    </row>
    <row r="144" spans="3:12" ht="12.75" hidden="1" customHeight="1" outlineLevel="1" x14ac:dyDescent="0.2">
      <c r="C144" s="163">
        <f t="shared" si="5"/>
        <v>2019</v>
      </c>
      <c r="D144" s="164">
        <v>43677</v>
      </c>
      <c r="E144" s="133">
        <v>0</v>
      </c>
      <c r="F144" s="118">
        <v>8565.1</v>
      </c>
      <c r="H144" s="128"/>
      <c r="I144" s="175"/>
      <c r="J144" s="27"/>
    </row>
    <row r="145" spans="3:10" ht="12.75" hidden="1" customHeight="1" outlineLevel="1" x14ac:dyDescent="0.2">
      <c r="C145" s="163">
        <f t="shared" si="5"/>
        <v>2019</v>
      </c>
      <c r="D145" s="164">
        <v>43708</v>
      </c>
      <c r="E145" s="133">
        <v>0</v>
      </c>
      <c r="F145" s="118">
        <v>8998.7800000000007</v>
      </c>
      <c r="H145" s="128"/>
      <c r="I145" s="175"/>
      <c r="J145" s="27"/>
    </row>
    <row r="146" spans="3:10" ht="12.75" hidden="1" customHeight="1" outlineLevel="1" x14ac:dyDescent="0.2">
      <c r="C146" s="163">
        <f t="shared" si="5"/>
        <v>2019</v>
      </c>
      <c r="D146" s="164">
        <v>43738</v>
      </c>
      <c r="E146" s="133">
        <v>0</v>
      </c>
      <c r="F146" s="118">
        <v>7531.84</v>
      </c>
      <c r="H146" s="128"/>
      <c r="I146" s="175"/>
      <c r="J146" s="27"/>
    </row>
    <row r="147" spans="3:10" hidden="1" outlineLevel="1" x14ac:dyDescent="0.2">
      <c r="C147" s="163">
        <f t="shared" si="5"/>
        <v>2019</v>
      </c>
      <c r="D147" s="164">
        <v>43769</v>
      </c>
      <c r="E147" s="133">
        <v>0</v>
      </c>
      <c r="F147" s="118">
        <v>8216.2000000000007</v>
      </c>
      <c r="G147" s="128"/>
      <c r="H147" s="128"/>
      <c r="I147" s="175"/>
      <c r="J147" s="27"/>
    </row>
    <row r="148" spans="3:10" hidden="1" outlineLevel="1" x14ac:dyDescent="0.2">
      <c r="C148" s="163">
        <f t="shared" si="5"/>
        <v>2019</v>
      </c>
      <c r="D148" s="164">
        <v>43799</v>
      </c>
      <c r="E148" s="133">
        <v>0</v>
      </c>
      <c r="F148" s="118">
        <v>7224.19</v>
      </c>
      <c r="G148" s="128"/>
      <c r="H148" s="128"/>
      <c r="I148" s="175"/>
      <c r="J148" s="27"/>
    </row>
    <row r="149" spans="3:10" hidden="1" outlineLevel="1" x14ac:dyDescent="0.2">
      <c r="C149" s="163">
        <f t="shared" si="5"/>
        <v>2019</v>
      </c>
      <c r="D149" s="164">
        <v>43830</v>
      </c>
      <c r="E149" s="133">
        <v>0</v>
      </c>
      <c r="F149" s="118">
        <v>7775.18</v>
      </c>
      <c r="G149" s="128"/>
      <c r="H149" s="128"/>
      <c r="I149" s="175"/>
      <c r="J149" s="27"/>
    </row>
    <row r="150" spans="3:10" hidden="1" outlineLevel="1" x14ac:dyDescent="0.2">
      <c r="C150" s="163">
        <f t="shared" si="5"/>
        <v>2020</v>
      </c>
      <c r="D150" s="164">
        <v>43861</v>
      </c>
      <c r="E150" s="133">
        <v>0</v>
      </c>
      <c r="F150" s="118">
        <v>6947.85</v>
      </c>
      <c r="G150" s="128"/>
      <c r="H150" s="128"/>
      <c r="I150" s="175"/>
      <c r="J150" s="27"/>
    </row>
    <row r="151" spans="3:10" hidden="1" outlineLevel="1" x14ac:dyDescent="0.2">
      <c r="C151" s="163">
        <f t="shared" si="5"/>
        <v>2020</v>
      </c>
      <c r="D151" s="164">
        <v>43890</v>
      </c>
      <c r="E151" s="133">
        <v>0</v>
      </c>
      <c r="F151" s="118">
        <v>6871.3</v>
      </c>
      <c r="G151" s="128"/>
      <c r="H151" s="128"/>
      <c r="I151" s="175"/>
      <c r="J151" s="27"/>
    </row>
    <row r="152" spans="3:10" hidden="1" outlineLevel="1" x14ac:dyDescent="0.2">
      <c r="C152" s="163">
        <f t="shared" si="5"/>
        <v>2020</v>
      </c>
      <c r="D152" s="164">
        <v>43921</v>
      </c>
      <c r="E152" s="133">
        <v>0</v>
      </c>
      <c r="F152" s="118">
        <v>5851.48</v>
      </c>
      <c r="G152" s="128"/>
      <c r="H152" s="128"/>
      <c r="I152" s="175"/>
      <c r="J152" s="27"/>
    </row>
    <row r="153" spans="3:10" hidden="1" outlineLevel="1" x14ac:dyDescent="0.2">
      <c r="C153" s="163">
        <f t="shared" si="5"/>
        <v>2020</v>
      </c>
      <c r="D153" s="164">
        <v>43951</v>
      </c>
      <c r="E153" s="133">
        <v>0</v>
      </c>
      <c r="F153" s="118">
        <v>5066.04</v>
      </c>
      <c r="H153" s="128"/>
      <c r="I153" s="175"/>
      <c r="J153" s="27"/>
    </row>
    <row r="154" spans="3:10" hidden="1" outlineLevel="1" x14ac:dyDescent="0.2">
      <c r="C154" s="163">
        <f t="shared" si="5"/>
        <v>2020</v>
      </c>
      <c r="D154" s="164">
        <v>43982</v>
      </c>
      <c r="E154" s="133">
        <v>0</v>
      </c>
      <c r="F154" s="118">
        <v>5352.74</v>
      </c>
      <c r="H154" s="128"/>
      <c r="I154" s="175"/>
      <c r="J154" s="27"/>
    </row>
    <row r="155" spans="3:10" hidden="1" outlineLevel="1" x14ac:dyDescent="0.2">
      <c r="C155" s="163">
        <f t="shared" si="5"/>
        <v>2020</v>
      </c>
      <c r="D155" s="164">
        <v>44012</v>
      </c>
      <c r="E155" s="133">
        <v>0</v>
      </c>
      <c r="F155" s="118">
        <v>5291.15</v>
      </c>
      <c r="H155" s="128"/>
      <c r="I155" s="175"/>
      <c r="J155" s="27"/>
    </row>
    <row r="156" spans="3:10" hidden="1" outlineLevel="1" x14ac:dyDescent="0.2">
      <c r="C156" s="163">
        <f t="shared" si="5"/>
        <v>2020</v>
      </c>
      <c r="D156" s="164">
        <v>44043</v>
      </c>
      <c r="E156" s="133">
        <v>0</v>
      </c>
      <c r="F156" s="118">
        <v>5351</v>
      </c>
      <c r="H156" s="128"/>
      <c r="I156" s="175"/>
      <c r="J156" s="27"/>
    </row>
    <row r="157" spans="3:10" hidden="1" outlineLevel="1" x14ac:dyDescent="0.2">
      <c r="C157" s="163">
        <f t="shared" ref="C157:C220" si="6">YEAR(D157)</f>
        <v>2020</v>
      </c>
      <c r="D157" s="164">
        <v>44074</v>
      </c>
      <c r="E157" s="133">
        <v>0</v>
      </c>
      <c r="F157" s="118">
        <v>4836.91</v>
      </c>
      <c r="H157" s="128"/>
      <c r="I157" s="175"/>
      <c r="J157" s="27"/>
    </row>
    <row r="158" spans="3:10" hidden="1" outlineLevel="1" x14ac:dyDescent="0.2">
      <c r="C158" s="163">
        <f t="shared" si="6"/>
        <v>2020</v>
      </c>
      <c r="D158" s="164">
        <v>44104</v>
      </c>
      <c r="E158" s="133">
        <v>0</v>
      </c>
      <c r="F158" s="118">
        <v>5364.04</v>
      </c>
      <c r="H158" s="128"/>
      <c r="I158" s="175"/>
      <c r="J158" s="27"/>
    </row>
    <row r="159" spans="3:10" ht="12" hidden="1" customHeight="1" outlineLevel="1" x14ac:dyDescent="0.2">
      <c r="C159" s="163">
        <f t="shared" si="6"/>
        <v>2020</v>
      </c>
      <c r="D159" s="164">
        <v>44135</v>
      </c>
      <c r="E159" s="133">
        <v>0</v>
      </c>
      <c r="F159" s="118">
        <v>5000.24</v>
      </c>
      <c r="H159" s="128"/>
      <c r="I159" s="175"/>
    </row>
    <row r="160" spans="3:10" hidden="1" outlineLevel="1" x14ac:dyDescent="0.2">
      <c r="C160" s="163">
        <f t="shared" si="6"/>
        <v>2020</v>
      </c>
      <c r="D160" s="164">
        <v>44165</v>
      </c>
      <c r="E160" s="133">
        <v>0</v>
      </c>
      <c r="F160" s="118">
        <v>5440.24</v>
      </c>
      <c r="H160" s="128"/>
      <c r="I160" s="175"/>
    </row>
    <row r="161" spans="3:9" hidden="1" outlineLevel="1" x14ac:dyDescent="0.2">
      <c r="C161" s="163">
        <f t="shared" si="6"/>
        <v>2020</v>
      </c>
      <c r="D161" s="164">
        <v>44196</v>
      </c>
      <c r="E161" s="133">
        <v>0</v>
      </c>
      <c r="F161" s="118">
        <v>5957.42</v>
      </c>
      <c r="H161" s="128"/>
      <c r="I161" s="175"/>
    </row>
    <row r="162" spans="3:9" hidden="1" outlineLevel="1" x14ac:dyDescent="0.2">
      <c r="C162" s="163">
        <f t="shared" si="6"/>
        <v>2021</v>
      </c>
      <c r="D162" s="164">
        <v>44227</v>
      </c>
      <c r="E162" s="133">
        <v>0</v>
      </c>
      <c r="F162" s="118">
        <v>6046.72</v>
      </c>
      <c r="H162" s="128"/>
      <c r="I162" s="175"/>
    </row>
    <row r="163" spans="3:9" hidden="1" outlineLevel="1" x14ac:dyDescent="0.2">
      <c r="C163" s="163">
        <f t="shared" si="6"/>
        <v>2021</v>
      </c>
      <c r="D163" s="164">
        <v>44255</v>
      </c>
      <c r="E163" s="133">
        <v>0</v>
      </c>
      <c r="F163" s="118">
        <v>8167.77</v>
      </c>
      <c r="H163" s="128"/>
      <c r="I163" s="175"/>
    </row>
    <row r="164" spans="3:9" hidden="1" outlineLevel="1" x14ac:dyDescent="0.2">
      <c r="C164" s="163">
        <f t="shared" si="6"/>
        <v>2021</v>
      </c>
      <c r="D164" s="164">
        <v>44286</v>
      </c>
      <c r="E164" s="133">
        <v>0</v>
      </c>
      <c r="F164" s="118">
        <v>5342.56</v>
      </c>
      <c r="H164" s="128"/>
      <c r="I164" s="175"/>
    </row>
    <row r="165" spans="3:9" hidden="1" outlineLevel="1" x14ac:dyDescent="0.2">
      <c r="C165" s="163">
        <f t="shared" si="6"/>
        <v>2021</v>
      </c>
      <c r="D165" s="164">
        <v>44316</v>
      </c>
      <c r="E165" s="133">
        <v>0</v>
      </c>
      <c r="F165" s="118">
        <v>6278.37</v>
      </c>
      <c r="H165" s="128"/>
      <c r="I165" s="175"/>
    </row>
    <row r="166" spans="3:9" hidden="1" outlineLevel="1" x14ac:dyDescent="0.2">
      <c r="C166" s="163">
        <f t="shared" si="6"/>
        <v>2021</v>
      </c>
      <c r="D166" s="164">
        <v>44347</v>
      </c>
      <c r="E166" s="133">
        <v>0</v>
      </c>
      <c r="F166" s="118">
        <v>8115.05</v>
      </c>
      <c r="H166" s="128"/>
      <c r="I166" s="175"/>
    </row>
    <row r="167" spans="3:9" hidden="1" outlineLevel="1" x14ac:dyDescent="0.2">
      <c r="C167" s="163">
        <f t="shared" si="6"/>
        <v>2021</v>
      </c>
      <c r="D167" s="164">
        <v>44377</v>
      </c>
      <c r="E167" s="133">
        <v>0</v>
      </c>
      <c r="F167" s="118">
        <v>8128.36</v>
      </c>
      <c r="H167" s="128"/>
      <c r="I167" s="175"/>
    </row>
    <row r="168" spans="3:9" hidden="1" outlineLevel="1" x14ac:dyDescent="0.2">
      <c r="C168" s="163">
        <f t="shared" si="6"/>
        <v>2021</v>
      </c>
      <c r="D168" s="164">
        <v>44408</v>
      </c>
      <c r="E168" s="133">
        <v>0</v>
      </c>
      <c r="F168" s="118">
        <v>7395.16</v>
      </c>
      <c r="H168" s="128"/>
      <c r="I168" s="175"/>
    </row>
    <row r="169" spans="3:9" hidden="1" outlineLevel="1" x14ac:dyDescent="0.2">
      <c r="C169" s="163">
        <f t="shared" si="6"/>
        <v>2021</v>
      </c>
      <c r="D169" s="164">
        <v>44439</v>
      </c>
      <c r="E169" s="133">
        <v>0</v>
      </c>
      <c r="F169" s="118">
        <v>6615.46</v>
      </c>
      <c r="H169" s="128"/>
      <c r="I169" s="175"/>
    </row>
    <row r="170" spans="3:9" collapsed="1" x14ac:dyDescent="0.2">
      <c r="C170" s="163">
        <f t="shared" si="6"/>
        <v>2021</v>
      </c>
      <c r="D170" s="164">
        <v>44469</v>
      </c>
      <c r="E170" s="133">
        <v>0</v>
      </c>
      <c r="F170" s="118">
        <v>7190.48</v>
      </c>
      <c r="H170" s="128"/>
      <c r="I170" s="175"/>
    </row>
    <row r="171" spans="3:9" ht="12.75" customHeight="1" x14ac:dyDescent="0.2">
      <c r="C171" s="163">
        <f t="shared" si="6"/>
        <v>2021</v>
      </c>
      <c r="D171" s="164">
        <v>44500</v>
      </c>
      <c r="E171" s="133">
        <v>0</v>
      </c>
      <c r="F171" s="118">
        <v>7413.66</v>
      </c>
      <c r="H171" s="128"/>
      <c r="I171" s="175"/>
    </row>
    <row r="172" spans="3:9" ht="12.75" customHeight="1" x14ac:dyDescent="0.2">
      <c r="C172" s="163">
        <f t="shared" si="6"/>
        <v>2021</v>
      </c>
      <c r="D172" s="164">
        <v>44530</v>
      </c>
      <c r="E172" s="133">
        <v>0</v>
      </c>
      <c r="F172" s="118">
        <v>7056.88</v>
      </c>
      <c r="H172" s="128"/>
      <c r="I172" s="175"/>
    </row>
    <row r="173" spans="3:9" ht="12.75" customHeight="1" x14ac:dyDescent="0.2">
      <c r="C173" s="163">
        <f t="shared" si="6"/>
        <v>2021</v>
      </c>
      <c r="D173" s="164">
        <v>44561</v>
      </c>
      <c r="E173" s="133">
        <v>0</v>
      </c>
      <c r="F173" s="118">
        <v>5393.84</v>
      </c>
      <c r="H173" s="128"/>
      <c r="I173" s="175"/>
    </row>
    <row r="174" spans="3:9" ht="12.75" customHeight="1" x14ac:dyDescent="0.2">
      <c r="C174" s="163">
        <f t="shared" si="6"/>
        <v>2022</v>
      </c>
      <c r="D174" s="164">
        <v>44592</v>
      </c>
      <c r="E174" s="133">
        <v>0</v>
      </c>
      <c r="F174" s="118">
        <v>7291.2</v>
      </c>
      <c r="H174" s="128"/>
      <c r="I174" s="175"/>
    </row>
    <row r="175" spans="3:9" ht="12.75" customHeight="1" x14ac:dyDescent="0.2">
      <c r="C175" s="163">
        <f t="shared" si="6"/>
        <v>2022</v>
      </c>
      <c r="D175" s="164">
        <v>44620</v>
      </c>
      <c r="E175" s="133">
        <v>0</v>
      </c>
      <c r="F175" s="118">
        <v>12398.35</v>
      </c>
      <c r="H175" s="128"/>
      <c r="I175" s="175"/>
    </row>
    <row r="176" spans="3:9" ht="12.75" customHeight="1" x14ac:dyDescent="0.2">
      <c r="C176" s="163">
        <f t="shared" si="6"/>
        <v>2022</v>
      </c>
      <c r="D176" s="164">
        <v>44651</v>
      </c>
      <c r="E176" s="133">
        <v>0</v>
      </c>
      <c r="F176" s="118">
        <v>5660.71</v>
      </c>
      <c r="H176" s="128"/>
      <c r="I176" s="175"/>
    </row>
    <row r="177" spans="3:9" ht="12.75" customHeight="1" x14ac:dyDescent="0.2">
      <c r="C177">
        <f t="shared" si="6"/>
        <v>2022</v>
      </c>
      <c r="D177" s="70">
        <v>44681</v>
      </c>
      <c r="E177" s="124">
        <v>0</v>
      </c>
      <c r="F177" s="124">
        <v>8098.5379251111108</v>
      </c>
      <c r="H177" s="128"/>
      <c r="I177" s="175"/>
    </row>
    <row r="178" spans="3:9" ht="12.75" customHeight="1" x14ac:dyDescent="0.2">
      <c r="C178">
        <f t="shared" si="6"/>
        <v>2022</v>
      </c>
      <c r="D178" s="70">
        <v>44712</v>
      </c>
      <c r="E178" s="124">
        <v>0</v>
      </c>
      <c r="F178" s="124">
        <v>8098.5379251111108</v>
      </c>
      <c r="H178" s="128"/>
      <c r="I178" s="175"/>
    </row>
    <row r="179" spans="3:9" ht="12.75" customHeight="1" x14ac:dyDescent="0.2">
      <c r="C179">
        <f t="shared" si="6"/>
        <v>2022</v>
      </c>
      <c r="D179" s="70">
        <v>44742</v>
      </c>
      <c r="E179" s="124">
        <v>0</v>
      </c>
      <c r="F179" s="124">
        <v>8098.5379251111108</v>
      </c>
      <c r="H179" s="128"/>
      <c r="I179" s="175"/>
    </row>
    <row r="180" spans="3:9" ht="12.75" customHeight="1" x14ac:dyDescent="0.2">
      <c r="C180">
        <f t="shared" si="6"/>
        <v>2022</v>
      </c>
      <c r="D180" s="70">
        <v>44773</v>
      </c>
      <c r="E180" s="124">
        <v>0</v>
      </c>
      <c r="F180" s="124">
        <v>8098.5379251111108</v>
      </c>
      <c r="H180" s="128"/>
      <c r="I180" s="175"/>
    </row>
    <row r="181" spans="3:9" ht="12.75" customHeight="1" x14ac:dyDescent="0.2">
      <c r="C181">
        <f t="shared" si="6"/>
        <v>2022</v>
      </c>
      <c r="D181" s="70">
        <v>44804</v>
      </c>
      <c r="E181" s="124">
        <v>0</v>
      </c>
      <c r="F181" s="124">
        <v>8098.5379251111108</v>
      </c>
      <c r="H181" s="128"/>
      <c r="I181" s="175"/>
    </row>
    <row r="182" spans="3:9" ht="12.75" customHeight="1" x14ac:dyDescent="0.2">
      <c r="C182">
        <f t="shared" si="6"/>
        <v>2022</v>
      </c>
      <c r="D182" s="70">
        <v>44834</v>
      </c>
      <c r="E182" s="124">
        <v>0</v>
      </c>
      <c r="F182" s="124">
        <v>8098.5379251111108</v>
      </c>
      <c r="H182" s="128"/>
      <c r="I182" s="175"/>
    </row>
    <row r="183" spans="3:9" ht="12.75" customHeight="1" x14ac:dyDescent="0.2">
      <c r="C183">
        <f t="shared" si="6"/>
        <v>2022</v>
      </c>
      <c r="D183" s="70">
        <v>44865</v>
      </c>
      <c r="E183" s="124">
        <v>0</v>
      </c>
      <c r="F183" s="124">
        <v>8098.5379251111108</v>
      </c>
      <c r="H183" s="128"/>
      <c r="I183" s="175"/>
    </row>
    <row r="184" spans="3:9" ht="12.75" customHeight="1" x14ac:dyDescent="0.2">
      <c r="C184">
        <f t="shared" si="6"/>
        <v>2022</v>
      </c>
      <c r="D184" s="70">
        <v>44895</v>
      </c>
      <c r="E184" s="124">
        <v>0</v>
      </c>
      <c r="F184" s="124">
        <v>8098.5379251111108</v>
      </c>
      <c r="H184" s="128"/>
      <c r="I184" s="175"/>
    </row>
    <row r="185" spans="3:9" ht="12.75" customHeight="1" x14ac:dyDescent="0.2">
      <c r="C185">
        <f t="shared" si="6"/>
        <v>2022</v>
      </c>
      <c r="D185" s="70">
        <v>44926</v>
      </c>
      <c r="E185" s="124">
        <v>0</v>
      </c>
      <c r="F185" s="124">
        <v>8098.5379251111108</v>
      </c>
      <c r="H185" s="128"/>
      <c r="I185" s="175"/>
    </row>
    <row r="186" spans="3:9" ht="12.75" customHeight="1" x14ac:dyDescent="0.2">
      <c r="C186">
        <f t="shared" si="6"/>
        <v>2023</v>
      </c>
      <c r="D186" s="70">
        <v>44957</v>
      </c>
      <c r="E186" s="124">
        <v>0</v>
      </c>
      <c r="F186" s="124">
        <v>8352.0817758469821</v>
      </c>
      <c r="H186" s="128"/>
      <c r="I186" s="175"/>
    </row>
    <row r="187" spans="3:9" ht="12.75" customHeight="1" x14ac:dyDescent="0.2">
      <c r="C187">
        <f t="shared" si="6"/>
        <v>2023</v>
      </c>
      <c r="D187" s="70">
        <v>44985</v>
      </c>
      <c r="E187" s="124">
        <v>0</v>
      </c>
      <c r="F187" s="124">
        <v>8352.0817758469821</v>
      </c>
      <c r="H187" s="128"/>
      <c r="I187" s="175"/>
    </row>
    <row r="188" spans="3:9" ht="12.75" customHeight="1" x14ac:dyDescent="0.2">
      <c r="C188">
        <f t="shared" si="6"/>
        <v>2023</v>
      </c>
      <c r="D188" s="70">
        <v>45016</v>
      </c>
      <c r="E188" s="124">
        <v>0</v>
      </c>
      <c r="F188" s="124">
        <v>8352.0817758469821</v>
      </c>
      <c r="H188" s="128"/>
      <c r="I188" s="175"/>
    </row>
    <row r="189" spans="3:9" ht="12.75" customHeight="1" x14ac:dyDescent="0.2">
      <c r="C189">
        <f t="shared" si="6"/>
        <v>2023</v>
      </c>
      <c r="D189" s="70">
        <v>45046</v>
      </c>
      <c r="E189" s="124">
        <v>0</v>
      </c>
      <c r="F189" s="124">
        <v>8352.0817758469821</v>
      </c>
      <c r="H189" s="128"/>
      <c r="I189" s="175"/>
    </row>
    <row r="190" spans="3:9" ht="12.75" customHeight="1" x14ac:dyDescent="0.2">
      <c r="C190">
        <f t="shared" si="6"/>
        <v>2023</v>
      </c>
      <c r="D190" s="70">
        <v>45077</v>
      </c>
      <c r="E190" s="124">
        <v>0</v>
      </c>
      <c r="F190" s="124">
        <v>8352.0817758469821</v>
      </c>
      <c r="H190" s="128"/>
      <c r="I190" s="175"/>
    </row>
    <row r="191" spans="3:9" ht="12.75" customHeight="1" x14ac:dyDescent="0.2">
      <c r="C191">
        <f t="shared" si="6"/>
        <v>2023</v>
      </c>
      <c r="D191" s="70">
        <v>45107</v>
      </c>
      <c r="E191" s="124">
        <v>0</v>
      </c>
      <c r="F191" s="124">
        <v>8352.0817758469821</v>
      </c>
      <c r="H191" s="128"/>
      <c r="I191" s="175"/>
    </row>
    <row r="192" spans="3:9" ht="12.75" customHeight="1" x14ac:dyDescent="0.2">
      <c r="C192">
        <f t="shared" si="6"/>
        <v>2023</v>
      </c>
      <c r="D192" s="70">
        <v>45138</v>
      </c>
      <c r="E192" s="124">
        <v>0</v>
      </c>
      <c r="F192" s="124">
        <v>8352.0817758469821</v>
      </c>
      <c r="H192" s="128"/>
      <c r="I192" s="175"/>
    </row>
    <row r="193" spans="3:9" ht="12.75" customHeight="1" x14ac:dyDescent="0.2">
      <c r="C193">
        <f t="shared" si="6"/>
        <v>2023</v>
      </c>
      <c r="D193" s="70">
        <v>45169</v>
      </c>
      <c r="E193" s="124">
        <v>0</v>
      </c>
      <c r="F193" s="124">
        <v>8352.0817758469821</v>
      </c>
      <c r="H193" s="128"/>
      <c r="I193" s="175"/>
    </row>
    <row r="194" spans="3:9" ht="12.75" customHeight="1" x14ac:dyDescent="0.2">
      <c r="C194">
        <f t="shared" si="6"/>
        <v>2023</v>
      </c>
      <c r="D194" s="70">
        <v>45199</v>
      </c>
      <c r="E194" s="124">
        <v>0</v>
      </c>
      <c r="F194" s="124">
        <v>8352.0817758469821</v>
      </c>
      <c r="H194" s="128"/>
      <c r="I194" s="175"/>
    </row>
    <row r="195" spans="3:9" ht="12.75" hidden="1" customHeight="1" outlineLevel="1" x14ac:dyDescent="0.2">
      <c r="C195">
        <f t="shared" si="6"/>
        <v>2023</v>
      </c>
      <c r="D195" s="70">
        <v>45230</v>
      </c>
      <c r="E195" s="124">
        <v>0</v>
      </c>
      <c r="F195" s="27">
        <v>7684.1899101027675</v>
      </c>
      <c r="G195" t="str">
        <f t="shared" ref="G195:G229" si="7">IF(MONTH(D195)=10,"Oct"&amp;RIGHT(YEAR(D195),2)&amp;"-"&amp;"Sep"&amp;RIGHT(YEAR(D195)+1,2),G194)</f>
        <v>Oct23-Sep24</v>
      </c>
      <c r="H195" s="128"/>
      <c r="I195" s="66"/>
    </row>
    <row r="196" spans="3:9" ht="12.75" hidden="1" customHeight="1" outlineLevel="1" x14ac:dyDescent="0.2">
      <c r="C196">
        <f t="shared" si="6"/>
        <v>2023</v>
      </c>
      <c r="D196" s="70">
        <v>45260</v>
      </c>
      <c r="E196" s="124">
        <v>0</v>
      </c>
      <c r="F196" s="27">
        <v>7684.1899101027675</v>
      </c>
      <c r="G196" t="str">
        <f t="shared" si="7"/>
        <v>Oct23-Sep24</v>
      </c>
      <c r="H196" s="128"/>
      <c r="I196" s="66"/>
    </row>
    <row r="197" spans="3:9" ht="12.75" hidden="1" customHeight="1" outlineLevel="1" x14ac:dyDescent="0.2">
      <c r="C197">
        <f t="shared" si="6"/>
        <v>2023</v>
      </c>
      <c r="D197" s="70">
        <v>45291</v>
      </c>
      <c r="E197" s="124">
        <v>0</v>
      </c>
      <c r="F197" s="27">
        <v>7684.1899101027675</v>
      </c>
      <c r="G197" t="str">
        <f t="shared" si="7"/>
        <v>Oct23-Sep24</v>
      </c>
      <c r="H197" s="128"/>
      <c r="I197" s="66"/>
    </row>
    <row r="198" spans="3:9" ht="12.75" hidden="1" customHeight="1" outlineLevel="1" x14ac:dyDescent="0.2">
      <c r="C198">
        <f t="shared" si="6"/>
        <v>2024</v>
      </c>
      <c r="D198" s="70">
        <v>45322</v>
      </c>
      <c r="E198" s="124">
        <v>0</v>
      </c>
      <c r="F198" s="27">
        <v>7684.1899101027675</v>
      </c>
      <c r="G198" t="str">
        <f t="shared" si="7"/>
        <v>Oct23-Sep24</v>
      </c>
      <c r="H198" s="128"/>
      <c r="I198" s="66"/>
    </row>
    <row r="199" spans="3:9" ht="12.75" hidden="1" customHeight="1" outlineLevel="1" x14ac:dyDescent="0.2">
      <c r="C199">
        <f t="shared" si="6"/>
        <v>2024</v>
      </c>
      <c r="D199" s="70">
        <v>45351</v>
      </c>
      <c r="E199" s="124">
        <v>0</v>
      </c>
      <c r="F199" s="27">
        <v>7684.1899101027675</v>
      </c>
      <c r="G199" t="str">
        <f t="shared" si="7"/>
        <v>Oct23-Sep24</v>
      </c>
      <c r="H199" s="128"/>
      <c r="I199" s="66"/>
    </row>
    <row r="200" spans="3:9" ht="12.75" hidden="1" customHeight="1" outlineLevel="1" x14ac:dyDescent="0.2">
      <c r="C200">
        <f t="shared" si="6"/>
        <v>2024</v>
      </c>
      <c r="D200" s="70">
        <v>45382</v>
      </c>
      <c r="E200" s="124">
        <v>0</v>
      </c>
      <c r="F200" s="27">
        <v>7684.1899101027675</v>
      </c>
      <c r="G200" t="str">
        <f t="shared" si="7"/>
        <v>Oct23-Sep24</v>
      </c>
      <c r="H200" s="128"/>
      <c r="I200" s="66"/>
    </row>
    <row r="201" spans="3:9" ht="12.75" hidden="1" customHeight="1" outlineLevel="1" x14ac:dyDescent="0.2">
      <c r="C201">
        <f t="shared" si="6"/>
        <v>2024</v>
      </c>
      <c r="D201" s="70">
        <v>45412</v>
      </c>
      <c r="E201" s="124">
        <v>0</v>
      </c>
      <c r="F201" s="27">
        <v>7684.1899101027675</v>
      </c>
      <c r="G201" t="str">
        <f t="shared" si="7"/>
        <v>Oct23-Sep24</v>
      </c>
      <c r="H201" s="128"/>
      <c r="I201" s="66"/>
    </row>
    <row r="202" spans="3:9" ht="12.75" hidden="1" customHeight="1" outlineLevel="1" x14ac:dyDescent="0.2">
      <c r="C202">
        <f t="shared" si="6"/>
        <v>2024</v>
      </c>
      <c r="D202" s="70">
        <v>45443</v>
      </c>
      <c r="E202" s="124">
        <v>0</v>
      </c>
      <c r="F202" s="27">
        <v>7684.1899101027675</v>
      </c>
      <c r="G202" t="str">
        <f t="shared" si="7"/>
        <v>Oct23-Sep24</v>
      </c>
      <c r="H202" s="128"/>
      <c r="I202" s="66"/>
    </row>
    <row r="203" spans="3:9" ht="12.75" hidden="1" customHeight="1" outlineLevel="1" x14ac:dyDescent="0.2">
      <c r="C203">
        <f t="shared" si="6"/>
        <v>2024</v>
      </c>
      <c r="D203" s="70">
        <v>45473</v>
      </c>
      <c r="E203" s="124">
        <v>0</v>
      </c>
      <c r="F203" s="27">
        <v>7684.1899101027675</v>
      </c>
      <c r="G203" t="str">
        <f t="shared" si="7"/>
        <v>Oct23-Sep24</v>
      </c>
      <c r="H203" s="128"/>
      <c r="I203" s="66"/>
    </row>
    <row r="204" spans="3:9" ht="12.75" hidden="1" customHeight="1" outlineLevel="1" x14ac:dyDescent="0.2">
      <c r="C204">
        <f t="shared" si="6"/>
        <v>2024</v>
      </c>
      <c r="D204" s="70">
        <v>45504</v>
      </c>
      <c r="E204" s="124">
        <v>0</v>
      </c>
      <c r="F204" s="27">
        <v>7684.1899101027675</v>
      </c>
      <c r="G204" t="str">
        <f t="shared" si="7"/>
        <v>Oct23-Sep24</v>
      </c>
      <c r="H204" s="128"/>
      <c r="I204" s="66"/>
    </row>
    <row r="205" spans="3:9" ht="12.75" hidden="1" customHeight="1" outlineLevel="1" x14ac:dyDescent="0.2">
      <c r="C205">
        <f t="shared" si="6"/>
        <v>2024</v>
      </c>
      <c r="D205" s="70">
        <v>45535</v>
      </c>
      <c r="E205" s="124">
        <v>0</v>
      </c>
      <c r="F205" s="27">
        <v>7684.1899101027675</v>
      </c>
      <c r="G205" t="str">
        <f t="shared" si="7"/>
        <v>Oct23-Sep24</v>
      </c>
      <c r="H205" s="128"/>
      <c r="I205" s="66"/>
    </row>
    <row r="206" spans="3:9" ht="12.75" hidden="1" customHeight="1" outlineLevel="1" x14ac:dyDescent="0.2">
      <c r="C206">
        <f t="shared" si="6"/>
        <v>2024</v>
      </c>
      <c r="D206" s="70">
        <v>45565</v>
      </c>
      <c r="E206" s="124">
        <v>0</v>
      </c>
      <c r="F206" s="27">
        <v>7684.1899101027675</v>
      </c>
      <c r="G206" t="str">
        <f t="shared" si="7"/>
        <v>Oct23-Sep24</v>
      </c>
      <c r="H206" s="128"/>
      <c r="I206" s="66"/>
    </row>
    <row r="207" spans="3:9" ht="12.75" hidden="1" customHeight="1" outlineLevel="1" x14ac:dyDescent="0.2">
      <c r="C207">
        <f t="shared" si="6"/>
        <v>2024</v>
      </c>
      <c r="D207" s="70">
        <v>45596</v>
      </c>
      <c r="E207" s="124">
        <v>0</v>
      </c>
      <c r="F207" s="27">
        <v>4644.0297569613658</v>
      </c>
      <c r="G207" t="str">
        <f t="shared" si="7"/>
        <v>Oct24-Sep25</v>
      </c>
      <c r="H207" s="128"/>
      <c r="I207" s="66"/>
    </row>
    <row r="208" spans="3:9" ht="12.75" hidden="1" customHeight="1" outlineLevel="1" x14ac:dyDescent="0.2">
      <c r="C208">
        <f t="shared" si="6"/>
        <v>2024</v>
      </c>
      <c r="D208" s="70">
        <v>45626</v>
      </c>
      <c r="E208" s="124">
        <v>0</v>
      </c>
      <c r="F208" s="27">
        <v>4644.0297569613658</v>
      </c>
      <c r="G208" t="str">
        <f t="shared" si="7"/>
        <v>Oct24-Sep25</v>
      </c>
      <c r="H208" s="128"/>
      <c r="I208" s="66"/>
    </row>
    <row r="209" spans="3:9" ht="12.75" hidden="1" customHeight="1" outlineLevel="1" x14ac:dyDescent="0.2">
      <c r="C209">
        <f t="shared" si="6"/>
        <v>2024</v>
      </c>
      <c r="D209" s="70">
        <v>45657</v>
      </c>
      <c r="E209" s="124">
        <v>0</v>
      </c>
      <c r="F209" s="27">
        <v>4644.0297569613658</v>
      </c>
      <c r="G209" t="str">
        <f t="shared" si="7"/>
        <v>Oct24-Sep25</v>
      </c>
      <c r="H209" s="128"/>
      <c r="I209" s="66"/>
    </row>
    <row r="210" spans="3:9" ht="12.75" hidden="1" customHeight="1" outlineLevel="1" x14ac:dyDescent="0.2">
      <c r="C210">
        <f t="shared" si="6"/>
        <v>2025</v>
      </c>
      <c r="D210" s="70">
        <v>45688</v>
      </c>
      <c r="E210" s="124">
        <v>0</v>
      </c>
      <c r="F210" s="27">
        <v>4644.0297569613658</v>
      </c>
      <c r="G210" t="str">
        <f t="shared" si="7"/>
        <v>Oct24-Sep25</v>
      </c>
      <c r="H210" s="128"/>
      <c r="I210" s="66"/>
    </row>
    <row r="211" spans="3:9" ht="12.75" hidden="1" customHeight="1" outlineLevel="1" x14ac:dyDescent="0.2">
      <c r="C211">
        <f t="shared" si="6"/>
        <v>2025</v>
      </c>
      <c r="D211" s="70">
        <v>45716</v>
      </c>
      <c r="E211" s="124">
        <v>0</v>
      </c>
      <c r="F211" s="27">
        <v>4644.0297569613658</v>
      </c>
      <c r="G211" t="str">
        <f t="shared" si="7"/>
        <v>Oct24-Sep25</v>
      </c>
      <c r="H211" s="128"/>
      <c r="I211" s="66"/>
    </row>
    <row r="212" spans="3:9" ht="12.75" hidden="1" customHeight="1" outlineLevel="1" x14ac:dyDescent="0.2">
      <c r="C212">
        <f t="shared" si="6"/>
        <v>2025</v>
      </c>
      <c r="D212" s="70">
        <v>45747</v>
      </c>
      <c r="E212" s="124">
        <v>0</v>
      </c>
      <c r="F212" s="27">
        <v>4644.0297569613658</v>
      </c>
      <c r="G212" t="str">
        <f t="shared" si="7"/>
        <v>Oct24-Sep25</v>
      </c>
      <c r="H212" s="128"/>
      <c r="I212" s="66"/>
    </row>
    <row r="213" spans="3:9" ht="12.75" hidden="1" customHeight="1" outlineLevel="1" x14ac:dyDescent="0.2">
      <c r="C213">
        <f t="shared" si="6"/>
        <v>2025</v>
      </c>
      <c r="D213" s="70">
        <v>45777</v>
      </c>
      <c r="E213" s="124">
        <v>0</v>
      </c>
      <c r="F213" s="27">
        <v>4644.0297569613658</v>
      </c>
      <c r="G213" t="str">
        <f t="shared" si="7"/>
        <v>Oct24-Sep25</v>
      </c>
      <c r="H213" s="128"/>
      <c r="I213" s="66"/>
    </row>
    <row r="214" spans="3:9" ht="12.75" hidden="1" customHeight="1" outlineLevel="1" x14ac:dyDescent="0.2">
      <c r="C214">
        <f t="shared" si="6"/>
        <v>2025</v>
      </c>
      <c r="D214" s="70">
        <v>45808</v>
      </c>
      <c r="E214" s="124">
        <v>0</v>
      </c>
      <c r="F214" s="27">
        <v>4644.0297569613658</v>
      </c>
      <c r="G214" t="str">
        <f t="shared" si="7"/>
        <v>Oct24-Sep25</v>
      </c>
      <c r="H214" s="128"/>
      <c r="I214" s="66"/>
    </row>
    <row r="215" spans="3:9" ht="12.75" hidden="1" customHeight="1" outlineLevel="1" x14ac:dyDescent="0.2">
      <c r="C215">
        <f t="shared" si="6"/>
        <v>2025</v>
      </c>
      <c r="D215" s="70">
        <v>45838</v>
      </c>
      <c r="E215" s="124">
        <v>0</v>
      </c>
      <c r="F215" s="27">
        <v>4644.0297569613658</v>
      </c>
      <c r="G215" t="str">
        <f t="shared" si="7"/>
        <v>Oct24-Sep25</v>
      </c>
      <c r="H215" s="128"/>
      <c r="I215" s="66"/>
    </row>
    <row r="216" spans="3:9" ht="12.75" hidden="1" customHeight="1" outlineLevel="1" x14ac:dyDescent="0.2">
      <c r="C216">
        <f t="shared" si="6"/>
        <v>2025</v>
      </c>
      <c r="D216" s="70">
        <v>45869</v>
      </c>
      <c r="E216" s="124">
        <v>0</v>
      </c>
      <c r="F216" s="27">
        <v>4644.0297569613658</v>
      </c>
      <c r="G216" t="str">
        <f t="shared" si="7"/>
        <v>Oct24-Sep25</v>
      </c>
      <c r="H216" s="128"/>
      <c r="I216" s="66"/>
    </row>
    <row r="217" spans="3:9" ht="12.75" hidden="1" customHeight="1" outlineLevel="1" x14ac:dyDescent="0.2">
      <c r="C217">
        <f t="shared" si="6"/>
        <v>2025</v>
      </c>
      <c r="D217" s="70">
        <v>45900</v>
      </c>
      <c r="E217" s="124">
        <v>0</v>
      </c>
      <c r="F217" s="27">
        <v>4644.0297569613658</v>
      </c>
      <c r="G217" t="str">
        <f t="shared" si="7"/>
        <v>Oct24-Sep25</v>
      </c>
      <c r="H217" s="128"/>
      <c r="I217" s="66"/>
    </row>
    <row r="218" spans="3:9" ht="12.75" hidden="1" customHeight="1" outlineLevel="1" x14ac:dyDescent="0.2">
      <c r="C218">
        <f t="shared" si="6"/>
        <v>2025</v>
      </c>
      <c r="D218" s="70">
        <v>45930</v>
      </c>
      <c r="E218" s="124">
        <v>0</v>
      </c>
      <c r="F218" s="27">
        <v>4644.0297569613658</v>
      </c>
      <c r="G218" t="str">
        <f t="shared" si="7"/>
        <v>Oct24-Sep25</v>
      </c>
      <c r="H218" s="128"/>
      <c r="I218" s="66"/>
    </row>
    <row r="219" spans="3:9" ht="12.75" hidden="1" customHeight="1" outlineLevel="1" x14ac:dyDescent="0.2">
      <c r="C219">
        <f t="shared" si="6"/>
        <v>2025</v>
      </c>
      <c r="D219" s="70">
        <v>45961</v>
      </c>
      <c r="E219" s="124">
        <v>0</v>
      </c>
      <c r="F219" s="27">
        <v>1294.76678188397</v>
      </c>
      <c r="G219" t="str">
        <f t="shared" si="7"/>
        <v>Oct25-Sep26</v>
      </c>
      <c r="H219" s="128"/>
      <c r="I219" s="66"/>
    </row>
    <row r="220" spans="3:9" ht="12.75" hidden="1" customHeight="1" outlineLevel="1" x14ac:dyDescent="0.2">
      <c r="C220">
        <f t="shared" si="6"/>
        <v>2025</v>
      </c>
      <c r="D220" s="70">
        <v>45991</v>
      </c>
      <c r="E220" s="124">
        <v>0</v>
      </c>
      <c r="F220" s="27">
        <v>1294.76678188397</v>
      </c>
      <c r="G220" t="str">
        <f t="shared" si="7"/>
        <v>Oct25-Sep26</v>
      </c>
      <c r="H220" s="128"/>
      <c r="I220" s="66"/>
    </row>
    <row r="221" spans="3:9" ht="12.75" hidden="1" customHeight="1" outlineLevel="1" x14ac:dyDescent="0.2">
      <c r="C221">
        <f t="shared" ref="C221:C281" si="8">YEAR(D221)</f>
        <v>2025</v>
      </c>
      <c r="D221" s="70">
        <v>46022</v>
      </c>
      <c r="E221" s="124">
        <v>0</v>
      </c>
      <c r="F221" s="27">
        <v>1294.76678188397</v>
      </c>
      <c r="G221" t="str">
        <f t="shared" si="7"/>
        <v>Oct25-Sep26</v>
      </c>
      <c r="H221" s="128"/>
      <c r="I221" s="66"/>
    </row>
    <row r="222" spans="3:9" ht="12.75" hidden="1" customHeight="1" outlineLevel="1" x14ac:dyDescent="0.2">
      <c r="C222">
        <f t="shared" si="8"/>
        <v>2026</v>
      </c>
      <c r="D222" s="70">
        <v>46053</v>
      </c>
      <c r="E222" s="124">
        <v>0</v>
      </c>
      <c r="F222" s="27">
        <v>1294.76678188397</v>
      </c>
      <c r="G222" t="str">
        <f t="shared" si="7"/>
        <v>Oct25-Sep26</v>
      </c>
      <c r="H222" s="128"/>
      <c r="I222" s="66"/>
    </row>
    <row r="223" spans="3:9" ht="12.75" hidden="1" customHeight="1" outlineLevel="1" x14ac:dyDescent="0.2">
      <c r="C223">
        <f t="shared" si="8"/>
        <v>2026</v>
      </c>
      <c r="D223" s="70">
        <v>46081</v>
      </c>
      <c r="E223" s="124">
        <v>0</v>
      </c>
      <c r="F223" s="27">
        <v>1294.76678188397</v>
      </c>
      <c r="G223" t="str">
        <f t="shared" si="7"/>
        <v>Oct25-Sep26</v>
      </c>
      <c r="H223" s="128"/>
      <c r="I223" s="66"/>
    </row>
    <row r="224" spans="3:9" ht="12.75" hidden="1" customHeight="1" outlineLevel="1" x14ac:dyDescent="0.2">
      <c r="C224">
        <f t="shared" si="8"/>
        <v>2026</v>
      </c>
      <c r="D224" s="70">
        <v>46112</v>
      </c>
      <c r="E224" s="124">
        <v>0</v>
      </c>
      <c r="F224" s="27">
        <v>1294.76678188397</v>
      </c>
      <c r="G224" t="str">
        <f t="shared" si="7"/>
        <v>Oct25-Sep26</v>
      </c>
      <c r="H224" s="128"/>
      <c r="I224" s="66"/>
    </row>
    <row r="225" spans="3:9" ht="12.75" hidden="1" customHeight="1" outlineLevel="1" x14ac:dyDescent="0.2">
      <c r="C225">
        <f t="shared" si="8"/>
        <v>2026</v>
      </c>
      <c r="D225" s="70">
        <v>46142</v>
      </c>
      <c r="E225" s="124">
        <v>0</v>
      </c>
      <c r="F225" s="27">
        <v>1294.76678188397</v>
      </c>
      <c r="G225" t="str">
        <f t="shared" si="7"/>
        <v>Oct25-Sep26</v>
      </c>
      <c r="H225" s="128"/>
      <c r="I225" s="66"/>
    </row>
    <row r="226" spans="3:9" ht="12.75" hidden="1" customHeight="1" outlineLevel="1" x14ac:dyDescent="0.2">
      <c r="C226">
        <f t="shared" si="8"/>
        <v>2026</v>
      </c>
      <c r="D226" s="70">
        <v>46173</v>
      </c>
      <c r="E226" s="124">
        <v>0</v>
      </c>
      <c r="F226" s="27">
        <v>1294.76678188397</v>
      </c>
      <c r="G226" t="str">
        <f t="shared" si="7"/>
        <v>Oct25-Sep26</v>
      </c>
      <c r="H226" s="128"/>
      <c r="I226" s="66"/>
    </row>
    <row r="227" spans="3:9" ht="12.75" hidden="1" customHeight="1" outlineLevel="1" x14ac:dyDescent="0.2">
      <c r="C227">
        <f t="shared" si="8"/>
        <v>2026</v>
      </c>
      <c r="D227" s="70">
        <v>46203</v>
      </c>
      <c r="E227" s="124">
        <v>0</v>
      </c>
      <c r="F227" s="27">
        <v>1294.76678188397</v>
      </c>
      <c r="G227" t="str">
        <f t="shared" si="7"/>
        <v>Oct25-Sep26</v>
      </c>
      <c r="H227" s="128"/>
      <c r="I227" s="66"/>
    </row>
    <row r="228" spans="3:9" ht="12.75" hidden="1" customHeight="1" outlineLevel="1" x14ac:dyDescent="0.2">
      <c r="C228">
        <f t="shared" si="8"/>
        <v>2026</v>
      </c>
      <c r="D228" s="70">
        <v>46234</v>
      </c>
      <c r="E228" s="124">
        <v>0</v>
      </c>
      <c r="F228" s="27">
        <v>1294.76678188397</v>
      </c>
      <c r="G228" t="str">
        <f t="shared" si="7"/>
        <v>Oct25-Sep26</v>
      </c>
      <c r="H228" s="128"/>
      <c r="I228" s="66"/>
    </row>
    <row r="229" spans="3:9" ht="12.75" hidden="1" customHeight="1" outlineLevel="1" x14ac:dyDescent="0.2">
      <c r="C229">
        <f t="shared" si="8"/>
        <v>2026</v>
      </c>
      <c r="D229" s="70">
        <v>46265</v>
      </c>
      <c r="E229" s="124">
        <v>0</v>
      </c>
      <c r="F229" s="27">
        <v>1294.76678188397</v>
      </c>
      <c r="G229" t="str">
        <f t="shared" si="7"/>
        <v>Oct25-Sep26</v>
      </c>
      <c r="H229" s="128"/>
      <c r="I229" s="66"/>
    </row>
    <row r="230" spans="3:9" ht="12.75" hidden="1" customHeight="1" outlineLevel="1" x14ac:dyDescent="0.2">
      <c r="C230">
        <f t="shared" si="8"/>
        <v>2026</v>
      </c>
      <c r="D230" s="70">
        <v>46295</v>
      </c>
      <c r="E230" s="124">
        <v>0</v>
      </c>
      <c r="F230" s="27">
        <v>1294.76678188397</v>
      </c>
      <c r="G230" t="str">
        <f>IF(MONTH(D230)=10,"Oct"&amp;RIGHT(YEAR(D230),2)&amp;"-"&amp;"Sep"&amp;RIGHT(YEAR(D230)+1,2),G229)</f>
        <v>Oct25-Sep26</v>
      </c>
      <c r="H230" s="128"/>
      <c r="I230" s="66"/>
    </row>
    <row r="231" spans="3:9" ht="12.75" hidden="1" customHeight="1" outlineLevel="1" x14ac:dyDescent="0.2">
      <c r="C231">
        <f t="shared" si="8"/>
        <v>2026</v>
      </c>
      <c r="D231" s="70">
        <v>46326</v>
      </c>
      <c r="E231" s="124">
        <v>0</v>
      </c>
      <c r="F231" s="27">
        <v>122.85115674861645</v>
      </c>
      <c r="G231" t="str">
        <f t="shared" ref="G231:G278" si="9">IF(MONTH(D231)=10,"Oct"&amp;RIGHT(YEAR(D231),2)&amp;"-"&amp;"Sep"&amp;RIGHT(YEAR(D231)+1,2),G230)</f>
        <v>Oct26-Sep27</v>
      </c>
      <c r="H231" s="128"/>
      <c r="I231" s="66"/>
    </row>
    <row r="232" spans="3:9" ht="12.75" hidden="1" customHeight="1" outlineLevel="1" x14ac:dyDescent="0.2">
      <c r="C232">
        <f t="shared" si="8"/>
        <v>2026</v>
      </c>
      <c r="D232" s="70">
        <v>46356</v>
      </c>
      <c r="E232" s="124">
        <v>0</v>
      </c>
      <c r="F232" s="27">
        <v>122.85115674861645</v>
      </c>
      <c r="G232" t="str">
        <f t="shared" si="9"/>
        <v>Oct26-Sep27</v>
      </c>
      <c r="H232" s="128"/>
      <c r="I232" s="66"/>
    </row>
    <row r="233" spans="3:9" ht="12.75" hidden="1" customHeight="1" outlineLevel="1" x14ac:dyDescent="0.2">
      <c r="C233">
        <f t="shared" si="8"/>
        <v>2026</v>
      </c>
      <c r="D233" s="70">
        <v>46387</v>
      </c>
      <c r="E233" s="124">
        <v>0</v>
      </c>
      <c r="F233" s="27">
        <v>122.85115674861645</v>
      </c>
      <c r="G233" t="str">
        <f t="shared" si="9"/>
        <v>Oct26-Sep27</v>
      </c>
      <c r="H233" s="128"/>
      <c r="I233" s="66"/>
    </row>
    <row r="234" spans="3:9" ht="12.75" hidden="1" customHeight="1" outlineLevel="1" x14ac:dyDescent="0.2">
      <c r="C234">
        <f t="shared" si="8"/>
        <v>2027</v>
      </c>
      <c r="D234" s="70">
        <v>46418</v>
      </c>
      <c r="E234" s="124">
        <v>0</v>
      </c>
      <c r="F234" s="27">
        <v>122.85115674861645</v>
      </c>
      <c r="G234" t="str">
        <f t="shared" si="9"/>
        <v>Oct26-Sep27</v>
      </c>
    </row>
    <row r="235" spans="3:9" ht="12.75" hidden="1" customHeight="1" outlineLevel="1" x14ac:dyDescent="0.2">
      <c r="C235">
        <f t="shared" si="8"/>
        <v>2027</v>
      </c>
      <c r="D235" s="70">
        <v>46446</v>
      </c>
      <c r="E235" s="124">
        <v>0</v>
      </c>
      <c r="F235" s="27">
        <v>122.85115674861645</v>
      </c>
      <c r="G235" t="str">
        <f t="shared" si="9"/>
        <v>Oct26-Sep27</v>
      </c>
    </row>
    <row r="236" spans="3:9" ht="12.75" hidden="1" customHeight="1" outlineLevel="1" x14ac:dyDescent="0.2">
      <c r="C236">
        <f t="shared" si="8"/>
        <v>2027</v>
      </c>
      <c r="D236" s="70">
        <v>46477</v>
      </c>
      <c r="E236" s="124">
        <v>0</v>
      </c>
      <c r="F236" s="27">
        <v>122.85115674861645</v>
      </c>
      <c r="G236" t="str">
        <f t="shared" si="9"/>
        <v>Oct26-Sep27</v>
      </c>
    </row>
    <row r="237" spans="3:9" ht="12.75" hidden="1" customHeight="1" outlineLevel="1" x14ac:dyDescent="0.2">
      <c r="C237">
        <f t="shared" si="8"/>
        <v>2027</v>
      </c>
      <c r="D237" s="70">
        <v>46507</v>
      </c>
      <c r="E237" s="124">
        <v>0</v>
      </c>
      <c r="F237" s="27">
        <v>122.85115674861645</v>
      </c>
      <c r="G237" t="str">
        <f t="shared" si="9"/>
        <v>Oct26-Sep27</v>
      </c>
    </row>
    <row r="238" spans="3:9" ht="12.75" hidden="1" customHeight="1" outlineLevel="1" x14ac:dyDescent="0.2">
      <c r="C238">
        <f t="shared" si="8"/>
        <v>2027</v>
      </c>
      <c r="D238" s="70">
        <v>46538</v>
      </c>
      <c r="E238" s="124">
        <v>0</v>
      </c>
      <c r="F238" s="27">
        <v>122.85115674861645</v>
      </c>
      <c r="G238" t="str">
        <f t="shared" si="9"/>
        <v>Oct26-Sep27</v>
      </c>
    </row>
    <row r="239" spans="3:9" ht="12.75" hidden="1" customHeight="1" outlineLevel="1" x14ac:dyDescent="0.2">
      <c r="C239">
        <f t="shared" si="8"/>
        <v>2027</v>
      </c>
      <c r="D239" s="70">
        <v>46568</v>
      </c>
      <c r="E239" s="124">
        <v>0</v>
      </c>
      <c r="F239" s="27">
        <v>122.85115674861645</v>
      </c>
      <c r="G239" t="str">
        <f t="shared" si="9"/>
        <v>Oct26-Sep27</v>
      </c>
    </row>
    <row r="240" spans="3:9" ht="12.75" hidden="1" customHeight="1" outlineLevel="1" x14ac:dyDescent="0.2">
      <c r="C240">
        <f t="shared" si="8"/>
        <v>2027</v>
      </c>
      <c r="D240" s="70">
        <v>46599</v>
      </c>
      <c r="E240" s="124">
        <v>0</v>
      </c>
      <c r="F240" s="27">
        <v>122.85115674861645</v>
      </c>
      <c r="G240" t="str">
        <f t="shared" si="9"/>
        <v>Oct26-Sep27</v>
      </c>
    </row>
    <row r="241" spans="3:7" ht="12.75" hidden="1" customHeight="1" outlineLevel="1" x14ac:dyDescent="0.2">
      <c r="C241">
        <f t="shared" si="8"/>
        <v>2027</v>
      </c>
      <c r="D241" s="70">
        <v>46630</v>
      </c>
      <c r="E241" s="124">
        <v>0</v>
      </c>
      <c r="F241" s="27">
        <v>122.85115674861645</v>
      </c>
      <c r="G241" t="str">
        <f t="shared" si="9"/>
        <v>Oct26-Sep27</v>
      </c>
    </row>
    <row r="242" spans="3:7" ht="12.75" hidden="1" customHeight="1" outlineLevel="1" x14ac:dyDescent="0.2">
      <c r="C242">
        <f t="shared" si="8"/>
        <v>2027</v>
      </c>
      <c r="D242" s="70">
        <v>46660</v>
      </c>
      <c r="E242" s="124">
        <v>0</v>
      </c>
      <c r="F242" s="27">
        <v>122.85115674861645</v>
      </c>
      <c r="G242" t="str">
        <f t="shared" si="9"/>
        <v>Oct26-Sep27</v>
      </c>
    </row>
    <row r="243" spans="3:7" ht="12.75" hidden="1" customHeight="1" outlineLevel="1" x14ac:dyDescent="0.2">
      <c r="C243">
        <f t="shared" si="8"/>
        <v>2027</v>
      </c>
      <c r="D243" s="70">
        <v>46691</v>
      </c>
      <c r="E243" s="124">
        <v>0</v>
      </c>
      <c r="F243" s="27">
        <v>0</v>
      </c>
      <c r="G243" t="str">
        <f t="shared" si="9"/>
        <v>Oct27-Sep28</v>
      </c>
    </row>
    <row r="244" spans="3:7" ht="12.75" hidden="1" customHeight="1" outlineLevel="1" x14ac:dyDescent="0.2">
      <c r="C244">
        <f t="shared" si="8"/>
        <v>2027</v>
      </c>
      <c r="D244" s="70">
        <v>46721</v>
      </c>
      <c r="E244" s="124">
        <v>0</v>
      </c>
      <c r="F244" s="27">
        <v>0</v>
      </c>
      <c r="G244" t="str">
        <f t="shared" si="9"/>
        <v>Oct27-Sep28</v>
      </c>
    </row>
    <row r="245" spans="3:7" ht="12.75" hidden="1" customHeight="1" outlineLevel="1" x14ac:dyDescent="0.2">
      <c r="C245">
        <f t="shared" si="8"/>
        <v>2027</v>
      </c>
      <c r="D245" s="70">
        <v>46752</v>
      </c>
      <c r="E245" s="124">
        <v>0</v>
      </c>
      <c r="F245" s="27">
        <v>0</v>
      </c>
      <c r="G245" t="str">
        <f t="shared" si="9"/>
        <v>Oct27-Sep28</v>
      </c>
    </row>
    <row r="246" spans="3:7" ht="12.75" hidden="1" customHeight="1" outlineLevel="1" x14ac:dyDescent="0.2">
      <c r="C246">
        <f t="shared" si="8"/>
        <v>2028</v>
      </c>
      <c r="D246" s="70">
        <v>46783</v>
      </c>
      <c r="E246" s="124">
        <v>0</v>
      </c>
      <c r="F246" s="27">
        <v>0</v>
      </c>
      <c r="G246" t="str">
        <f t="shared" si="9"/>
        <v>Oct27-Sep28</v>
      </c>
    </row>
    <row r="247" spans="3:7" ht="12.75" hidden="1" customHeight="1" outlineLevel="1" x14ac:dyDescent="0.2">
      <c r="C247">
        <f t="shared" si="8"/>
        <v>2028</v>
      </c>
      <c r="D247" s="70">
        <v>46812</v>
      </c>
      <c r="E247" s="124">
        <v>0</v>
      </c>
      <c r="F247" s="27">
        <v>0</v>
      </c>
      <c r="G247" t="str">
        <f t="shared" si="9"/>
        <v>Oct27-Sep28</v>
      </c>
    </row>
    <row r="248" spans="3:7" ht="12.75" hidden="1" customHeight="1" outlineLevel="1" x14ac:dyDescent="0.2">
      <c r="C248">
        <f t="shared" si="8"/>
        <v>2028</v>
      </c>
      <c r="D248" s="70">
        <v>46843</v>
      </c>
      <c r="E248" s="124">
        <v>0</v>
      </c>
      <c r="F248" s="27">
        <v>0</v>
      </c>
      <c r="G248" t="str">
        <f>IF(MONTH(D248)=10,"Oct"&amp;RIGHT(YEAR(D248),2)&amp;"-"&amp;"Sep"&amp;RIGHT(YEAR(D248)+1,2),G247)</f>
        <v>Oct27-Sep28</v>
      </c>
    </row>
    <row r="249" spans="3:7" ht="12.75" hidden="1" customHeight="1" outlineLevel="1" x14ac:dyDescent="0.2">
      <c r="C249">
        <f t="shared" si="8"/>
        <v>2028</v>
      </c>
      <c r="D249" s="70">
        <v>46873</v>
      </c>
      <c r="E249" s="124">
        <v>0</v>
      </c>
      <c r="F249" s="27">
        <v>0</v>
      </c>
      <c r="G249" t="str">
        <f t="shared" si="9"/>
        <v>Oct27-Sep28</v>
      </c>
    </row>
    <row r="250" spans="3:7" ht="12.75" hidden="1" customHeight="1" outlineLevel="1" x14ac:dyDescent="0.2">
      <c r="C250">
        <f t="shared" si="8"/>
        <v>2028</v>
      </c>
      <c r="D250" s="70">
        <v>46904</v>
      </c>
      <c r="E250" s="124">
        <v>0</v>
      </c>
      <c r="F250" s="27">
        <v>0</v>
      </c>
      <c r="G250" t="str">
        <f t="shared" si="9"/>
        <v>Oct27-Sep28</v>
      </c>
    </row>
    <row r="251" spans="3:7" ht="12.75" hidden="1" customHeight="1" outlineLevel="1" x14ac:dyDescent="0.2">
      <c r="C251">
        <f t="shared" si="8"/>
        <v>2028</v>
      </c>
      <c r="D251" s="70">
        <v>46934</v>
      </c>
      <c r="E251" s="124">
        <v>0</v>
      </c>
      <c r="F251" s="27">
        <v>0</v>
      </c>
      <c r="G251" t="str">
        <f t="shared" si="9"/>
        <v>Oct27-Sep28</v>
      </c>
    </row>
    <row r="252" spans="3:7" ht="12.75" hidden="1" customHeight="1" outlineLevel="1" x14ac:dyDescent="0.2">
      <c r="C252">
        <f t="shared" si="8"/>
        <v>2028</v>
      </c>
      <c r="D252" s="70">
        <v>46965</v>
      </c>
      <c r="E252" s="124">
        <v>0</v>
      </c>
      <c r="F252" s="27">
        <v>0</v>
      </c>
      <c r="G252" t="str">
        <f t="shared" si="9"/>
        <v>Oct27-Sep28</v>
      </c>
    </row>
    <row r="253" spans="3:7" ht="12.75" hidden="1" customHeight="1" outlineLevel="1" x14ac:dyDescent="0.2">
      <c r="C253">
        <f t="shared" si="8"/>
        <v>2028</v>
      </c>
      <c r="D253" s="70">
        <v>46996</v>
      </c>
      <c r="E253" s="124">
        <v>0</v>
      </c>
      <c r="F253" s="27">
        <v>0</v>
      </c>
      <c r="G253" t="str">
        <f t="shared" si="9"/>
        <v>Oct27-Sep28</v>
      </c>
    </row>
    <row r="254" spans="3:7" ht="12.75" hidden="1" customHeight="1" outlineLevel="1" x14ac:dyDescent="0.2">
      <c r="C254">
        <f t="shared" si="8"/>
        <v>2028</v>
      </c>
      <c r="D254" s="70">
        <v>47026</v>
      </c>
      <c r="E254" s="124">
        <v>0</v>
      </c>
      <c r="F254" s="27">
        <v>0</v>
      </c>
      <c r="G254" t="str">
        <f>IF(MONTH(D254)=10,"Oct"&amp;RIGHT(YEAR(D254),2)&amp;"-"&amp;"Sep"&amp;RIGHT(YEAR(D254)+1,2),G253)</f>
        <v>Oct27-Sep28</v>
      </c>
    </row>
    <row r="255" spans="3:7" ht="12.75" hidden="1" customHeight="1" outlineLevel="1" x14ac:dyDescent="0.2">
      <c r="C255">
        <f t="shared" si="8"/>
        <v>2028</v>
      </c>
      <c r="D255" s="70">
        <v>47057</v>
      </c>
      <c r="E255" s="124">
        <v>0</v>
      </c>
      <c r="F255" s="27">
        <v>0</v>
      </c>
      <c r="G255" t="str">
        <f t="shared" si="9"/>
        <v>Oct28-Sep29</v>
      </c>
    </row>
    <row r="256" spans="3:7" ht="12.75" hidden="1" customHeight="1" outlineLevel="1" x14ac:dyDescent="0.2">
      <c r="C256">
        <f t="shared" si="8"/>
        <v>2028</v>
      </c>
      <c r="D256" s="70">
        <v>47087</v>
      </c>
      <c r="E256" s="124">
        <v>0</v>
      </c>
      <c r="F256" s="27">
        <v>0</v>
      </c>
      <c r="G256" t="str">
        <f t="shared" si="9"/>
        <v>Oct28-Sep29</v>
      </c>
    </row>
    <row r="257" spans="3:7" ht="12.75" hidden="1" customHeight="1" outlineLevel="1" x14ac:dyDescent="0.2">
      <c r="C257">
        <f t="shared" si="8"/>
        <v>2028</v>
      </c>
      <c r="D257" s="70">
        <v>47118</v>
      </c>
      <c r="E257" s="124">
        <v>0</v>
      </c>
      <c r="F257" s="27">
        <v>0</v>
      </c>
      <c r="G257" t="str">
        <f t="shared" si="9"/>
        <v>Oct28-Sep29</v>
      </c>
    </row>
    <row r="258" spans="3:7" ht="12.75" hidden="1" customHeight="1" outlineLevel="1" x14ac:dyDescent="0.2">
      <c r="C258">
        <f t="shared" si="8"/>
        <v>2029</v>
      </c>
      <c r="D258" s="70">
        <v>47149</v>
      </c>
      <c r="E258" s="124">
        <v>0</v>
      </c>
      <c r="F258" s="27">
        <v>0</v>
      </c>
      <c r="G258" t="str">
        <f>IF(MONTH(D258)=10,"Oct"&amp;RIGHT(YEAR(D258),2)&amp;"-"&amp;"Sep"&amp;RIGHT(YEAR(D258)+1,2),G257)</f>
        <v>Oct28-Sep29</v>
      </c>
    </row>
    <row r="259" spans="3:7" ht="12.75" hidden="1" customHeight="1" outlineLevel="1" x14ac:dyDescent="0.2">
      <c r="C259">
        <f t="shared" si="8"/>
        <v>2029</v>
      </c>
      <c r="D259" s="70">
        <v>47177</v>
      </c>
      <c r="E259" s="124">
        <v>0</v>
      </c>
      <c r="F259" s="27">
        <v>0</v>
      </c>
      <c r="G259" t="str">
        <f t="shared" si="9"/>
        <v>Oct28-Sep29</v>
      </c>
    </row>
    <row r="260" spans="3:7" ht="12.75" hidden="1" customHeight="1" outlineLevel="1" x14ac:dyDescent="0.2">
      <c r="C260">
        <f t="shared" si="8"/>
        <v>2029</v>
      </c>
      <c r="D260" s="70">
        <v>47208</v>
      </c>
      <c r="E260" s="124">
        <v>0</v>
      </c>
      <c r="F260" s="27">
        <v>0</v>
      </c>
      <c r="G260" t="str">
        <f t="shared" si="9"/>
        <v>Oct28-Sep29</v>
      </c>
    </row>
    <row r="261" spans="3:7" ht="12.75" hidden="1" customHeight="1" outlineLevel="1" x14ac:dyDescent="0.2">
      <c r="C261">
        <f t="shared" si="8"/>
        <v>2029</v>
      </c>
      <c r="D261" s="70">
        <v>47238</v>
      </c>
      <c r="E261" s="124">
        <v>0</v>
      </c>
      <c r="F261" s="27">
        <v>0</v>
      </c>
      <c r="G261" t="str">
        <f t="shared" si="9"/>
        <v>Oct28-Sep29</v>
      </c>
    </row>
    <row r="262" spans="3:7" ht="12.75" hidden="1" customHeight="1" outlineLevel="1" x14ac:dyDescent="0.2">
      <c r="C262">
        <f t="shared" si="8"/>
        <v>2029</v>
      </c>
      <c r="D262" s="70">
        <v>47269</v>
      </c>
      <c r="E262" s="124">
        <v>0</v>
      </c>
      <c r="F262" s="27">
        <v>0</v>
      </c>
      <c r="G262" t="str">
        <f t="shared" si="9"/>
        <v>Oct28-Sep29</v>
      </c>
    </row>
    <row r="263" spans="3:7" ht="12.75" hidden="1" customHeight="1" outlineLevel="1" x14ac:dyDescent="0.2">
      <c r="C263">
        <f t="shared" si="8"/>
        <v>2029</v>
      </c>
      <c r="D263" s="70">
        <v>47299</v>
      </c>
      <c r="E263" s="124">
        <v>0</v>
      </c>
      <c r="F263" s="27">
        <v>0</v>
      </c>
      <c r="G263" t="str">
        <f t="shared" si="9"/>
        <v>Oct28-Sep29</v>
      </c>
    </row>
    <row r="264" spans="3:7" ht="12.75" hidden="1" customHeight="1" outlineLevel="1" x14ac:dyDescent="0.2">
      <c r="C264">
        <f t="shared" si="8"/>
        <v>2029</v>
      </c>
      <c r="D264" s="70">
        <v>47330</v>
      </c>
      <c r="E264" s="124">
        <v>0</v>
      </c>
      <c r="F264" s="27">
        <v>0</v>
      </c>
      <c r="G264" t="str">
        <f t="shared" si="9"/>
        <v>Oct28-Sep29</v>
      </c>
    </row>
    <row r="265" spans="3:7" ht="12.75" hidden="1" customHeight="1" outlineLevel="1" x14ac:dyDescent="0.2">
      <c r="C265">
        <f t="shared" si="8"/>
        <v>2029</v>
      </c>
      <c r="D265" s="70">
        <v>47361</v>
      </c>
      <c r="E265" s="124">
        <v>0</v>
      </c>
      <c r="F265" s="27">
        <v>0</v>
      </c>
      <c r="G265" t="str">
        <f t="shared" si="9"/>
        <v>Oct28-Sep29</v>
      </c>
    </row>
    <row r="266" spans="3:7" ht="12.75" hidden="1" customHeight="1" outlineLevel="1" x14ac:dyDescent="0.2">
      <c r="C266">
        <f t="shared" si="8"/>
        <v>2029</v>
      </c>
      <c r="D266" s="70">
        <v>47391</v>
      </c>
      <c r="E266" s="124">
        <v>0</v>
      </c>
      <c r="F266" s="27">
        <v>0</v>
      </c>
      <c r="G266" t="str">
        <f>IF(MONTH(D266)=10,"Oct"&amp;RIGHT(YEAR(D266),2)&amp;"-"&amp;"Sep"&amp;RIGHT(YEAR(D266)+1,2),G265)</f>
        <v>Oct28-Sep29</v>
      </c>
    </row>
    <row r="267" spans="3:7" ht="12.75" hidden="1" customHeight="1" outlineLevel="1" x14ac:dyDescent="0.2">
      <c r="C267">
        <f t="shared" si="8"/>
        <v>2029</v>
      </c>
      <c r="D267" s="70">
        <v>47422</v>
      </c>
      <c r="E267" s="124">
        <v>0</v>
      </c>
      <c r="F267" s="27">
        <v>0</v>
      </c>
      <c r="G267" t="str">
        <f t="shared" si="9"/>
        <v>Oct29-Sep30</v>
      </c>
    </row>
    <row r="268" spans="3:7" ht="12.75" hidden="1" customHeight="1" outlineLevel="1" x14ac:dyDescent="0.2">
      <c r="C268">
        <f t="shared" si="8"/>
        <v>2029</v>
      </c>
      <c r="D268" s="70">
        <v>47452</v>
      </c>
      <c r="E268" s="124">
        <v>0</v>
      </c>
      <c r="F268" s="27">
        <v>0</v>
      </c>
      <c r="G268" t="str">
        <f t="shared" si="9"/>
        <v>Oct29-Sep30</v>
      </c>
    </row>
    <row r="269" spans="3:7" ht="12.75" hidden="1" customHeight="1" outlineLevel="1" x14ac:dyDescent="0.2">
      <c r="C269">
        <f t="shared" si="8"/>
        <v>2029</v>
      </c>
      <c r="D269" s="70">
        <v>47483</v>
      </c>
      <c r="E269" s="124">
        <v>0</v>
      </c>
      <c r="F269" s="27">
        <v>0</v>
      </c>
      <c r="G269" t="str">
        <f t="shared" si="9"/>
        <v>Oct29-Sep30</v>
      </c>
    </row>
    <row r="270" spans="3:7" ht="12.75" hidden="1" customHeight="1" outlineLevel="1" x14ac:dyDescent="0.2">
      <c r="C270">
        <f t="shared" si="8"/>
        <v>2030</v>
      </c>
      <c r="D270" s="70">
        <v>47514</v>
      </c>
      <c r="E270" s="124">
        <v>0</v>
      </c>
      <c r="F270" s="27">
        <v>0</v>
      </c>
      <c r="G270" t="str">
        <f t="shared" si="9"/>
        <v>Oct29-Sep30</v>
      </c>
    </row>
    <row r="271" spans="3:7" ht="12.75" hidden="1" customHeight="1" outlineLevel="1" x14ac:dyDescent="0.2">
      <c r="C271">
        <f t="shared" si="8"/>
        <v>2030</v>
      </c>
      <c r="D271" s="70">
        <v>47542</v>
      </c>
      <c r="E271" s="124">
        <v>0</v>
      </c>
      <c r="F271" s="27">
        <v>0</v>
      </c>
      <c r="G271" t="str">
        <f t="shared" si="9"/>
        <v>Oct29-Sep30</v>
      </c>
    </row>
    <row r="272" spans="3:7" ht="12.75" hidden="1" customHeight="1" outlineLevel="1" x14ac:dyDescent="0.2">
      <c r="C272">
        <f t="shared" si="8"/>
        <v>2030</v>
      </c>
      <c r="D272" s="70">
        <v>47573</v>
      </c>
      <c r="E272" s="124">
        <v>0</v>
      </c>
      <c r="F272" s="27">
        <v>0</v>
      </c>
      <c r="G272" t="str">
        <f t="shared" si="9"/>
        <v>Oct29-Sep30</v>
      </c>
    </row>
    <row r="273" spans="1:7" ht="12.75" hidden="1" customHeight="1" outlineLevel="1" x14ac:dyDescent="0.2">
      <c r="C273">
        <f t="shared" si="8"/>
        <v>2030</v>
      </c>
      <c r="D273" s="70">
        <v>47603</v>
      </c>
      <c r="E273" s="124">
        <v>0</v>
      </c>
      <c r="F273" s="27">
        <v>0</v>
      </c>
      <c r="G273" t="str">
        <f t="shared" si="9"/>
        <v>Oct29-Sep30</v>
      </c>
    </row>
    <row r="274" spans="1:7" ht="12.75" hidden="1" customHeight="1" outlineLevel="1" x14ac:dyDescent="0.2">
      <c r="C274">
        <f t="shared" si="8"/>
        <v>2030</v>
      </c>
      <c r="D274" s="70">
        <v>47634</v>
      </c>
      <c r="E274" s="124">
        <v>0</v>
      </c>
      <c r="F274" s="27">
        <v>0</v>
      </c>
      <c r="G274" t="str">
        <f t="shared" si="9"/>
        <v>Oct29-Sep30</v>
      </c>
    </row>
    <row r="275" spans="1:7" ht="12.75" hidden="1" customHeight="1" outlineLevel="1" x14ac:dyDescent="0.2">
      <c r="C275">
        <f t="shared" si="8"/>
        <v>2030</v>
      </c>
      <c r="D275" s="70">
        <v>47664</v>
      </c>
      <c r="E275" s="124">
        <v>0</v>
      </c>
      <c r="F275" s="27">
        <v>0</v>
      </c>
      <c r="G275" t="str">
        <f t="shared" si="9"/>
        <v>Oct29-Sep30</v>
      </c>
    </row>
    <row r="276" spans="1:7" ht="12.75" hidden="1" customHeight="1" outlineLevel="1" x14ac:dyDescent="0.2">
      <c r="C276">
        <f t="shared" si="8"/>
        <v>2030</v>
      </c>
      <c r="D276" s="70">
        <v>47695</v>
      </c>
      <c r="E276" s="124">
        <v>0</v>
      </c>
      <c r="F276" s="27">
        <v>0</v>
      </c>
      <c r="G276" t="str">
        <f t="shared" si="9"/>
        <v>Oct29-Sep30</v>
      </c>
    </row>
    <row r="277" spans="1:7" ht="12.75" hidden="1" customHeight="1" outlineLevel="1" x14ac:dyDescent="0.2">
      <c r="C277">
        <f t="shared" si="8"/>
        <v>2030</v>
      </c>
      <c r="D277" s="70">
        <v>47726</v>
      </c>
      <c r="E277" s="124">
        <v>0</v>
      </c>
      <c r="F277" s="27">
        <v>0</v>
      </c>
      <c r="G277" t="str">
        <f t="shared" si="9"/>
        <v>Oct29-Sep30</v>
      </c>
    </row>
    <row r="278" spans="1:7" ht="12.75" hidden="1" customHeight="1" outlineLevel="1" x14ac:dyDescent="0.2">
      <c r="C278">
        <f t="shared" si="8"/>
        <v>2030</v>
      </c>
      <c r="D278" s="70">
        <v>47756</v>
      </c>
      <c r="E278" s="124">
        <v>0</v>
      </c>
      <c r="F278" s="27">
        <v>0</v>
      </c>
      <c r="G278" t="str">
        <f t="shared" si="9"/>
        <v>Oct29-Sep30</v>
      </c>
    </row>
    <row r="279" spans="1:7" ht="12.75" hidden="1" customHeight="1" outlineLevel="1" x14ac:dyDescent="0.2">
      <c r="C279">
        <f t="shared" si="8"/>
        <v>2030</v>
      </c>
      <c r="D279" s="70">
        <v>47787</v>
      </c>
      <c r="E279" s="124">
        <v>0</v>
      </c>
      <c r="F279" s="27">
        <v>0</v>
      </c>
      <c r="G279" s="109" t="s">
        <v>218</v>
      </c>
    </row>
    <row r="280" spans="1:7" ht="12.75" hidden="1" customHeight="1" outlineLevel="1" x14ac:dyDescent="0.2">
      <c r="C280">
        <f t="shared" si="8"/>
        <v>2030</v>
      </c>
      <c r="D280" s="70">
        <v>47817</v>
      </c>
      <c r="E280" s="124">
        <v>0</v>
      </c>
      <c r="F280" s="27">
        <v>0</v>
      </c>
      <c r="G280" s="109" t="s">
        <v>218</v>
      </c>
    </row>
    <row r="281" spans="1:7" ht="12.75" hidden="1" customHeight="1" outlineLevel="1" x14ac:dyDescent="0.2">
      <c r="C281">
        <f t="shared" si="8"/>
        <v>2030</v>
      </c>
      <c r="D281" s="70">
        <v>47848</v>
      </c>
      <c r="E281" s="124">
        <v>0</v>
      </c>
      <c r="F281" s="27">
        <v>0</v>
      </c>
      <c r="G281" s="109" t="s">
        <v>218</v>
      </c>
    </row>
    <row r="282" spans="1:7" ht="12.75" hidden="1" customHeight="1" outlineLevel="1" x14ac:dyDescent="0.2">
      <c r="D282" s="70"/>
    </row>
    <row r="283" spans="1:7" ht="12.75" hidden="1" customHeight="1" outlineLevel="1" x14ac:dyDescent="0.2">
      <c r="D283" s="70"/>
    </row>
    <row r="284" spans="1:7" collapsed="1" x14ac:dyDescent="0.2"/>
    <row r="285" spans="1:7" x14ac:dyDescent="0.2">
      <c r="B285" s="113" t="s">
        <v>197</v>
      </c>
    </row>
    <row r="287" spans="1:7" x14ac:dyDescent="0.2">
      <c r="A287" s="112" t="s">
        <v>121</v>
      </c>
    </row>
    <row r="288" spans="1:7" x14ac:dyDescent="0.2">
      <c r="B288" s="110" t="s">
        <v>190</v>
      </c>
    </row>
    <row r="290" spans="1:2" x14ac:dyDescent="0.2">
      <c r="B290" s="113" t="s">
        <v>201</v>
      </c>
    </row>
    <row r="292" spans="1:2" x14ac:dyDescent="0.2">
      <c r="A292" s="125" t="s">
        <v>122</v>
      </c>
    </row>
    <row r="293" spans="1:2" x14ac:dyDescent="0.2">
      <c r="B293" s="110" t="s">
        <v>190</v>
      </c>
    </row>
    <row r="295" spans="1:2" x14ac:dyDescent="0.2">
      <c r="B295" s="113" t="s">
        <v>201</v>
      </c>
    </row>
    <row r="297" spans="1:2" x14ac:dyDescent="0.2">
      <c r="A297" s="125" t="s">
        <v>123</v>
      </c>
    </row>
    <row r="298" spans="1:2" x14ac:dyDescent="0.2">
      <c r="B298" s="110" t="s">
        <v>190</v>
      </c>
    </row>
    <row r="300" spans="1:2" x14ac:dyDescent="0.2">
      <c r="B300" s="113" t="s">
        <v>201</v>
      </c>
    </row>
    <row r="302" spans="1:2" x14ac:dyDescent="0.2">
      <c r="A302" s="125" t="s">
        <v>203</v>
      </c>
    </row>
    <row r="303" spans="1:2" x14ac:dyDescent="0.2">
      <c r="B303" s="110" t="s">
        <v>190</v>
      </c>
    </row>
    <row r="305" spans="1:8" x14ac:dyDescent="0.2">
      <c r="B305" s="113" t="s">
        <v>201</v>
      </c>
    </row>
    <row r="307" spans="1:8" x14ac:dyDescent="0.2">
      <c r="A307" s="125" t="s">
        <v>202</v>
      </c>
    </row>
    <row r="308" spans="1:8" x14ac:dyDescent="0.2">
      <c r="B308" s="110" t="s">
        <v>190</v>
      </c>
    </row>
    <row r="310" spans="1:8" x14ac:dyDescent="0.2">
      <c r="B310" s="113" t="s">
        <v>201</v>
      </c>
    </row>
    <row r="312" spans="1:8" x14ac:dyDescent="0.2">
      <c r="A312" s="112" t="s">
        <v>204</v>
      </c>
    </row>
    <row r="313" spans="1:8" x14ac:dyDescent="0.2">
      <c r="B313" s="110" t="s">
        <v>190</v>
      </c>
    </row>
    <row r="314" spans="1:8" x14ac:dyDescent="0.2">
      <c r="B314" t="s">
        <v>213</v>
      </c>
    </row>
    <row r="316" spans="1:8" x14ac:dyDescent="0.2">
      <c r="B316" s="113" t="s">
        <v>124</v>
      </c>
      <c r="C316" s="165">
        <v>237</v>
      </c>
      <c r="E316" s="113" t="s">
        <v>212</v>
      </c>
    </row>
    <row r="317" spans="1:8" x14ac:dyDescent="0.2">
      <c r="B317" s="166" t="s">
        <v>214</v>
      </c>
      <c r="C317" s="168">
        <f>'R-Existing'!X12</f>
        <v>237</v>
      </c>
      <c r="E317" s="167" t="s">
        <v>215</v>
      </c>
      <c r="F317" s="4"/>
      <c r="G317" s="4"/>
      <c r="H317" s="4"/>
    </row>
    <row r="318" spans="1:8" x14ac:dyDescent="0.2">
      <c r="C318" s="169"/>
      <c r="E318" s="103"/>
      <c r="F318" s="4"/>
      <c r="G318" s="4"/>
      <c r="H318" s="4"/>
    </row>
    <row r="320" spans="1:8" x14ac:dyDescent="0.2">
      <c r="B320" t="s">
        <v>127</v>
      </c>
      <c r="C320" s="173">
        <v>9.6699999999999994E-2</v>
      </c>
    </row>
  </sheetData>
  <pageMargins left="0.7" right="0.7" top="0.75" bottom="0.75" header="0.3" footer="0.3"/>
  <pageSetup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4</vt:i4>
      </vt:variant>
    </vt:vector>
  </HeadingPairs>
  <TitlesOfParts>
    <vt:vector size="15" baseType="lpstr">
      <vt:lpstr>RevReqInput</vt:lpstr>
      <vt:lpstr>SREC Inv.</vt:lpstr>
      <vt:lpstr>CapO-M Sum</vt:lpstr>
      <vt:lpstr>Loans</vt:lpstr>
      <vt:lpstr>LoansC</vt:lpstr>
      <vt:lpstr>LoansR</vt:lpstr>
      <vt:lpstr>RunoutofClosedLoans&gt;&gt;</vt:lpstr>
      <vt:lpstr>C-Existing</vt:lpstr>
      <vt:lpstr>R-Existing</vt:lpstr>
      <vt:lpstr>SRECPrice</vt:lpstr>
      <vt:lpstr>PS INPUT</vt:lpstr>
      <vt:lpstr>'SREC Inv.'!Print_Area</vt:lpstr>
      <vt:lpstr>Loans!Print_Titles</vt:lpstr>
      <vt:lpstr>LoansC!Print_Titles</vt:lpstr>
      <vt:lpstr>LoansR!Print_Titles</vt:lpstr>
    </vt:vector>
  </TitlesOfParts>
  <Company>PSEG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Swetz, Stephen</dc:creator>
  <cp:lastModifiedBy>Grasso, Dominick J.</cp:lastModifiedBy>
  <dcterms:created xsi:type="dcterms:W3CDTF">2009-03-25T17:01:58Z</dcterms:created>
  <dcterms:modified xsi:type="dcterms:W3CDTF">2022-06-27T16:57:38Z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