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8" yWindow="1008" windowWidth="7656" windowHeight="7500" tabRatio="611" activeTab="0"/>
  </bookViews>
  <sheets>
    <sheet name="billing&amp;remittance summary" sheetId="1" r:id="rId1"/>
    <sheet name="recovery calculation" sheetId="2" r:id="rId2"/>
    <sheet name="interest calculation" sheetId="3" r:id="rId3"/>
    <sheet name="billingby customer class" sheetId="4" r:id="rId4"/>
  </sheets>
  <definedNames>
    <definedName name="_xlnm.Print_Area" localSheetId="0">'billing&amp;remittance summary'!$A$1:$X$33</definedName>
    <definedName name="_xlnm.Print_Area" localSheetId="3">'billingby customer class'!$A$2:$F$26</definedName>
    <definedName name="_xlnm.Print_Area" localSheetId="2">'interest calculation'!$A$1:$I$39</definedName>
    <definedName name="_xlnm.Print_Area" localSheetId="1">'recovery calculation'!$B$1:$N$35</definedName>
    <definedName name="_xlnm.Print_Titles" localSheetId="3">'billingby customer class'!$A:$A,'billingby customer class'!$1:$5</definedName>
  </definedNames>
  <calcPr fullCalcOnLoad="1"/>
</workbook>
</file>

<file path=xl/sharedStrings.xml><?xml version="1.0" encoding="utf-8"?>
<sst xmlns="http://schemas.openxmlformats.org/spreadsheetml/2006/main" count="122" uniqueCount="66">
  <si>
    <t>Credits</t>
  </si>
  <si>
    <t>Billed</t>
  </si>
  <si>
    <t>Check No.</t>
  </si>
  <si>
    <t>Date</t>
  </si>
  <si>
    <t>USF</t>
  </si>
  <si>
    <t>USF/Lifeline</t>
  </si>
  <si>
    <t>Total</t>
  </si>
  <si>
    <t>USF/Lifeline Billing</t>
  </si>
  <si>
    <t>USF/Lifeline Remittance</t>
  </si>
  <si>
    <t>Lifeline</t>
  </si>
  <si>
    <t>Billing</t>
  </si>
  <si>
    <t>Remittance</t>
  </si>
  <si>
    <t>Rate</t>
  </si>
  <si>
    <t>Issued</t>
  </si>
  <si>
    <t>Under (Over)</t>
  </si>
  <si>
    <t>Recovery</t>
  </si>
  <si>
    <t>Amount</t>
  </si>
  <si>
    <t>Received From Clearinghouse</t>
  </si>
  <si>
    <t>USF Funds</t>
  </si>
  <si>
    <t>Public Service Electric &amp; Gas Company</t>
  </si>
  <si>
    <t xml:space="preserve">Cumulative </t>
  </si>
  <si>
    <t>Balance</t>
  </si>
  <si>
    <t>Interest</t>
  </si>
  <si>
    <t>Phone No.: (973) 430-6420</t>
  </si>
  <si>
    <t>Residential</t>
  </si>
  <si>
    <t>Industrial</t>
  </si>
  <si>
    <t>Street Lighting</t>
  </si>
  <si>
    <t>FSP</t>
  </si>
  <si>
    <t>Commercial</t>
  </si>
  <si>
    <t xml:space="preserve">Postage &amp; </t>
  </si>
  <si>
    <t>Mailing</t>
  </si>
  <si>
    <t>Cumulative</t>
  </si>
  <si>
    <t>USF/ Lifeline Billing and Remittance Summary - Gas</t>
  </si>
  <si>
    <t>Calculation of USF Recovery - Gas</t>
  </si>
  <si>
    <t>Calculation of USF Interest on (Over)/Under Recovery - Gas</t>
  </si>
  <si>
    <t>Therms</t>
  </si>
  <si>
    <t>Transportation</t>
  </si>
  <si>
    <t>Prepared By: Tracy Morgan</t>
  </si>
  <si>
    <t>E-mail: Tracy.Morgan@pseg.com</t>
  </si>
  <si>
    <t>Bank Transfer</t>
  </si>
  <si>
    <t>Monthly</t>
  </si>
  <si>
    <t>LCAPP Legislation</t>
  </si>
  <si>
    <t>Adjusted Total</t>
  </si>
  <si>
    <t>Amounts include Accruals not actually billed to customers in the month reported.</t>
  </si>
  <si>
    <t xml:space="preserve">                                                         USF/ Lifeline Billing Sales Summary - Gas</t>
  </si>
  <si>
    <t xml:space="preserve">November 2018- roll forward interest of </t>
  </si>
  <si>
    <t xml:space="preserve">October 2019 roll forward interest of </t>
  </si>
  <si>
    <t>01/13/2021</t>
  </si>
  <si>
    <t>02/10/2021</t>
  </si>
  <si>
    <t>03/11/2021</t>
  </si>
  <si>
    <t>02/11/2021</t>
  </si>
  <si>
    <t>01/27/2021</t>
  </si>
  <si>
    <t>02/26/2021</t>
  </si>
  <si>
    <t>11/02/2020 &amp; 11/25/2020</t>
  </si>
  <si>
    <t>10/13/2020</t>
  </si>
  <si>
    <t>11/12/2020</t>
  </si>
  <si>
    <t>12/11/2020</t>
  </si>
  <si>
    <t>12/14/2020</t>
  </si>
  <si>
    <t>04/14/2021</t>
  </si>
  <si>
    <t>05/14/2021</t>
  </si>
  <si>
    <t>06/11/2021</t>
  </si>
  <si>
    <t>04/13/2021</t>
  </si>
  <si>
    <t>Date Submitted: July 30, 2021</t>
  </si>
  <si>
    <t>04/08/2021</t>
  </si>
  <si>
    <t>05/04/2021</t>
  </si>
  <si>
    <t>06/08/2021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</si>
</sst>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000_);\(#,##0.000000\)"/>
    <numFmt numFmtId="166" formatCode="&quot;$&quot;#,##0.000000_);\(&quot;$&quot;#,##0.000000\)"/>
    <numFmt numFmtId="167" formatCode="mm/dd/yy"/>
    <numFmt numFmtId="168" formatCode="&quot;$&quot;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_(* #,##0.000000_);_(* \(#,##0.000000\);_(* &quot;-&quot;??_);_(@_)"/>
    <numFmt numFmtId="174" formatCode="[$-409]dddd\,\ mmmm\ dd\,\ yyyy"/>
    <numFmt numFmtId="175" formatCode="_(&quot;$&quot;* #,##0_);_(&quot;$&quot;* \(#,##0\);_(&quot;$&quot;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4" fontId="0" fillId="0" borderId="0" xfId="0" applyNumberFormat="1" applyFill="1" applyAlignment="1" quotePrefix="1">
      <alignment/>
    </xf>
    <xf numFmtId="0" fontId="0" fillId="0" borderId="0" xfId="0" applyFill="1" applyAlignment="1">
      <alignment/>
    </xf>
    <xf numFmtId="37" fontId="0" fillId="0" borderId="0" xfId="0" applyNumberFormat="1" applyFill="1" applyAlignment="1">
      <alignment/>
    </xf>
    <xf numFmtId="14" fontId="0" fillId="0" borderId="0" xfId="0" applyNumberFormat="1" applyFill="1" applyBorder="1" applyAlignment="1" quotePrefix="1">
      <alignment/>
    </xf>
    <xf numFmtId="7" fontId="0" fillId="0" borderId="0" xfId="0" applyNumberFormat="1" applyFill="1" applyAlignment="1">
      <alignment/>
    </xf>
    <xf numFmtId="167" fontId="0" fillId="0" borderId="0" xfId="0" applyNumberFormat="1" applyFill="1" applyAlignment="1" quotePrefix="1">
      <alignment/>
    </xf>
    <xf numFmtId="168" fontId="0" fillId="0" borderId="0" xfId="0" applyNumberFormat="1" applyFill="1" applyAlignment="1">
      <alignment/>
    </xf>
    <xf numFmtId="17" fontId="0" fillId="0" borderId="0" xfId="0" applyNumberFormat="1" applyFill="1" applyAlignment="1">
      <alignment horizontal="center"/>
    </xf>
    <xf numFmtId="44" fontId="0" fillId="0" borderId="0" xfId="0" applyNumberFormat="1" applyFill="1" applyAlignment="1">
      <alignment/>
    </xf>
    <xf numFmtId="38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7" fontId="0" fillId="0" borderId="0" xfId="0" applyNumberFormat="1" applyFill="1" applyAlignment="1">
      <alignment horizontal="right"/>
    </xf>
    <xf numFmtId="168" fontId="0" fillId="0" borderId="0" xfId="0" applyNumberFormat="1" applyFill="1" applyAlignment="1">
      <alignment horizontal="right"/>
    </xf>
    <xf numFmtId="164" fontId="0" fillId="0" borderId="10" xfId="42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7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Continuous"/>
    </xf>
    <xf numFmtId="17" fontId="0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right"/>
    </xf>
    <xf numFmtId="5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7" fontId="0" fillId="0" borderId="0" xfId="0" applyNumberFormat="1" applyFill="1" applyBorder="1" applyAlignment="1">
      <alignment/>
    </xf>
    <xf numFmtId="39" fontId="0" fillId="0" borderId="0" xfId="0" applyNumberForma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0" fontId="0" fillId="0" borderId="0" xfId="0" applyNumberFormat="1" applyFill="1" applyAlignment="1">
      <alignment/>
    </xf>
    <xf numFmtId="44" fontId="0" fillId="0" borderId="0" xfId="44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75" fontId="9" fillId="0" borderId="0" xfId="44" applyNumberFormat="1" applyFont="1" applyFill="1" applyAlignment="1">
      <alignment/>
    </xf>
    <xf numFmtId="43" fontId="8" fillId="0" borderId="0" xfId="42" applyFont="1" applyFill="1" applyBorder="1" applyAlignment="1">
      <alignment/>
    </xf>
    <xf numFmtId="43" fontId="0" fillId="0" borderId="0" xfId="0" applyNumberFormat="1" applyFill="1" applyAlignment="1">
      <alignment/>
    </xf>
    <xf numFmtId="14" fontId="0" fillId="0" borderId="0" xfId="0" applyNumberFormat="1" applyFill="1" applyAlignment="1" quotePrefix="1">
      <alignment horizontal="left"/>
    </xf>
    <xf numFmtId="14" fontId="0" fillId="0" borderId="0" xfId="0" applyNumberFormat="1" applyFont="1" applyFill="1" applyAlignment="1" quotePrefix="1">
      <alignment/>
    </xf>
    <xf numFmtId="168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7" fontId="0" fillId="0" borderId="10" xfId="0" applyNumberFormat="1" applyFill="1" applyBorder="1" applyAlignment="1">
      <alignment horizontal="center"/>
    </xf>
    <xf numFmtId="0" fontId="0" fillId="0" borderId="0" xfId="0" applyFont="1" applyFill="1" applyAlignment="1" quotePrefix="1">
      <alignment/>
    </xf>
    <xf numFmtId="164" fontId="0" fillId="0" borderId="0" xfId="0" applyNumberFormat="1" applyFill="1" applyAlignment="1">
      <alignment/>
    </xf>
    <xf numFmtId="164" fontId="0" fillId="0" borderId="11" xfId="0" applyNumberFormat="1" applyFont="1" applyFill="1" applyBorder="1" applyAlignment="1">
      <alignment/>
    </xf>
    <xf numFmtId="10" fontId="0" fillId="0" borderId="0" xfId="59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38" fontId="0" fillId="0" borderId="0" xfId="0" applyNumberFormat="1" applyFill="1" applyBorder="1" applyAlignment="1">
      <alignment/>
    </xf>
    <xf numFmtId="37" fontId="0" fillId="0" borderId="0" xfId="0" applyNumberFormat="1" applyAlignment="1">
      <alignment/>
    </xf>
    <xf numFmtId="14" fontId="0" fillId="0" borderId="0" xfId="0" applyNumberFormat="1" applyFont="1" applyFill="1" applyAlignment="1" quotePrefix="1">
      <alignment horizontal="left"/>
    </xf>
    <xf numFmtId="10" fontId="0" fillId="0" borderId="0" xfId="59" applyNumberFormat="1" applyFont="1" applyAlignment="1">
      <alignment/>
    </xf>
    <xf numFmtId="164" fontId="0" fillId="0" borderId="11" xfId="0" applyNumberFormat="1" applyFill="1" applyBorder="1" applyAlignment="1">
      <alignment/>
    </xf>
    <xf numFmtId="7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7</xdr:row>
      <xdr:rowOff>0</xdr:rowOff>
    </xdr:from>
    <xdr:to>
      <xdr:col>16</xdr:col>
      <xdr:colOff>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258050" y="1333500"/>
          <a:ext cx="184785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0</xdr:rowOff>
    </xdr:from>
    <xdr:to>
      <xdr:col>22</xdr:col>
      <xdr:colOff>0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286875" y="1333500"/>
          <a:ext cx="280035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24</xdr:col>
      <xdr:colOff>0</xdr:colOff>
      <xdr:row>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2268200" y="1171575"/>
          <a:ext cx="10191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</xdr:col>
      <xdr:colOff>0</xdr:colOff>
      <xdr:row>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04850" y="1333500"/>
          <a:ext cx="100012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6</xdr:col>
      <xdr:colOff>0</xdr:colOff>
      <xdr:row>9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885950" y="1333500"/>
          <a:ext cx="191452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10</xdr:col>
      <xdr:colOff>0</xdr:colOff>
      <xdr:row>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981450" y="1333500"/>
          <a:ext cx="192405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12</xdr:col>
      <xdr:colOff>0</xdr:colOff>
      <xdr:row>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086475" y="1171575"/>
          <a:ext cx="97155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4</xdr:col>
      <xdr:colOff>0</xdr:colOff>
      <xdr:row>7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047750" y="819150"/>
          <a:ext cx="108585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2" name="Rectangle 5"/>
        <xdr:cNvSpPr>
          <a:spLocks/>
        </xdr:cNvSpPr>
      </xdr:nvSpPr>
      <xdr:spPr>
        <a:xfrm>
          <a:off x="7686675" y="1009650"/>
          <a:ext cx="108585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10</xdr:col>
      <xdr:colOff>0</xdr:colOff>
      <xdr:row>7</xdr:row>
      <xdr:rowOff>0</xdr:rowOff>
    </xdr:to>
    <xdr:sp>
      <xdr:nvSpPr>
        <xdr:cNvPr id="3" name="Rectangle 9"/>
        <xdr:cNvSpPr>
          <a:spLocks/>
        </xdr:cNvSpPr>
      </xdr:nvSpPr>
      <xdr:spPr>
        <a:xfrm>
          <a:off x="5105400" y="819150"/>
          <a:ext cx="249555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5</xdr:col>
      <xdr:colOff>0</xdr:colOff>
      <xdr:row>7</xdr:row>
      <xdr:rowOff>0</xdr:rowOff>
    </xdr:to>
    <xdr:sp>
      <xdr:nvSpPr>
        <xdr:cNvPr id="4" name="Rectangle 10"/>
        <xdr:cNvSpPr>
          <a:spLocks/>
        </xdr:cNvSpPr>
      </xdr:nvSpPr>
      <xdr:spPr>
        <a:xfrm>
          <a:off x="2133600" y="819150"/>
          <a:ext cx="108585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7</xdr:row>
      <xdr:rowOff>0</xdr:rowOff>
    </xdr:to>
    <xdr:sp>
      <xdr:nvSpPr>
        <xdr:cNvPr id="5" name="Rectangle 11"/>
        <xdr:cNvSpPr>
          <a:spLocks/>
        </xdr:cNvSpPr>
      </xdr:nvSpPr>
      <xdr:spPr>
        <a:xfrm>
          <a:off x="3219450" y="819150"/>
          <a:ext cx="98107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7</xdr:row>
      <xdr:rowOff>0</xdr:rowOff>
    </xdr:to>
    <xdr:sp>
      <xdr:nvSpPr>
        <xdr:cNvPr id="6" name="Rectangle 12"/>
        <xdr:cNvSpPr>
          <a:spLocks/>
        </xdr:cNvSpPr>
      </xdr:nvSpPr>
      <xdr:spPr>
        <a:xfrm>
          <a:off x="4200525" y="819150"/>
          <a:ext cx="90487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8820150" y="819150"/>
          <a:ext cx="95250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7</xdr:row>
      <xdr:rowOff>0</xdr:rowOff>
    </xdr:to>
    <xdr:sp>
      <xdr:nvSpPr>
        <xdr:cNvPr id="8" name="Rectangle 16"/>
        <xdr:cNvSpPr>
          <a:spLocks/>
        </xdr:cNvSpPr>
      </xdr:nvSpPr>
      <xdr:spPr>
        <a:xfrm>
          <a:off x="8820150" y="819150"/>
          <a:ext cx="95250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3</xdr:col>
      <xdr:colOff>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238250" y="923925"/>
          <a:ext cx="104775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286000" y="923925"/>
          <a:ext cx="113347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5</xdr:col>
      <xdr:colOff>0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419475" y="923925"/>
          <a:ext cx="82867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5</xdr:row>
      <xdr:rowOff>0</xdr:rowOff>
    </xdr:from>
    <xdr:to>
      <xdr:col>6</xdr:col>
      <xdr:colOff>19050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267200" y="923925"/>
          <a:ext cx="9620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5</xdr:row>
      <xdr:rowOff>0</xdr:rowOff>
    </xdr:from>
    <xdr:to>
      <xdr:col>7</xdr:col>
      <xdr:colOff>0</xdr:colOff>
      <xdr:row>7</xdr:row>
      <xdr:rowOff>0</xdr:rowOff>
    </xdr:to>
    <xdr:sp>
      <xdr:nvSpPr>
        <xdr:cNvPr id="5" name="Rectangle 4"/>
        <xdr:cNvSpPr>
          <a:spLocks/>
        </xdr:cNvSpPr>
      </xdr:nvSpPr>
      <xdr:spPr>
        <a:xfrm>
          <a:off x="5229225" y="923925"/>
          <a:ext cx="8001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tabSelected="1" zoomScalePageLayoutView="0" workbookViewId="0" topLeftCell="A1">
      <pane xSplit="1" ySplit="9" topLeftCell="B10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22" sqref="B22"/>
    </sheetView>
  </sheetViews>
  <sheetFormatPr defaultColWidth="9.28125" defaultRowHeight="12.75"/>
  <cols>
    <col min="1" max="1" width="10.57421875" style="2" customWidth="1"/>
    <col min="2" max="2" width="15.00390625" style="2" customWidth="1"/>
    <col min="3" max="3" width="2.7109375" style="2" customWidth="1"/>
    <col min="4" max="4" width="11.57421875" style="2" bestFit="1" customWidth="1"/>
    <col min="5" max="5" width="2.7109375" style="2" customWidth="1"/>
    <col min="6" max="6" width="14.421875" style="2" customWidth="1"/>
    <col min="7" max="7" width="2.7109375" style="2" customWidth="1"/>
    <col min="8" max="8" width="10.7109375" style="2" customWidth="1"/>
    <col min="9" max="9" width="2.7109375" style="2" customWidth="1"/>
    <col min="10" max="10" width="15.421875" style="2" bestFit="1" customWidth="1"/>
    <col min="11" max="11" width="2.7109375" style="2" customWidth="1"/>
    <col min="12" max="12" width="14.57421875" style="2" bestFit="1" customWidth="1"/>
    <col min="13" max="13" width="3.00390625" style="2" customWidth="1"/>
    <col min="14" max="14" width="14.7109375" style="2" customWidth="1"/>
    <col min="15" max="15" width="2.7109375" style="2" customWidth="1"/>
    <col min="16" max="16" width="10.28125" style="2" bestFit="1" customWidth="1"/>
    <col min="17" max="17" width="2.7109375" style="2" customWidth="1"/>
    <col min="18" max="18" width="15.28125" style="2" bestFit="1" customWidth="1"/>
    <col min="19" max="19" width="2.7109375" style="2" customWidth="1"/>
    <col min="20" max="20" width="11.00390625" style="2" bestFit="1" customWidth="1"/>
    <col min="21" max="21" width="2.7109375" style="2" customWidth="1"/>
    <col min="22" max="22" width="10.28125" style="2" bestFit="1" customWidth="1"/>
    <col min="23" max="23" width="2.7109375" style="2" customWidth="1"/>
    <col min="24" max="24" width="15.28125" style="2" customWidth="1"/>
    <col min="25" max="25" width="13.28125" style="2" customWidth="1"/>
    <col min="26" max="16384" width="9.28125" style="2" customWidth="1"/>
  </cols>
  <sheetData>
    <row r="1" spans="1:24" ht="17.25">
      <c r="A1" s="65" t="s">
        <v>19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4" ht="17.25">
      <c r="A2" s="65" t="s">
        <v>32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12" ht="1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5">
      <c r="A4" s="16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6" spans="2:24" ht="15">
      <c r="B6" s="67" t="s">
        <v>7</v>
      </c>
      <c r="C6" s="67"/>
      <c r="D6" s="67"/>
      <c r="E6" s="67"/>
      <c r="F6" s="67"/>
      <c r="G6" s="67"/>
      <c r="H6" s="67"/>
      <c r="I6" s="67"/>
      <c r="J6" s="67"/>
      <c r="K6" s="67"/>
      <c r="L6" s="67"/>
      <c r="N6" s="67" t="s">
        <v>8</v>
      </c>
      <c r="O6" s="67"/>
      <c r="P6" s="67"/>
      <c r="Q6" s="67"/>
      <c r="R6" s="67"/>
      <c r="S6" s="67"/>
      <c r="T6" s="67"/>
      <c r="U6" s="67"/>
      <c r="V6" s="67"/>
      <c r="W6" s="67"/>
      <c r="X6" s="67"/>
    </row>
    <row r="7" spans="2:24" ht="12.75">
      <c r="B7" s="19"/>
      <c r="C7" s="19"/>
      <c r="D7" s="19"/>
      <c r="E7" s="19"/>
      <c r="F7" s="19"/>
      <c r="G7" s="19"/>
      <c r="H7" s="19"/>
      <c r="I7" s="19"/>
      <c r="J7" s="19"/>
      <c r="K7" s="19"/>
      <c r="L7" s="19" t="s">
        <v>6</v>
      </c>
      <c r="X7" s="19" t="s">
        <v>6</v>
      </c>
    </row>
    <row r="8" spans="2:24" ht="15">
      <c r="B8" s="19" t="s">
        <v>35</v>
      </c>
      <c r="C8" s="19"/>
      <c r="D8" s="66" t="s">
        <v>4</v>
      </c>
      <c r="E8" s="66"/>
      <c r="F8" s="66"/>
      <c r="G8" s="19"/>
      <c r="H8" s="66" t="s">
        <v>9</v>
      </c>
      <c r="I8" s="66"/>
      <c r="J8" s="66"/>
      <c r="K8" s="19"/>
      <c r="L8" s="19" t="s">
        <v>5</v>
      </c>
      <c r="N8" s="66" t="s">
        <v>4</v>
      </c>
      <c r="O8" s="66"/>
      <c r="P8" s="66"/>
      <c r="Q8" s="20"/>
      <c r="R8" s="66" t="s">
        <v>9</v>
      </c>
      <c r="S8" s="66"/>
      <c r="T8" s="66"/>
      <c r="U8" s="66"/>
      <c r="V8" s="66"/>
      <c r="W8" s="20"/>
      <c r="X8" s="19" t="s">
        <v>5</v>
      </c>
    </row>
    <row r="9" spans="2:24" ht="12.75">
      <c r="B9" s="19" t="s">
        <v>1</v>
      </c>
      <c r="C9" s="19"/>
      <c r="D9" s="19" t="s">
        <v>12</v>
      </c>
      <c r="E9" s="19"/>
      <c r="F9" s="19" t="s">
        <v>10</v>
      </c>
      <c r="G9" s="19"/>
      <c r="H9" s="19" t="s">
        <v>12</v>
      </c>
      <c r="I9" s="19"/>
      <c r="J9" s="19" t="s">
        <v>10</v>
      </c>
      <c r="K9" s="19"/>
      <c r="L9" s="19" t="s">
        <v>10</v>
      </c>
      <c r="N9" s="19" t="s">
        <v>11</v>
      </c>
      <c r="O9" s="19"/>
      <c r="P9" s="19" t="s">
        <v>3</v>
      </c>
      <c r="Q9" s="19"/>
      <c r="R9" s="19" t="s">
        <v>11</v>
      </c>
      <c r="S9" s="19"/>
      <c r="T9" s="19" t="s">
        <v>2</v>
      </c>
      <c r="U9" s="19"/>
      <c r="V9" s="19" t="s">
        <v>3</v>
      </c>
      <c r="W9" s="19"/>
      <c r="X9" s="19" t="s">
        <v>11</v>
      </c>
    </row>
    <row r="11" spans="1:24" ht="12.75">
      <c r="A11" s="41">
        <v>44124</v>
      </c>
      <c r="B11" s="3">
        <v>99881700.06899998</v>
      </c>
      <c r="D11" s="11">
        <v>0.0055</v>
      </c>
      <c r="F11" s="5">
        <f aca="true" t="shared" si="0" ref="F11:F19">B11*D11</f>
        <v>549349.3503794998</v>
      </c>
      <c r="H11" s="11">
        <v>0.0053</v>
      </c>
      <c r="J11" s="5">
        <f aca="true" t="shared" si="1" ref="J11:J19">ROUND(+B11*H11,2)</f>
        <v>529373.01</v>
      </c>
      <c r="L11" s="5">
        <f aca="true" t="shared" si="2" ref="L11:L19">+F11+J11</f>
        <v>1078722.3603794998</v>
      </c>
      <c r="N11" s="5">
        <v>486518.24</v>
      </c>
      <c r="P11" s="47" t="s">
        <v>54</v>
      </c>
      <c r="R11" s="48">
        <v>408047.56</v>
      </c>
      <c r="T11" s="22" t="s">
        <v>39</v>
      </c>
      <c r="V11" s="47" t="s">
        <v>54</v>
      </c>
      <c r="X11" s="5">
        <f aca="true" t="shared" si="3" ref="X11:X19">+N11+R11</f>
        <v>894565.8</v>
      </c>
    </row>
    <row r="12" spans="1:24" ht="12.75">
      <c r="A12" s="41">
        <v>44155</v>
      </c>
      <c r="B12" s="3">
        <v>193405616.80400002</v>
      </c>
      <c r="D12" s="11">
        <v>0.0055</v>
      </c>
      <c r="F12" s="5">
        <f t="shared" si="0"/>
        <v>1063730.892422</v>
      </c>
      <c r="H12" s="11">
        <v>0.0053</v>
      </c>
      <c r="J12" s="5">
        <f t="shared" si="1"/>
        <v>1025049.77</v>
      </c>
      <c r="L12" s="5">
        <f t="shared" si="2"/>
        <v>2088780.662422</v>
      </c>
      <c r="N12" s="5">
        <f aca="true" t="shared" si="4" ref="N12:N19">+F11</f>
        <v>549349.3503794998</v>
      </c>
      <c r="P12" s="47" t="s">
        <v>55</v>
      </c>
      <c r="R12" s="7">
        <f aca="true" t="shared" si="5" ref="R12:R19">J11</f>
        <v>529373.01</v>
      </c>
      <c r="T12" s="22" t="s">
        <v>39</v>
      </c>
      <c r="V12" s="47" t="s">
        <v>55</v>
      </c>
      <c r="X12" s="5">
        <f t="shared" si="3"/>
        <v>1078722.3603794998</v>
      </c>
    </row>
    <row r="13" spans="1:24" ht="12.75">
      <c r="A13" s="41">
        <v>44185</v>
      </c>
      <c r="B13" s="3">
        <v>336350947.361</v>
      </c>
      <c r="D13" s="11">
        <v>0.0055</v>
      </c>
      <c r="F13" s="5">
        <f t="shared" si="0"/>
        <v>1849930.2104854998</v>
      </c>
      <c r="H13" s="11">
        <v>0.0053</v>
      </c>
      <c r="J13" s="5">
        <f t="shared" si="1"/>
        <v>1782660.02</v>
      </c>
      <c r="L13" s="5">
        <f t="shared" si="2"/>
        <v>3632590.2304855</v>
      </c>
      <c r="N13" s="5">
        <f t="shared" si="4"/>
        <v>1063730.892422</v>
      </c>
      <c r="P13" s="47" t="s">
        <v>56</v>
      </c>
      <c r="R13" s="7">
        <f t="shared" si="5"/>
        <v>1025049.77</v>
      </c>
      <c r="T13" s="22" t="s">
        <v>39</v>
      </c>
      <c r="V13" s="47" t="s">
        <v>57</v>
      </c>
      <c r="X13" s="5">
        <f t="shared" si="3"/>
        <v>2088780.662422</v>
      </c>
    </row>
    <row r="14" spans="1:24" ht="12.75">
      <c r="A14" s="41">
        <v>44197</v>
      </c>
      <c r="B14" s="3">
        <v>418098330.68499994</v>
      </c>
      <c r="D14" s="11">
        <v>0.0055</v>
      </c>
      <c r="F14" s="5">
        <f t="shared" si="0"/>
        <v>2299540.8187674996</v>
      </c>
      <c r="H14" s="11">
        <v>0.0053</v>
      </c>
      <c r="J14" s="5">
        <f t="shared" si="1"/>
        <v>2215921.15</v>
      </c>
      <c r="L14" s="5">
        <f t="shared" si="2"/>
        <v>4515461.9687675</v>
      </c>
      <c r="N14" s="5">
        <f t="shared" si="4"/>
        <v>1849930.2104854998</v>
      </c>
      <c r="P14" s="25" t="s">
        <v>47</v>
      </c>
      <c r="R14" s="7">
        <f t="shared" si="5"/>
        <v>1782660.02</v>
      </c>
      <c r="T14" s="22" t="s">
        <v>39</v>
      </c>
      <c r="V14" s="25" t="s">
        <v>47</v>
      </c>
      <c r="X14" s="5">
        <f t="shared" si="3"/>
        <v>3632590.2304855</v>
      </c>
    </row>
    <row r="15" spans="1:24" ht="12.75">
      <c r="A15" s="41">
        <v>44228</v>
      </c>
      <c r="B15" s="3">
        <v>496076916.3390002</v>
      </c>
      <c r="D15" s="11">
        <v>0.0055</v>
      </c>
      <c r="F15" s="5">
        <f t="shared" si="0"/>
        <v>2728423.039864501</v>
      </c>
      <c r="H15" s="11">
        <v>0.0053</v>
      </c>
      <c r="J15" s="5">
        <f t="shared" si="1"/>
        <v>2629207.66</v>
      </c>
      <c r="L15" s="5">
        <f t="shared" si="2"/>
        <v>5357630.699864501</v>
      </c>
      <c r="N15" s="5">
        <f t="shared" si="4"/>
        <v>2299540.8187674996</v>
      </c>
      <c r="P15" s="25" t="s">
        <v>48</v>
      </c>
      <c r="R15" s="7">
        <f t="shared" si="5"/>
        <v>2215921.15</v>
      </c>
      <c r="T15" s="22" t="s">
        <v>39</v>
      </c>
      <c r="V15" s="25" t="s">
        <v>50</v>
      </c>
      <c r="X15" s="5">
        <f t="shared" si="3"/>
        <v>4515461.9687675</v>
      </c>
    </row>
    <row r="16" spans="1:24" ht="12.75">
      <c r="A16" s="41">
        <v>44256</v>
      </c>
      <c r="B16" s="3">
        <v>517587529.7650001</v>
      </c>
      <c r="D16" s="11">
        <v>0.0055</v>
      </c>
      <c r="F16" s="5">
        <f t="shared" si="0"/>
        <v>2846731.4137075003</v>
      </c>
      <c r="H16" s="11">
        <v>0.0053</v>
      </c>
      <c r="J16" s="5">
        <f t="shared" si="1"/>
        <v>2743213.91</v>
      </c>
      <c r="L16" s="5">
        <f t="shared" si="2"/>
        <v>5589945.3237075005</v>
      </c>
      <c r="N16" s="5">
        <f t="shared" si="4"/>
        <v>2728423.039864501</v>
      </c>
      <c r="P16" s="25" t="s">
        <v>49</v>
      </c>
      <c r="R16" s="7">
        <f t="shared" si="5"/>
        <v>2629207.66</v>
      </c>
      <c r="T16" s="22" t="s">
        <v>39</v>
      </c>
      <c r="V16" s="25" t="s">
        <v>49</v>
      </c>
      <c r="X16" s="5">
        <f t="shared" si="3"/>
        <v>5357630.699864501</v>
      </c>
    </row>
    <row r="17" spans="1:24" ht="12.75">
      <c r="A17" s="41">
        <v>44287</v>
      </c>
      <c r="B17" s="3">
        <v>126207103.69400004</v>
      </c>
      <c r="D17" s="11">
        <v>0.0055</v>
      </c>
      <c r="F17" s="5">
        <f t="shared" si="0"/>
        <v>694139.0703170002</v>
      </c>
      <c r="H17" s="11">
        <v>0.0053</v>
      </c>
      <c r="J17" s="5">
        <f t="shared" si="1"/>
        <v>668897.65</v>
      </c>
      <c r="L17" s="5">
        <f t="shared" si="2"/>
        <v>1363036.720317</v>
      </c>
      <c r="N17" s="5">
        <f t="shared" si="4"/>
        <v>2846731.4137075003</v>
      </c>
      <c r="P17" s="47" t="s">
        <v>58</v>
      </c>
      <c r="R17" s="7">
        <f t="shared" si="5"/>
        <v>2743213.91</v>
      </c>
      <c r="T17" s="22" t="s">
        <v>39</v>
      </c>
      <c r="V17" s="47" t="s">
        <v>61</v>
      </c>
      <c r="X17" s="5">
        <f t="shared" si="3"/>
        <v>5589945.3237075005</v>
      </c>
    </row>
    <row r="18" spans="1:24" ht="12.75">
      <c r="A18" s="41">
        <v>44317</v>
      </c>
      <c r="B18" s="3">
        <v>142456809.77800003</v>
      </c>
      <c r="D18" s="11">
        <v>0.0055</v>
      </c>
      <c r="F18" s="5">
        <f t="shared" si="0"/>
        <v>783512.4537790001</v>
      </c>
      <c r="H18" s="11">
        <v>0.0053</v>
      </c>
      <c r="J18" s="5">
        <f t="shared" si="1"/>
        <v>755021.09</v>
      </c>
      <c r="L18" s="5">
        <f t="shared" si="2"/>
        <v>1538533.5437790002</v>
      </c>
      <c r="N18" s="5">
        <f t="shared" si="4"/>
        <v>694139.0703170002</v>
      </c>
      <c r="P18" s="47" t="s">
        <v>59</v>
      </c>
      <c r="R18" s="7">
        <f t="shared" si="5"/>
        <v>668897.65</v>
      </c>
      <c r="T18" s="22" t="s">
        <v>39</v>
      </c>
      <c r="V18" s="47" t="s">
        <v>59</v>
      </c>
      <c r="X18" s="5">
        <f t="shared" si="3"/>
        <v>1363036.720317</v>
      </c>
    </row>
    <row r="19" spans="1:24" ht="12.75">
      <c r="A19" s="41">
        <v>44348</v>
      </c>
      <c r="B19" s="3">
        <v>100459951.02999999</v>
      </c>
      <c r="D19" s="11">
        <v>0.0055</v>
      </c>
      <c r="F19" s="5">
        <f t="shared" si="0"/>
        <v>552529.7306649999</v>
      </c>
      <c r="H19" s="11">
        <v>0.0053</v>
      </c>
      <c r="J19" s="5">
        <f t="shared" si="1"/>
        <v>532437.74</v>
      </c>
      <c r="L19" s="5">
        <f t="shared" si="2"/>
        <v>1084967.470665</v>
      </c>
      <c r="N19" s="5">
        <f t="shared" si="4"/>
        <v>783512.4537790001</v>
      </c>
      <c r="P19" s="47" t="s">
        <v>60</v>
      </c>
      <c r="R19" s="7">
        <f t="shared" si="5"/>
        <v>755021.09</v>
      </c>
      <c r="T19" s="22" t="s">
        <v>39</v>
      </c>
      <c r="V19" s="47" t="s">
        <v>60</v>
      </c>
      <c r="X19" s="5">
        <f t="shared" si="3"/>
        <v>1538533.5437790002</v>
      </c>
    </row>
    <row r="24" spans="1:24" ht="12.75">
      <c r="A24" s="8"/>
      <c r="B24" s="3"/>
      <c r="C24" s="23"/>
      <c r="D24" s="11"/>
      <c r="E24" s="23"/>
      <c r="F24" s="5"/>
      <c r="G24" s="23"/>
      <c r="H24" s="11"/>
      <c r="I24" s="23"/>
      <c r="J24" s="5"/>
      <c r="K24" s="23"/>
      <c r="L24" s="5"/>
      <c r="N24" s="5"/>
      <c r="O24" s="24"/>
      <c r="P24" s="1"/>
      <c r="Q24" s="25"/>
      <c r="R24" s="5"/>
      <c r="S24" s="23"/>
      <c r="T24" s="22"/>
      <c r="U24" s="22"/>
      <c r="V24" s="1"/>
      <c r="W24" s="25"/>
      <c r="X24" s="5"/>
    </row>
    <row r="25" spans="1:24" ht="12.75">
      <c r="A25" s="8"/>
      <c r="B25" s="3"/>
      <c r="C25" s="23"/>
      <c r="D25" s="11"/>
      <c r="E25" s="23"/>
      <c r="F25" s="5"/>
      <c r="G25" s="23"/>
      <c r="H25" s="11"/>
      <c r="I25" s="23"/>
      <c r="J25" s="5"/>
      <c r="K25" s="23"/>
      <c r="L25" s="5"/>
      <c r="N25" s="5"/>
      <c r="O25" s="24"/>
      <c r="P25" s="1"/>
      <c r="Q25" s="25"/>
      <c r="R25" s="5"/>
      <c r="S25" s="23"/>
      <c r="T25" s="22"/>
      <c r="U25" s="22"/>
      <c r="V25" s="1"/>
      <c r="W25" s="25"/>
      <c r="X25" s="5"/>
    </row>
    <row r="26" spans="1:24" ht="12.75">
      <c r="A26" s="8"/>
      <c r="B26" s="3"/>
      <c r="C26" s="23"/>
      <c r="D26" s="11"/>
      <c r="E26" s="23"/>
      <c r="F26" s="5"/>
      <c r="G26" s="23"/>
      <c r="H26" s="11"/>
      <c r="I26" s="23"/>
      <c r="J26" s="5"/>
      <c r="K26" s="23"/>
      <c r="L26" s="5"/>
      <c r="N26" s="5"/>
      <c r="O26" s="24"/>
      <c r="P26" s="1"/>
      <c r="Q26" s="25"/>
      <c r="R26" s="5"/>
      <c r="S26" s="23"/>
      <c r="T26" s="22"/>
      <c r="U26" s="22"/>
      <c r="V26" s="1"/>
      <c r="W26" s="25"/>
      <c r="X26" s="5"/>
    </row>
    <row r="27" spans="1:25" ht="12.75">
      <c r="A27" s="19" t="s">
        <v>6</v>
      </c>
      <c r="B27" s="3">
        <f>SUM(B11:B25)</f>
        <v>2430524905.5250006</v>
      </c>
      <c r="C27" s="5"/>
      <c r="D27" s="5"/>
      <c r="E27" s="5"/>
      <c r="F27" s="5">
        <f>SUM(F11:F25)</f>
        <v>13367886.980387501</v>
      </c>
      <c r="G27" s="5"/>
      <c r="H27" s="5"/>
      <c r="I27" s="5"/>
      <c r="J27" s="5">
        <f>SUM(J11:J25)</f>
        <v>12881782</v>
      </c>
      <c r="K27" s="5"/>
      <c r="L27" s="5">
        <f>SUM(L11:L25)</f>
        <v>26249668.9803875</v>
      </c>
      <c r="M27" s="5"/>
      <c r="N27" s="5">
        <f>SUM(N11:N25)</f>
        <v>13301875.489722501</v>
      </c>
      <c r="O27" s="5"/>
      <c r="P27" s="5"/>
      <c r="Q27" s="5"/>
      <c r="R27" s="5">
        <f>SUM(R11:R25)</f>
        <v>12757391.82</v>
      </c>
      <c r="S27" s="5"/>
      <c r="T27" s="5"/>
      <c r="U27" s="5"/>
      <c r="V27" s="5"/>
      <c r="W27" s="5"/>
      <c r="X27" s="5">
        <f>SUM(X11:X25)</f>
        <v>26059267.309722498</v>
      </c>
      <c r="Y27" s="7"/>
    </row>
    <row r="28" ht="12.75">
      <c r="B28" s="3"/>
    </row>
    <row r="29" spans="2:8" ht="12.75">
      <c r="B29" s="3"/>
      <c r="D29" s="68" t="s">
        <v>62</v>
      </c>
      <c r="E29" s="68"/>
      <c r="F29" s="68"/>
      <c r="G29" s="68"/>
      <c r="H29" s="68"/>
    </row>
    <row r="30" spans="4:12" ht="12.75">
      <c r="D30" s="69" t="s">
        <v>37</v>
      </c>
      <c r="E30" s="69"/>
      <c r="F30" s="69"/>
      <c r="G30" s="69"/>
      <c r="H30" s="69"/>
      <c r="I30" s="27"/>
      <c r="J30" s="27"/>
      <c r="K30" s="27"/>
      <c r="L30" s="27"/>
    </row>
    <row r="31" spans="4:12" ht="12.75">
      <c r="D31" s="69" t="s">
        <v>23</v>
      </c>
      <c r="E31" s="69"/>
      <c r="F31" s="69"/>
      <c r="G31" s="69"/>
      <c r="H31" s="69"/>
      <c r="I31" s="27"/>
      <c r="J31" s="27"/>
      <c r="K31" s="27"/>
      <c r="L31" s="27"/>
    </row>
    <row r="32" spans="4:18" ht="12.75">
      <c r="D32" s="69" t="s">
        <v>38</v>
      </c>
      <c r="E32" s="69"/>
      <c r="F32" s="69"/>
      <c r="G32" s="69"/>
      <c r="H32" s="69"/>
      <c r="I32" s="27"/>
      <c r="J32" s="27"/>
      <c r="K32" s="27"/>
      <c r="L32" s="27"/>
      <c r="N32" s="69"/>
      <c r="O32" s="69"/>
      <c r="P32" s="69"/>
      <c r="Q32" s="69"/>
      <c r="R32" s="69"/>
    </row>
    <row r="33" spans="14:18" ht="12.75">
      <c r="N33" s="69"/>
      <c r="O33" s="69"/>
      <c r="P33" s="69"/>
      <c r="Q33" s="69"/>
      <c r="R33" s="69"/>
    </row>
    <row r="34" spans="1:24" ht="12.75">
      <c r="A34" s="8"/>
      <c r="B34" s="3"/>
      <c r="C34" s="23"/>
      <c r="D34" s="11"/>
      <c r="E34" s="23"/>
      <c r="F34" s="5"/>
      <c r="G34" s="23"/>
      <c r="H34" s="11"/>
      <c r="I34" s="23"/>
      <c r="J34" s="5"/>
      <c r="K34" s="23"/>
      <c r="L34" s="5"/>
      <c r="N34" s="69"/>
      <c r="O34" s="69"/>
      <c r="P34" s="69"/>
      <c r="Q34" s="69"/>
      <c r="R34" s="69"/>
      <c r="S34" s="23"/>
      <c r="T34" s="22"/>
      <c r="U34" s="22"/>
      <c r="V34" s="1"/>
      <c r="W34" s="25"/>
      <c r="X34" s="5"/>
    </row>
    <row r="35" spans="1:24" ht="12.75">
      <c r="A35" s="8"/>
      <c r="B35" s="3"/>
      <c r="C35" s="23"/>
      <c r="D35" s="11"/>
      <c r="E35" s="23"/>
      <c r="F35" s="5"/>
      <c r="G35" s="23"/>
      <c r="H35" s="11"/>
      <c r="I35" s="23"/>
      <c r="J35" s="5"/>
      <c r="K35" s="23"/>
      <c r="L35" s="5"/>
      <c r="N35" s="28"/>
      <c r="O35" s="29"/>
      <c r="P35" s="4"/>
      <c r="Q35" s="30"/>
      <c r="R35" s="28"/>
      <c r="S35" s="23"/>
      <c r="T35" s="22"/>
      <c r="U35" s="22"/>
      <c r="V35" s="1"/>
      <c r="W35" s="25"/>
      <c r="X35" s="5"/>
    </row>
  </sheetData>
  <sheetProtection/>
  <mergeCells count="15">
    <mergeCell ref="D29:H29"/>
    <mergeCell ref="D30:H30"/>
    <mergeCell ref="D31:H31"/>
    <mergeCell ref="D32:H32"/>
    <mergeCell ref="N34:R34"/>
    <mergeCell ref="N32:R32"/>
    <mergeCell ref="N33:R33"/>
    <mergeCell ref="A1:X1"/>
    <mergeCell ref="A2:X2"/>
    <mergeCell ref="D8:F8"/>
    <mergeCell ref="H8:J8"/>
    <mergeCell ref="B6:L6"/>
    <mergeCell ref="N6:X6"/>
    <mergeCell ref="R8:V8"/>
    <mergeCell ref="N8:P8"/>
  </mergeCells>
  <printOptions horizontalCentered="1"/>
  <pageMargins left="0.1" right="0.1" top="1" bottom="0.5" header="0.5" footer="0.5"/>
  <pageSetup fitToHeight="1" fitToWidth="1" horizontalDpi="600" verticalDpi="600" orientation="landscape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46"/>
  <sheetViews>
    <sheetView zoomScalePageLayoutView="0" workbookViewId="0" topLeftCell="B1">
      <pane xSplit="2" ySplit="7" topLeftCell="D8" activePane="bottomRight" state="frozen"/>
      <selection pane="topLeft" activeCell="N27" sqref="N27"/>
      <selection pane="topRight" activeCell="N27" sqref="N27"/>
      <selection pane="bottomLeft" activeCell="N27" sqref="N27"/>
      <selection pane="bottomRight" activeCell="C20" sqref="C20"/>
    </sheetView>
  </sheetViews>
  <sheetFormatPr defaultColWidth="9.28125" defaultRowHeight="12.75"/>
  <cols>
    <col min="1" max="1" width="2.7109375" style="2" customWidth="1"/>
    <col min="2" max="2" width="10.28125" style="2" bestFit="1" customWidth="1"/>
    <col min="3" max="3" width="2.7109375" style="2" customWidth="1"/>
    <col min="4" max="4" width="16.28125" style="2" bestFit="1" customWidth="1"/>
    <col min="5" max="5" width="16.28125" style="2" customWidth="1"/>
    <col min="6" max="6" width="14.7109375" style="2" customWidth="1"/>
    <col min="7" max="7" width="13.57421875" style="2" bestFit="1" customWidth="1"/>
    <col min="8" max="8" width="15.7109375" style="2" customWidth="1"/>
    <col min="9" max="9" width="0.9921875" style="2" customWidth="1"/>
    <col min="10" max="10" width="20.7109375" style="2" customWidth="1"/>
    <col min="11" max="11" width="1.28515625" style="2" customWidth="1"/>
    <col min="12" max="12" width="16.28125" style="2" bestFit="1" customWidth="1"/>
    <col min="13" max="13" width="0.71875" style="2" customWidth="1"/>
    <col min="14" max="14" width="14.28125" style="2" customWidth="1"/>
    <col min="15" max="15" width="15.57421875" style="2" bestFit="1" customWidth="1"/>
    <col min="16" max="16" width="10.7109375" style="2" bestFit="1" customWidth="1"/>
    <col min="17" max="16384" width="9.28125" style="2" customWidth="1"/>
  </cols>
  <sheetData>
    <row r="1" spans="2:13" ht="17.25">
      <c r="B1" s="65" t="s">
        <v>19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2:13" ht="17.25">
      <c r="B2" s="65" t="s">
        <v>33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2:13" ht="17.2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5" spans="4:14" ht="15">
      <c r="D5" s="19" t="s">
        <v>4</v>
      </c>
      <c r="E5" s="19" t="s">
        <v>27</v>
      </c>
      <c r="F5" s="19" t="s">
        <v>6</v>
      </c>
      <c r="G5" s="19" t="s">
        <v>29</v>
      </c>
      <c r="H5" s="72" t="s">
        <v>18</v>
      </c>
      <c r="I5" s="73"/>
      <c r="J5" s="74"/>
      <c r="N5" s="19" t="s">
        <v>31</v>
      </c>
    </row>
    <row r="6" spans="4:31" ht="15">
      <c r="D6" s="19" t="s">
        <v>0</v>
      </c>
      <c r="E6" s="19" t="s">
        <v>0</v>
      </c>
      <c r="F6" s="19" t="s">
        <v>0</v>
      </c>
      <c r="G6" s="19" t="s">
        <v>30</v>
      </c>
      <c r="H6" s="70" t="s">
        <v>17</v>
      </c>
      <c r="I6" s="66"/>
      <c r="J6" s="71"/>
      <c r="K6" s="19"/>
      <c r="L6" s="19" t="s">
        <v>14</v>
      </c>
      <c r="M6" s="31"/>
      <c r="N6" s="19" t="s">
        <v>14</v>
      </c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4:31" ht="12.75">
      <c r="D7" s="19" t="s">
        <v>13</v>
      </c>
      <c r="E7" s="19" t="s">
        <v>13</v>
      </c>
      <c r="F7" s="19" t="s">
        <v>13</v>
      </c>
      <c r="G7" s="19"/>
      <c r="H7" s="32" t="s">
        <v>16</v>
      </c>
      <c r="I7" s="19"/>
      <c r="J7" s="19" t="s">
        <v>3</v>
      </c>
      <c r="K7" s="19"/>
      <c r="L7" s="19" t="s">
        <v>15</v>
      </c>
      <c r="M7" s="19"/>
      <c r="N7" s="19" t="s">
        <v>21</v>
      </c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2:16" ht="12.75">
      <c r="B8" s="21"/>
      <c r="D8" s="7"/>
      <c r="E8" s="5"/>
      <c r="F8" s="5"/>
      <c r="G8" s="12"/>
      <c r="H8" s="5"/>
      <c r="J8" s="6"/>
      <c r="L8" s="5"/>
      <c r="P8" s="9"/>
    </row>
    <row r="9" spans="2:16" ht="12.75">
      <c r="B9" s="41">
        <v>43709</v>
      </c>
      <c r="D9" s="5"/>
      <c r="E9" s="5"/>
      <c r="F9" s="7"/>
      <c r="G9" s="13"/>
      <c r="H9" s="7"/>
      <c r="J9" s="46"/>
      <c r="L9" s="5"/>
      <c r="N9" s="64">
        <v>3018292.7</v>
      </c>
      <c r="O9" s="5"/>
      <c r="P9" s="9"/>
    </row>
    <row r="10" spans="2:14" ht="12" customHeight="1">
      <c r="B10" s="41">
        <v>44124</v>
      </c>
      <c r="D10" s="7">
        <v>1025482.7500000003</v>
      </c>
      <c r="E10" s="7">
        <v>85116.9096</v>
      </c>
      <c r="F10" s="7">
        <f aca="true" t="shared" si="0" ref="F10:F18">D10+E10</f>
        <v>1110599.6596000004</v>
      </c>
      <c r="G10" s="13">
        <v>0</v>
      </c>
      <c r="H10" s="5">
        <v>-51248.085004265915</v>
      </c>
      <c r="I10" s="5"/>
      <c r="J10" s="46"/>
      <c r="K10" s="24"/>
      <c r="L10" s="12">
        <f aca="true" t="shared" si="1" ref="L10:L18">F10-H10</f>
        <v>1161847.7446042662</v>
      </c>
      <c r="M10" s="5"/>
      <c r="N10" s="5">
        <v>4180140.4446042664</v>
      </c>
    </row>
    <row r="11" spans="2:14" ht="12.75">
      <c r="B11" s="41">
        <v>44155</v>
      </c>
      <c r="D11" s="7">
        <v>906435.9700000001</v>
      </c>
      <c r="E11" s="7">
        <v>88051.14719999999</v>
      </c>
      <c r="F11" s="7">
        <f t="shared" si="0"/>
        <v>994487.1172000001</v>
      </c>
      <c r="G11" s="13">
        <v>0</v>
      </c>
      <c r="H11" s="5">
        <v>835091.9199999999</v>
      </c>
      <c r="J11" s="46" t="s">
        <v>53</v>
      </c>
      <c r="L11" s="12">
        <f t="shared" si="1"/>
        <v>159395.19720000017</v>
      </c>
      <c r="M11" s="5"/>
      <c r="N11" s="5">
        <f aca="true" t="shared" si="2" ref="N11:N18">N10+L11</f>
        <v>4339535.641804267</v>
      </c>
    </row>
    <row r="12" spans="2:14" ht="12.75">
      <c r="B12" s="41">
        <v>44185</v>
      </c>
      <c r="C12" s="33"/>
      <c r="D12" s="7">
        <v>852942.24</v>
      </c>
      <c r="E12" s="7">
        <v>86951.77919999999</v>
      </c>
      <c r="F12" s="7">
        <f t="shared" si="0"/>
        <v>939894.0192</v>
      </c>
      <c r="G12" s="13">
        <v>0</v>
      </c>
      <c r="H12" s="5">
        <v>1120578.85</v>
      </c>
      <c r="J12" s="46">
        <v>44196</v>
      </c>
      <c r="L12" s="12">
        <f t="shared" si="1"/>
        <v>-180684.8308000001</v>
      </c>
      <c r="M12" s="5"/>
      <c r="N12" s="5">
        <f t="shared" si="2"/>
        <v>4158850.8110042666</v>
      </c>
    </row>
    <row r="13" spans="2:14" ht="12.75">
      <c r="B13" s="41">
        <v>44197</v>
      </c>
      <c r="D13" s="7">
        <v>847150.8500000003</v>
      </c>
      <c r="E13" s="7">
        <v>83115.252</v>
      </c>
      <c r="F13" s="7">
        <f t="shared" si="0"/>
        <v>930266.1020000003</v>
      </c>
      <c r="G13" s="13">
        <v>0</v>
      </c>
      <c r="H13" s="7">
        <v>1959339.2</v>
      </c>
      <c r="J13" s="1" t="s">
        <v>51</v>
      </c>
      <c r="L13" s="12">
        <f t="shared" si="1"/>
        <v>-1029073.0979999996</v>
      </c>
      <c r="N13" s="5">
        <f t="shared" si="2"/>
        <v>3129777.713004267</v>
      </c>
    </row>
    <row r="14" spans="2:14" ht="12.75">
      <c r="B14" s="41">
        <v>44228</v>
      </c>
      <c r="D14" s="7">
        <v>845989.0000000001</v>
      </c>
      <c r="E14" s="7">
        <v>89469.4824</v>
      </c>
      <c r="F14" s="7">
        <f t="shared" si="0"/>
        <v>935458.4824000001</v>
      </c>
      <c r="G14" s="13">
        <v>0</v>
      </c>
      <c r="H14" s="7">
        <v>2180725.83</v>
      </c>
      <c r="J14" s="1" t="s">
        <v>52</v>
      </c>
      <c r="L14" s="12">
        <f t="shared" si="1"/>
        <v>-1245267.3476</v>
      </c>
      <c r="N14" s="5">
        <f t="shared" si="2"/>
        <v>1884510.3654042669</v>
      </c>
    </row>
    <row r="15" spans="2:14" ht="12.75">
      <c r="B15" s="41">
        <v>44256</v>
      </c>
      <c r="D15" s="7">
        <v>844560.31</v>
      </c>
      <c r="E15" s="7">
        <v>90165.0168</v>
      </c>
      <c r="F15" s="7">
        <f t="shared" si="0"/>
        <v>934725.3268</v>
      </c>
      <c r="G15" s="13">
        <v>0</v>
      </c>
      <c r="H15" s="7">
        <v>0</v>
      </c>
      <c r="J15" s="1"/>
      <c r="L15" s="12">
        <f t="shared" si="1"/>
        <v>934725.3268</v>
      </c>
      <c r="N15" s="5">
        <f t="shared" si="2"/>
        <v>2819235.692204267</v>
      </c>
    </row>
    <row r="16" spans="2:14" ht="12.75">
      <c r="B16" s="41">
        <v>44287</v>
      </c>
      <c r="D16" s="7">
        <v>852342.0700000003</v>
      </c>
      <c r="E16" s="7">
        <v>103074.6168</v>
      </c>
      <c r="F16" s="7">
        <f t="shared" si="0"/>
        <v>955416.6868000003</v>
      </c>
      <c r="G16" s="13">
        <v>0</v>
      </c>
      <c r="H16" s="7">
        <v>2676975.47</v>
      </c>
      <c r="J16" s="61" t="s">
        <v>63</v>
      </c>
      <c r="L16" s="12">
        <f t="shared" si="1"/>
        <v>-1721558.7832</v>
      </c>
      <c r="N16" s="5">
        <f t="shared" si="2"/>
        <v>1097676.9090042668</v>
      </c>
    </row>
    <row r="17" spans="2:14" ht="12.75">
      <c r="B17" s="41">
        <v>44317</v>
      </c>
      <c r="D17" s="7">
        <v>862907.6199999998</v>
      </c>
      <c r="E17" s="7">
        <v>93517.1136</v>
      </c>
      <c r="F17" s="7">
        <f t="shared" si="0"/>
        <v>956424.7335999998</v>
      </c>
      <c r="G17" s="7">
        <v>0</v>
      </c>
      <c r="H17" s="7">
        <v>2323442.15</v>
      </c>
      <c r="J17" s="61" t="s">
        <v>64</v>
      </c>
      <c r="L17" s="12">
        <f t="shared" si="1"/>
        <v>-1367017.4164</v>
      </c>
      <c r="N17" s="5">
        <f t="shared" si="2"/>
        <v>-269340.50739573315</v>
      </c>
    </row>
    <row r="18" spans="2:14" ht="12.75">
      <c r="B18" s="41">
        <v>44348</v>
      </c>
      <c r="D18" s="7">
        <v>888466.54</v>
      </c>
      <c r="E18" s="7">
        <v>100263.0924</v>
      </c>
      <c r="F18" s="7">
        <f t="shared" si="0"/>
        <v>988729.6324</v>
      </c>
      <c r="G18" s="7">
        <v>0</v>
      </c>
      <c r="H18" s="7">
        <v>911512.01</v>
      </c>
      <c r="J18" s="61" t="s">
        <v>65</v>
      </c>
      <c r="L18" s="12">
        <f t="shared" si="1"/>
        <v>77217.6224</v>
      </c>
      <c r="N18" s="5">
        <f t="shared" si="2"/>
        <v>-192122.88499573315</v>
      </c>
    </row>
    <row r="19" spans="2:14" ht="12.75">
      <c r="B19" s="21"/>
      <c r="D19" s="5"/>
      <c r="E19" s="5"/>
      <c r="F19" s="7"/>
      <c r="G19" s="13"/>
      <c r="H19" s="7"/>
      <c r="J19" s="46"/>
      <c r="L19" s="5"/>
      <c r="N19" s="5"/>
    </row>
    <row r="20" spans="2:14" ht="12.75">
      <c r="B20" s="21"/>
      <c r="D20" s="5"/>
      <c r="E20" s="5"/>
      <c r="F20" s="7"/>
      <c r="G20" s="13"/>
      <c r="H20" s="7"/>
      <c r="J20" s="46"/>
      <c r="L20" s="5"/>
      <c r="N20" s="5"/>
    </row>
    <row r="21" ht="12.75">
      <c r="O21" s="9"/>
    </row>
    <row r="26" spans="2:13" ht="12.75">
      <c r="B26" s="33"/>
      <c r="C26" s="33"/>
      <c r="M26" s="5"/>
    </row>
    <row r="27" spans="2:14" ht="12.75">
      <c r="B27" s="19" t="s">
        <v>6</v>
      </c>
      <c r="D27" s="5">
        <f>SUM(D9:D20)</f>
        <v>7926277.3500000015</v>
      </c>
      <c r="E27" s="5">
        <f>SUM(E9:E20)</f>
        <v>819724.4099999999</v>
      </c>
      <c r="F27" s="5">
        <f>SUM(F9:F20)</f>
        <v>8746001.760000002</v>
      </c>
      <c r="G27" s="5">
        <f>SUM(G9:G20)</f>
        <v>0</v>
      </c>
      <c r="H27" s="5">
        <f>SUM(H9:H20)</f>
        <v>11956417.344995735</v>
      </c>
      <c r="I27" s="5"/>
      <c r="J27" s="5"/>
      <c r="K27" s="5"/>
      <c r="L27" s="5"/>
      <c r="M27" s="5"/>
      <c r="N27" s="5"/>
    </row>
    <row r="28" ht="12.75">
      <c r="M28" s="5"/>
    </row>
    <row r="29" ht="12.75">
      <c r="M29" s="5"/>
    </row>
    <row r="30" spans="2:13" ht="13.5">
      <c r="B30" s="8"/>
      <c r="C30" s="8"/>
      <c r="D30" s="42" t="s">
        <v>46</v>
      </c>
      <c r="F30" s="43">
        <v>64097.67</v>
      </c>
      <c r="G30" s="5"/>
      <c r="H30" s="5"/>
      <c r="I30" s="5"/>
      <c r="J30" s="1"/>
      <c r="K30" s="5"/>
      <c r="L30" s="5"/>
      <c r="M30" s="5"/>
    </row>
    <row r="31" spans="2:13" ht="12.75">
      <c r="B31" s="8"/>
      <c r="C31" s="8"/>
      <c r="D31" s="5"/>
      <c r="E31" s="5"/>
      <c r="F31" s="5"/>
      <c r="G31" s="5"/>
      <c r="H31" s="5"/>
      <c r="I31" s="5"/>
      <c r="J31" s="1"/>
      <c r="K31" s="5"/>
      <c r="L31" s="5"/>
      <c r="M31" s="5"/>
    </row>
    <row r="32" spans="2:13" ht="12.75">
      <c r="B32" s="8"/>
      <c r="C32" s="8"/>
      <c r="D32" s="68" t="s">
        <v>62</v>
      </c>
      <c r="E32" s="68"/>
      <c r="F32" s="68"/>
      <c r="G32" s="68"/>
      <c r="H32" s="68"/>
      <c r="I32" s="5"/>
      <c r="J32" s="1"/>
      <c r="K32" s="5"/>
      <c r="L32" s="5"/>
      <c r="M32" s="5"/>
    </row>
    <row r="33" spans="2:13" ht="12.75">
      <c r="B33" s="8"/>
      <c r="C33" s="8"/>
      <c r="D33" s="69" t="s">
        <v>37</v>
      </c>
      <c r="E33" s="69"/>
      <c r="F33" s="69"/>
      <c r="G33" s="69"/>
      <c r="H33" s="69"/>
      <c r="I33" s="5"/>
      <c r="J33" s="1"/>
      <c r="K33" s="5"/>
      <c r="L33" s="5"/>
      <c r="M33" s="5"/>
    </row>
    <row r="34" spans="2:13" ht="12.75">
      <c r="B34" s="8"/>
      <c r="C34" s="8"/>
      <c r="D34" s="69" t="s">
        <v>23</v>
      </c>
      <c r="E34" s="69"/>
      <c r="F34" s="69"/>
      <c r="G34" s="69"/>
      <c r="H34" s="69"/>
      <c r="I34" s="5"/>
      <c r="J34" s="1"/>
      <c r="K34" s="5"/>
      <c r="L34" s="5"/>
      <c r="M34" s="5"/>
    </row>
    <row r="35" spans="2:13" ht="12.75">
      <c r="B35" s="8"/>
      <c r="C35" s="8"/>
      <c r="D35" s="69" t="s">
        <v>38</v>
      </c>
      <c r="E35" s="69"/>
      <c r="F35" s="69"/>
      <c r="G35" s="69"/>
      <c r="H35" s="69"/>
      <c r="I35" s="5"/>
      <c r="J35" s="1"/>
      <c r="K35" s="5"/>
      <c r="L35" s="5"/>
      <c r="M35" s="5"/>
    </row>
    <row r="36" spans="2:13" ht="12.75">
      <c r="B36" s="8"/>
      <c r="C36" s="8"/>
      <c r="D36" s="5"/>
      <c r="E36" s="5"/>
      <c r="F36" s="5"/>
      <c r="G36" s="5"/>
      <c r="H36" s="5"/>
      <c r="I36" s="5"/>
      <c r="J36" s="1"/>
      <c r="K36" s="5"/>
      <c r="L36" s="5"/>
      <c r="M36" s="5"/>
    </row>
    <row r="37" spans="2:13" ht="12.75">
      <c r="B37" s="8"/>
      <c r="C37" s="8"/>
      <c r="D37" s="5"/>
      <c r="E37" s="5"/>
      <c r="F37" s="5"/>
      <c r="G37" s="5"/>
      <c r="H37" s="5"/>
      <c r="I37" s="5"/>
      <c r="J37" s="1"/>
      <c r="K37" s="5"/>
      <c r="L37" s="5"/>
      <c r="M37" s="5"/>
    </row>
    <row r="38" ht="12.75">
      <c r="M38" s="5"/>
    </row>
    <row r="39" ht="12.75">
      <c r="M39" s="5"/>
    </row>
    <row r="40" ht="12.75">
      <c r="M40" s="5"/>
    </row>
    <row r="41" ht="12.75">
      <c r="M41" s="5"/>
    </row>
    <row r="42" ht="12.75">
      <c r="M42" s="24"/>
    </row>
    <row r="43" ht="12.75">
      <c r="M43" s="5"/>
    </row>
    <row r="44" ht="12.75">
      <c r="M44" s="24"/>
    </row>
    <row r="45" ht="12.75">
      <c r="M45" s="24"/>
    </row>
    <row r="46" ht="12.75">
      <c r="M46" s="24"/>
    </row>
  </sheetData>
  <sheetProtection/>
  <protectedRanges>
    <protectedRange sqref="F30" name="Range1_6"/>
  </protectedRanges>
  <mergeCells count="8">
    <mergeCell ref="D34:H34"/>
    <mergeCell ref="D35:H35"/>
    <mergeCell ref="B1:M1"/>
    <mergeCell ref="B2:M2"/>
    <mergeCell ref="H6:J6"/>
    <mergeCell ref="H5:J5"/>
    <mergeCell ref="D32:H32"/>
    <mergeCell ref="D33:H33"/>
  </mergeCells>
  <printOptions/>
  <pageMargins left="0.25" right="0.25" top="1" bottom="1" header="0.5" footer="0.5"/>
  <pageSetup fitToHeight="1" fitToWidth="1" horizontalDpi="600" verticalDpi="600" orientation="landscape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="115" zoomScaleNormal="115" zoomScalePageLayoutView="0" workbookViewId="0" topLeftCell="A1">
      <selection activeCell="I18" sqref="I18"/>
    </sheetView>
  </sheetViews>
  <sheetFormatPr defaultColWidth="9.28125" defaultRowHeight="12.75"/>
  <cols>
    <col min="1" max="2" width="9.28125" style="2" customWidth="1"/>
    <col min="3" max="3" width="15.7109375" style="2" customWidth="1"/>
    <col min="4" max="4" width="17.00390625" style="2" customWidth="1"/>
    <col min="5" max="5" width="12.421875" style="2" customWidth="1"/>
    <col min="6" max="6" width="14.421875" style="2" customWidth="1"/>
    <col min="7" max="7" width="12.28125" style="2" customWidth="1"/>
    <col min="8" max="8" width="9.28125" style="2" customWidth="1"/>
    <col min="9" max="9" width="13.421875" style="2" bestFit="1" customWidth="1"/>
    <col min="10" max="16384" width="9.28125" style="2" customWidth="1"/>
  </cols>
  <sheetData>
    <row r="1" spans="1:11" ht="17.25">
      <c r="A1" s="65" t="s">
        <v>19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7.25">
      <c r="A2" s="65" t="s">
        <v>34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6" spans="3:7" ht="12.75">
      <c r="C6" s="19" t="s">
        <v>14</v>
      </c>
      <c r="D6" s="19" t="s">
        <v>20</v>
      </c>
      <c r="E6" s="19"/>
      <c r="F6" s="19" t="s">
        <v>20</v>
      </c>
      <c r="G6" s="19" t="s">
        <v>40</v>
      </c>
    </row>
    <row r="7" spans="3:7" ht="12.75">
      <c r="C7" s="19" t="s">
        <v>15</v>
      </c>
      <c r="D7" s="19" t="s">
        <v>21</v>
      </c>
      <c r="E7" s="19" t="s">
        <v>22</v>
      </c>
      <c r="F7" s="19" t="s">
        <v>22</v>
      </c>
      <c r="G7" s="19" t="s">
        <v>22</v>
      </c>
    </row>
    <row r="9" spans="2:7" ht="12.75">
      <c r="B9" s="41">
        <v>44094</v>
      </c>
      <c r="C9" s="5"/>
      <c r="D9" s="5">
        <f>'recovery calculation'!N9</f>
        <v>3018292.7</v>
      </c>
      <c r="E9" s="5"/>
      <c r="F9" s="45">
        <v>51248.09</v>
      </c>
      <c r="G9" s="34"/>
    </row>
    <row r="10" spans="2:9" ht="12.75">
      <c r="B10" s="41">
        <v>44124</v>
      </c>
      <c r="C10" s="5">
        <f>'recovery calculation'!L10</f>
        <v>1161847.7446042662</v>
      </c>
      <c r="D10" s="5">
        <f>'recovery calculation'!N10</f>
        <v>4180140.4446042664</v>
      </c>
      <c r="E10" s="5">
        <f aca="true" t="shared" si="0" ref="E10:E18">0.7189*(D10+D9)/2*(G10/12)</f>
        <v>1595.610689527269</v>
      </c>
      <c r="F10" s="5">
        <f>E10</f>
        <v>1595.610689527269</v>
      </c>
      <c r="G10" s="57">
        <v>0.0074</v>
      </c>
      <c r="I10" s="5"/>
    </row>
    <row r="11" spans="2:7" ht="12.75">
      <c r="B11" s="41">
        <v>44155</v>
      </c>
      <c r="C11" s="5">
        <f>'recovery calculation'!L11</f>
        <v>159395.19720000017</v>
      </c>
      <c r="D11" s="5">
        <f aca="true" t="shared" si="1" ref="D11:D18">D10+C11</f>
        <v>4339535.641804267</v>
      </c>
      <c r="E11" s="5">
        <f t="shared" si="0"/>
        <v>1939.5184605310465</v>
      </c>
      <c r="F11" s="5">
        <f aca="true" t="shared" si="2" ref="F11:F18">F10+E11</f>
        <v>3535.1291500583156</v>
      </c>
      <c r="G11" s="57">
        <v>0.0076</v>
      </c>
    </row>
    <row r="12" spans="2:7" ht="12.75">
      <c r="B12" s="41">
        <v>44185</v>
      </c>
      <c r="C12" s="5">
        <f>'recovery calculation'!L12</f>
        <v>-180684.8308000001</v>
      </c>
      <c r="D12" s="5">
        <f t="shared" si="1"/>
        <v>4158850.8110042666</v>
      </c>
      <c r="E12" s="5">
        <f t="shared" si="0"/>
        <v>1960.1280483798007</v>
      </c>
      <c r="F12" s="5">
        <f t="shared" si="2"/>
        <v>5495.257198438117</v>
      </c>
      <c r="G12" s="57">
        <v>0.0077</v>
      </c>
    </row>
    <row r="13" spans="2:7" ht="12.75">
      <c r="B13" s="41">
        <v>44197</v>
      </c>
      <c r="C13" s="5">
        <f>'recovery calculation'!L13</f>
        <v>-1029073.0979999996</v>
      </c>
      <c r="D13" s="5">
        <f t="shared" si="1"/>
        <v>3129777.713004267</v>
      </c>
      <c r="E13" s="5">
        <f t="shared" si="0"/>
        <v>1550.106034414963</v>
      </c>
      <c r="F13" s="5">
        <f t="shared" si="2"/>
        <v>7045.363232853079</v>
      </c>
      <c r="G13" s="58">
        <v>0.0070999999999999995</v>
      </c>
    </row>
    <row r="14" spans="2:7" ht="12.75">
      <c r="B14" s="41">
        <v>44228</v>
      </c>
      <c r="C14" s="5">
        <f>'recovery calculation'!L14</f>
        <v>-1245267.3476</v>
      </c>
      <c r="D14" s="5">
        <f t="shared" si="1"/>
        <v>1884510.3654042669</v>
      </c>
      <c r="E14" s="5">
        <f t="shared" si="0"/>
        <v>1066.4116277888356</v>
      </c>
      <c r="F14" s="5">
        <f t="shared" si="2"/>
        <v>8111.774860641915</v>
      </c>
      <c r="G14" s="58">
        <v>0.0070999999999999995</v>
      </c>
    </row>
    <row r="15" spans="2:7" ht="12.75">
      <c r="B15" s="41">
        <v>44256</v>
      </c>
      <c r="C15" s="5">
        <f>'recovery calculation'!L15</f>
        <v>934725.3268</v>
      </c>
      <c r="D15" s="5">
        <f t="shared" si="1"/>
        <v>2819235.692204267</v>
      </c>
      <c r="E15" s="5">
        <f t="shared" si="0"/>
        <v>1028.5465915811606</v>
      </c>
      <c r="F15" s="5">
        <f t="shared" si="2"/>
        <v>9140.321452223076</v>
      </c>
      <c r="G15" s="58">
        <v>0.0073</v>
      </c>
    </row>
    <row r="16" spans="2:9" ht="12.75">
      <c r="B16" s="41">
        <v>44287</v>
      </c>
      <c r="C16" s="5">
        <f>'recovery calculation'!L16</f>
        <v>-1721558.7832</v>
      </c>
      <c r="D16" s="5">
        <f t="shared" si="1"/>
        <v>1097676.9090042668</v>
      </c>
      <c r="E16" s="5">
        <f t="shared" si="0"/>
        <v>903.424467140328</v>
      </c>
      <c r="F16" s="5">
        <f t="shared" si="2"/>
        <v>10043.745919363404</v>
      </c>
      <c r="G16" s="34">
        <v>0.0077</v>
      </c>
      <c r="I16" s="5"/>
    </row>
    <row r="17" spans="2:9" ht="12.75">
      <c r="B17" s="41">
        <v>44317</v>
      </c>
      <c r="C17" s="5">
        <f>'recovery calculation'!L17</f>
        <v>-1367017.4164</v>
      </c>
      <c r="D17" s="5">
        <f t="shared" si="1"/>
        <v>-269340.50739573315</v>
      </c>
      <c r="E17" s="5">
        <f t="shared" si="0"/>
        <v>188.572162386852</v>
      </c>
      <c r="F17" s="5">
        <f t="shared" si="2"/>
        <v>10232.318081750256</v>
      </c>
      <c r="G17" s="62">
        <v>0.0076</v>
      </c>
      <c r="I17" s="5"/>
    </row>
    <row r="18" spans="2:9" ht="12.75">
      <c r="B18" s="41">
        <v>44348</v>
      </c>
      <c r="C18" s="5">
        <f>'recovery calculation'!L18</f>
        <v>77217.6224</v>
      </c>
      <c r="D18" s="5">
        <f t="shared" si="1"/>
        <v>-192122.88499573315</v>
      </c>
      <c r="E18" s="5">
        <f t="shared" si="0"/>
        <v>-105.05291038357129</v>
      </c>
      <c r="F18" s="5">
        <f t="shared" si="2"/>
        <v>10127.265171366686</v>
      </c>
      <c r="G18" s="62">
        <v>0.0076</v>
      </c>
      <c r="I18" s="5"/>
    </row>
    <row r="19" spans="2:7" ht="12.75">
      <c r="B19" s="21"/>
      <c r="C19" s="5"/>
      <c r="D19" s="5"/>
      <c r="E19" s="5"/>
      <c r="F19" s="5"/>
      <c r="G19" s="34"/>
    </row>
    <row r="20" spans="2:7" ht="12.75">
      <c r="B20" s="21"/>
      <c r="C20" s="5"/>
      <c r="D20" s="5"/>
      <c r="E20" s="5"/>
      <c r="F20" s="5"/>
      <c r="G20" s="34"/>
    </row>
    <row r="25" ht="12.75">
      <c r="I25" s="35"/>
    </row>
    <row r="27" ht="12.75">
      <c r="B27" s="8"/>
    </row>
    <row r="28" spans="2:10" ht="13.5">
      <c r="B28" s="8"/>
      <c r="C28" s="42" t="s">
        <v>45</v>
      </c>
      <c r="E28" s="43">
        <f>F9</f>
        <v>51248.09</v>
      </c>
      <c r="F28" s="5"/>
      <c r="G28" s="5"/>
      <c r="J28" s="35"/>
    </row>
    <row r="29" spans="2:7" ht="12.75">
      <c r="B29" s="8"/>
      <c r="C29" s="5"/>
      <c r="D29" s="5"/>
      <c r="E29" s="5"/>
      <c r="F29" s="5"/>
      <c r="G29" s="5"/>
    </row>
    <row r="30" spans="2:7" ht="12.75">
      <c r="B30" s="8"/>
      <c r="C30" s="68" t="s">
        <v>62</v>
      </c>
      <c r="D30" s="68"/>
      <c r="E30" s="68"/>
      <c r="F30" s="68"/>
      <c r="G30" s="68"/>
    </row>
    <row r="31" spans="2:8" ht="12.75">
      <c r="B31" s="8"/>
      <c r="C31" s="26" t="s">
        <v>37</v>
      </c>
      <c r="D31" s="26"/>
      <c r="E31" s="26"/>
      <c r="F31" s="26"/>
      <c r="G31" s="26"/>
      <c r="H31" s="5"/>
    </row>
    <row r="32" spans="2:7" ht="12.75">
      <c r="B32" s="8"/>
      <c r="C32" s="26" t="s">
        <v>23</v>
      </c>
      <c r="D32" s="36"/>
      <c r="E32" s="36"/>
      <c r="F32" s="36"/>
      <c r="G32" s="36"/>
    </row>
    <row r="33" spans="2:7" ht="12.75">
      <c r="B33" s="8"/>
      <c r="C33" s="26" t="s">
        <v>38</v>
      </c>
      <c r="D33" s="36"/>
      <c r="E33" s="36"/>
      <c r="F33" s="36"/>
      <c r="G33" s="36"/>
    </row>
    <row r="34" spans="2:7" ht="12.75">
      <c r="B34" s="8"/>
      <c r="E34" s="36"/>
      <c r="F34" s="36"/>
      <c r="G34" s="36"/>
    </row>
    <row r="35" spans="2:6" ht="12.75">
      <c r="B35" s="8"/>
      <c r="C35" s="5"/>
      <c r="D35" s="5"/>
      <c r="E35" s="5"/>
      <c r="F35" s="5"/>
    </row>
    <row r="36" spans="2:6" ht="12.75">
      <c r="B36" s="8"/>
      <c r="C36" s="5"/>
      <c r="D36" s="5"/>
      <c r="E36" s="5"/>
      <c r="F36" s="5"/>
    </row>
    <row r="37" ht="12.75">
      <c r="B37" s="8"/>
    </row>
    <row r="38" ht="12.75">
      <c r="B38" s="8"/>
    </row>
    <row r="39" ht="12.75">
      <c r="B39" s="8"/>
    </row>
    <row r="44" spans="3:4" ht="12.75">
      <c r="C44" s="5"/>
      <c r="D44" s="5"/>
    </row>
    <row r="45" spans="2:6" ht="12.75">
      <c r="B45" s="37"/>
      <c r="C45" s="23"/>
      <c r="D45" s="23"/>
      <c r="E45" s="23"/>
      <c r="F45" s="23"/>
    </row>
    <row r="52" spans="2:6" ht="12.75">
      <c r="B52" s="33"/>
      <c r="C52" s="33"/>
      <c r="D52" s="33"/>
      <c r="E52" s="33"/>
      <c r="F52" s="33"/>
    </row>
    <row r="53" spans="2:6" ht="12.75">
      <c r="B53" s="33"/>
      <c r="C53" s="33"/>
      <c r="D53" s="33"/>
      <c r="E53" s="33"/>
      <c r="F53" s="33"/>
    </row>
    <row r="54" spans="2:6" ht="12.75">
      <c r="B54" s="33"/>
      <c r="F54" s="33"/>
    </row>
    <row r="55" spans="2:6" ht="12.75">
      <c r="B55" s="33"/>
      <c r="F55" s="33"/>
    </row>
  </sheetData>
  <sheetProtection/>
  <protectedRanges>
    <protectedRange sqref="E28" name="Range1_6"/>
  </protectedRanges>
  <mergeCells count="3">
    <mergeCell ref="A1:K1"/>
    <mergeCell ref="A2:K2"/>
    <mergeCell ref="C30:G30"/>
  </mergeCells>
  <printOptions horizontalCentered="1"/>
  <pageMargins left="0.75" right="0.75" top="1" bottom="1" header="0.5" footer="0.5"/>
  <pageSetup fitToHeight="1" fitToWidth="1" horizontalDpi="600" verticalDpi="600" orientation="landscape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zoomScale="85" zoomScaleNormal="85" zoomScalePageLayoutView="0" workbookViewId="0" topLeftCell="A1">
      <selection activeCell="H23" sqref="H23"/>
    </sheetView>
  </sheetViews>
  <sheetFormatPr defaultColWidth="8.7109375" defaultRowHeight="12.75"/>
  <cols>
    <col min="1" max="1" width="19.28125" style="2" customWidth="1"/>
    <col min="2" max="2" width="16.28125" style="2" customWidth="1"/>
    <col min="3" max="3" width="19.7109375" style="2" customWidth="1"/>
    <col min="4" max="4" width="16.57421875" style="2" customWidth="1"/>
    <col min="5" max="5" width="14.57421875" style="2" customWidth="1"/>
    <col min="6" max="6" width="13.7109375" style="2" bestFit="1" customWidth="1"/>
    <col min="7" max="7" width="16.00390625" style="2" customWidth="1"/>
    <col min="8" max="8" width="14.421875" style="2" customWidth="1"/>
    <col min="9" max="9" width="14.7109375" style="2" customWidth="1"/>
    <col min="10" max="10" width="14.28125" style="2" customWidth="1"/>
    <col min="11" max="11" width="14.00390625" style="2" customWidth="1"/>
    <col min="12" max="12" width="14.7109375" style="2" customWidth="1"/>
    <col min="13" max="13" width="14.28125" style="2" customWidth="1"/>
    <col min="14" max="16384" width="8.7109375" style="2" customWidth="1"/>
  </cols>
  <sheetData>
    <row r="1" spans="1:4" ht="17.25">
      <c r="A1" s="15"/>
      <c r="C1" s="15"/>
      <c r="D1" s="15"/>
    </row>
    <row r="2" spans="1:4" ht="17.25">
      <c r="A2" s="15"/>
      <c r="B2" s="15" t="s">
        <v>44</v>
      </c>
      <c r="C2" s="49"/>
      <c r="D2" s="50"/>
    </row>
    <row r="3" ht="12.75">
      <c r="A3" s="49"/>
    </row>
    <row r="4" ht="12.75">
      <c r="A4" s="51"/>
    </row>
    <row r="5" spans="1:10" ht="12.75">
      <c r="A5" s="52" t="s">
        <v>35</v>
      </c>
      <c r="B5" s="53">
        <v>44105</v>
      </c>
      <c r="C5" s="53">
        <v>44136</v>
      </c>
      <c r="D5" s="53">
        <v>44166</v>
      </c>
      <c r="E5" s="53">
        <v>44197</v>
      </c>
      <c r="F5" s="53">
        <v>44228</v>
      </c>
      <c r="G5" s="53">
        <v>44256</v>
      </c>
      <c r="H5" s="53">
        <v>44287</v>
      </c>
      <c r="I5" s="53">
        <v>44317</v>
      </c>
      <c r="J5" s="53">
        <v>44348</v>
      </c>
    </row>
    <row r="6" spans="1:6" ht="12.75">
      <c r="A6" s="51"/>
      <c r="E6" s="27"/>
      <c r="F6" s="27"/>
    </row>
    <row r="7" spans="1:10" ht="12.75">
      <c r="A7" s="51" t="s">
        <v>24</v>
      </c>
      <c r="B7" s="10">
        <v>47789363.827</v>
      </c>
      <c r="C7" s="10">
        <v>102677629.868</v>
      </c>
      <c r="D7" s="10">
        <v>197341168.40699998</v>
      </c>
      <c r="E7" s="59">
        <v>245580599.739</v>
      </c>
      <c r="F7" s="59">
        <v>293702724.508</v>
      </c>
      <c r="G7" s="59">
        <v>225127636.39400002</v>
      </c>
      <c r="H7" s="10">
        <v>124553097.877</v>
      </c>
      <c r="I7" s="10">
        <v>70936721.751</v>
      </c>
      <c r="J7" s="10">
        <v>45256733.03300001</v>
      </c>
    </row>
    <row r="8" spans="1:10" ht="12.75">
      <c r="A8" s="54" t="s">
        <v>28</v>
      </c>
      <c r="B8" s="10">
        <v>47949497.286</v>
      </c>
      <c r="C8" s="10">
        <v>77082679.817</v>
      </c>
      <c r="D8" s="10">
        <v>134410161.711</v>
      </c>
      <c r="E8" s="59">
        <v>154820116.815</v>
      </c>
      <c r="F8" s="59">
        <v>181883173.49899998</v>
      </c>
      <c r="G8" s="59">
        <v>148378243.08400002</v>
      </c>
      <c r="H8" s="10">
        <v>91674047.442</v>
      </c>
      <c r="I8" s="10">
        <v>63869237.769</v>
      </c>
      <c r="J8" s="10">
        <v>51578121.012</v>
      </c>
    </row>
    <row r="9" spans="1:10" ht="12.75">
      <c r="A9" s="51" t="s">
        <v>25</v>
      </c>
      <c r="B9" s="10">
        <v>60708079.499000005</v>
      </c>
      <c r="C9" s="10">
        <v>77110278.82</v>
      </c>
      <c r="D9" s="10">
        <v>72603258.061</v>
      </c>
      <c r="E9" s="59">
        <v>7642087.278999999</v>
      </c>
      <c r="F9" s="59">
        <v>71719944.364</v>
      </c>
      <c r="G9" s="59">
        <v>69609548.121</v>
      </c>
      <c r="H9" s="10">
        <v>44808692.734000005</v>
      </c>
      <c r="I9" s="10">
        <v>44016971.749</v>
      </c>
      <c r="J9" s="10">
        <v>53121317.908</v>
      </c>
    </row>
    <row r="10" spans="1:10" ht="12.75">
      <c r="A10" s="51" t="s">
        <v>26</v>
      </c>
      <c r="B10" s="10">
        <v>57555.43</v>
      </c>
      <c r="C10" s="10">
        <v>55234.83</v>
      </c>
      <c r="D10" s="10">
        <v>56010.36</v>
      </c>
      <c r="E10" s="59">
        <v>61467.5</v>
      </c>
      <c r="F10" s="59">
        <v>57668.850000000006</v>
      </c>
      <c r="G10" s="59">
        <v>57055.53999999999</v>
      </c>
      <c r="H10" s="10">
        <v>40499.89</v>
      </c>
      <c r="I10" s="10">
        <v>70410</v>
      </c>
      <c r="J10" s="10">
        <v>56940.96000000001</v>
      </c>
    </row>
    <row r="11" spans="1:10" ht="12.75">
      <c r="A11" s="54" t="s">
        <v>36</v>
      </c>
      <c r="B11" s="44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</row>
    <row r="12" spans="1:6" ht="12.75">
      <c r="A12" s="51"/>
      <c r="B12" s="10"/>
      <c r="E12" s="27"/>
      <c r="F12" s="27"/>
    </row>
    <row r="13" spans="1:10" ht="12.75">
      <c r="A13" s="51" t="s">
        <v>6</v>
      </c>
      <c r="B13" s="14">
        <f aca="true" t="shared" si="0" ref="B13:J13">SUM(B7:B12)</f>
        <v>156504496.04200003</v>
      </c>
      <c r="C13" s="14">
        <f t="shared" si="0"/>
        <v>256925823.335</v>
      </c>
      <c r="D13" s="14">
        <f t="shared" si="0"/>
        <v>404410598.539</v>
      </c>
      <c r="E13" s="14">
        <f t="shared" si="0"/>
        <v>408104271.333</v>
      </c>
      <c r="F13" s="14">
        <f t="shared" si="0"/>
        <v>547363511.221</v>
      </c>
      <c r="G13" s="14">
        <f t="shared" si="0"/>
        <v>443172483.13900006</v>
      </c>
      <c r="H13" s="14">
        <f t="shared" si="0"/>
        <v>261076337.943</v>
      </c>
      <c r="I13" s="14">
        <f t="shared" si="0"/>
        <v>178893341.269</v>
      </c>
      <c r="J13" s="14">
        <f t="shared" si="0"/>
        <v>150013112.91300002</v>
      </c>
    </row>
    <row r="14" spans="1:6" ht="12.75">
      <c r="A14" s="39"/>
      <c r="E14" s="27"/>
      <c r="F14" s="27"/>
    </row>
    <row r="15" spans="1:10" ht="12.75">
      <c r="A15" s="51" t="s">
        <v>41</v>
      </c>
      <c r="B15" s="55">
        <f>-(B13-B17)</f>
        <v>-56622795.97300002</v>
      </c>
      <c r="C15" s="55">
        <f>-(C13-C17)</f>
        <v>-63520206.53099999</v>
      </c>
      <c r="D15" s="55">
        <f>-(D13-D17)</f>
        <v>-68059651.17800003</v>
      </c>
      <c r="E15" s="55">
        <v>9994059.351999998</v>
      </c>
      <c r="F15" s="55">
        <v>-51286594.88199997</v>
      </c>
      <c r="G15" s="55">
        <v>74415046.62600005</v>
      </c>
      <c r="H15" s="55">
        <f>H13-H17</f>
        <v>134869234.24899995</v>
      </c>
      <c r="I15" s="55">
        <f>I13-I17</f>
        <v>36436531.491</v>
      </c>
      <c r="J15" s="55">
        <f>J13-J17</f>
        <v>49553161.883</v>
      </c>
    </row>
    <row r="16" spans="2:10" ht="12.75">
      <c r="B16" s="39"/>
      <c r="C16" s="39"/>
      <c r="D16" s="39"/>
      <c r="E16" s="27"/>
      <c r="F16" s="27"/>
      <c r="I16" s="27"/>
      <c r="J16" s="27"/>
    </row>
    <row r="17" spans="1:10" ht="13.5" thickBot="1">
      <c r="A17" s="2" t="s">
        <v>42</v>
      </c>
      <c r="B17" s="56">
        <v>99881700.069</v>
      </c>
      <c r="C17" s="56">
        <v>193405616.80400002</v>
      </c>
      <c r="D17" s="56">
        <v>336350947.36099994</v>
      </c>
      <c r="E17" s="56">
        <f>E13+E15</f>
        <v>418098330.685</v>
      </c>
      <c r="F17" s="56">
        <f>F13+F15</f>
        <v>496076916.339</v>
      </c>
      <c r="G17" s="56">
        <f>G13+G15</f>
        <v>517587529.7650001</v>
      </c>
      <c r="H17" s="56">
        <v>126207103.69400004</v>
      </c>
      <c r="I17" s="63">
        <v>142456809.778</v>
      </c>
      <c r="J17" s="63">
        <v>100459951.03000002</v>
      </c>
    </row>
    <row r="18" spans="2:13" ht="13.5" thickTop="1">
      <c r="B18" s="39"/>
      <c r="C18" s="39"/>
      <c r="D18" s="39"/>
      <c r="K18" s="39"/>
      <c r="L18" s="39"/>
      <c r="M18" s="39"/>
    </row>
    <row r="19" spans="1:13" ht="12.75">
      <c r="A19" s="2" t="s">
        <v>43</v>
      </c>
      <c r="E19" s="38"/>
      <c r="J19" s="38"/>
      <c r="K19" s="39"/>
      <c r="L19" s="39"/>
      <c r="M19" s="40"/>
    </row>
    <row r="20" spans="4:10" ht="12.75">
      <c r="D20" s="27"/>
      <c r="E20" s="27"/>
      <c r="J20" s="55"/>
    </row>
    <row r="21" spans="1:13" ht="12.75">
      <c r="A21" s="69"/>
      <c r="B21" s="69"/>
      <c r="C21" s="69"/>
      <c r="D21" s="69"/>
      <c r="E21" s="69"/>
      <c r="K21" s="38"/>
      <c r="L21" s="38"/>
      <c r="M21" s="38"/>
    </row>
    <row r="22" spans="2:13" ht="12.75">
      <c r="B22" s="68" t="s">
        <v>62</v>
      </c>
      <c r="C22" s="68"/>
      <c r="D22" s="68"/>
      <c r="E22" s="68"/>
      <c r="F22" s="68"/>
      <c r="K22" s="38"/>
      <c r="L22" s="38"/>
      <c r="M22" s="38"/>
    </row>
    <row r="23" spans="2:6" ht="12.75">
      <c r="B23" s="26" t="s">
        <v>37</v>
      </c>
      <c r="C23" s="36"/>
      <c r="D23" s="36"/>
      <c r="E23" s="36"/>
      <c r="F23" s="36"/>
    </row>
    <row r="24" spans="2:13" ht="12.75">
      <c r="B24" s="26" t="s">
        <v>23</v>
      </c>
      <c r="C24" s="36"/>
      <c r="D24" s="36"/>
      <c r="E24" s="36"/>
      <c r="F24" s="36"/>
      <c r="K24" s="55"/>
      <c r="L24" s="55"/>
      <c r="M24" s="55"/>
    </row>
    <row r="25" spans="2:6" ht="12.75">
      <c r="B25" s="26" t="s">
        <v>38</v>
      </c>
      <c r="C25" s="36"/>
      <c r="D25" s="36"/>
      <c r="E25" s="27"/>
      <c r="F25" s="27"/>
    </row>
    <row r="29" spans="7:9" ht="12.75">
      <c r="G29" s="60"/>
      <c r="H29" s="60"/>
      <c r="I29" s="60"/>
    </row>
  </sheetData>
  <sheetProtection/>
  <mergeCells count="2">
    <mergeCell ref="A21:E21"/>
    <mergeCell ref="B22:F22"/>
  </mergeCells>
  <printOptions horizontalCentered="1"/>
  <pageMargins left="0.75" right="0.75" top="0.29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Technical Systems</dc:creator>
  <cp:keywords/>
  <dc:description/>
  <cp:lastModifiedBy>Drew, Veronica</cp:lastModifiedBy>
  <cp:lastPrinted>2020-01-28T19:55:45Z</cp:lastPrinted>
  <dcterms:created xsi:type="dcterms:W3CDTF">2003-08-14T11:49:18Z</dcterms:created>
  <dcterms:modified xsi:type="dcterms:W3CDTF">2021-08-24T19:57:03Z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Document Status">
    <vt:lpwstr>Draft</vt:lpwstr>
  </property>
  <property fmtid="{D5CDD505-2E9C-101B-9397-08002B2CF9AE}" pid="5" name="Comments">
    <vt:lpwstr/>
  </property>
  <property fmtid="{D5CDD505-2E9C-101B-9397-08002B2CF9AE}" pid="6" name="Document Type">
    <vt:lpwstr>Question</vt:lpwstr>
  </property>
</Properties>
</file>