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REGAFFAI\Rate Cases\2021 Rate Case\Workpapers Post-Filing\Schedules Update July 9.2021\Exhibit P-4 AMC Schedules\"/>
    </mc:Choice>
  </mc:AlternateContent>
  <xr:revisionPtr revIDLastSave="0" documentId="8_{05AF0FA1-D09D-4674-8423-E6F12BE3DB50}" xr6:coauthVersionLast="45" xr6:coauthVersionMax="45" xr10:uidLastSave="{00000000-0000-0000-0000-000000000000}"/>
  <bookViews>
    <workbookView xWindow="-25320" yWindow="-120" windowWidth="25440" windowHeight="15390" activeTab="8" xr2:uid="{00000000-000D-0000-FFFF-FFFF00000000}"/>
  </bookViews>
  <sheets>
    <sheet name="AMC-5 operating income" sheetId="11" r:id="rId1"/>
    <sheet name="AMC-6 - Sales" sheetId="2" r:id="rId2"/>
    <sheet name="AMC-7 - Customers" sheetId="3" r:id="rId3"/>
    <sheet name="AMC-9 - Customer Information" sheetId="5" r:id="rId4"/>
    <sheet name="AMC-10 - Admin. &amp; General" sheetId="6" r:id="rId5"/>
    <sheet name="AMC-11 - Deprec. &amp; Amort." sheetId="8" r:id="rId6"/>
    <sheet name="AMC-12 - Other Taxes" sheetId="9" r:id="rId7"/>
    <sheet name="AMC-13 - Taxes" sheetId="10" r:id="rId8"/>
    <sheet name="AMC-14 " sheetId="12" r:id="rId9"/>
  </sheets>
  <definedNames>
    <definedName name="_xlnm.Print_Area" localSheetId="4">'AMC-10 - Admin. &amp; General'!$A$1:$G$31</definedName>
    <definedName name="_xlnm.Print_Area" localSheetId="5">'AMC-11 - Deprec. &amp; Amort.'!$A$1:$E$16</definedName>
    <definedName name="_xlnm.Print_Area" localSheetId="6">'AMC-12 - Other Taxes'!$A$1:$D$19</definedName>
    <definedName name="_xlnm.Print_Area" localSheetId="7">'AMC-13 - Taxes'!$A$1:$C$21</definedName>
    <definedName name="_xlnm.Print_Area" localSheetId="8">'AMC-14 '!$A$1:$C$325</definedName>
    <definedName name="_xlnm.Print_Area" localSheetId="1">'AMC-6 - Sales'!$A$1:$F$25</definedName>
    <definedName name="_xlnm.Print_Area" localSheetId="2">'AMC-7 - Customers'!$A$1:$F$25</definedName>
    <definedName name="_xlnm.Print_Area" localSheetId="3">'AMC-9 - Customer Information'!$A$1:$F$39</definedName>
    <definedName name="tm1\\_0_C">#REF!</definedName>
    <definedName name="tm1\\_0_H">"{ ""server"" : ""https://njr.planning-analytics.ibmcloud.com"", ""cube"" : ""{ \""server\"" : \""tm1\"", \""cube\"" : \""Financial Reporting\""}""}"</definedName>
    <definedName name="tm1\\_0_R">#REF!</definedName>
    <definedName name="tm1\\_0_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3" i="12" l="1"/>
  <c r="B26" i="12" l="1"/>
  <c r="A39" i="12" l="1"/>
  <c r="A297" i="12" l="1"/>
  <c r="A271" i="12"/>
  <c r="A240" i="12"/>
  <c r="A218" i="12"/>
  <c r="C192" i="12"/>
  <c r="C222" i="12" s="1"/>
  <c r="C244" i="12" s="1"/>
  <c r="C275" i="12" s="1"/>
  <c r="C301" i="12" s="1"/>
  <c r="C191" i="12"/>
  <c r="C221" i="12" s="1"/>
  <c r="C243" i="12" s="1"/>
  <c r="C274" i="12" s="1"/>
  <c r="C300" i="12" s="1"/>
  <c r="A188" i="12"/>
  <c r="C155" i="12"/>
  <c r="C154" i="12"/>
  <c r="A151" i="12"/>
  <c r="C112" i="12"/>
  <c r="C111" i="12"/>
  <c r="A108" i="12"/>
  <c r="B94" i="12"/>
  <c r="B88" i="12"/>
  <c r="B73" i="12"/>
  <c r="C61" i="12"/>
  <c r="C60" i="12"/>
  <c r="A57" i="12"/>
  <c r="A63" i="12"/>
  <c r="A114" i="12" s="1"/>
  <c r="A157" i="12" s="1"/>
  <c r="A194" i="12" s="1"/>
  <c r="A224" i="12" s="1"/>
  <c r="A246" i="12" s="1"/>
  <c r="C37" i="12"/>
  <c r="C36" i="12"/>
  <c r="B252" i="12" l="1"/>
  <c r="B310" i="12"/>
  <c r="B260" i="12"/>
  <c r="B318" i="12"/>
  <c r="B212" i="12"/>
  <c r="B215" i="12" s="1"/>
  <c r="B83" i="12"/>
  <c r="B103" i="12"/>
  <c r="B18" i="12"/>
  <c r="B78" i="12"/>
  <c r="B117" i="12" l="1"/>
  <c r="B28" i="12"/>
  <c r="B30" i="12" s="1"/>
  <c r="B268" i="12"/>
  <c r="B230" i="12" s="1"/>
  <c r="B236" i="12" s="1"/>
  <c r="B320" i="12"/>
  <c r="B325" i="12" s="1"/>
  <c r="B286" i="12" s="1"/>
  <c r="B293" i="12" s="1"/>
  <c r="B105" i="12"/>
  <c r="B262" i="12"/>
  <c r="B292" i="12"/>
  <c r="B235" i="12"/>
  <c r="B185" i="12" l="1"/>
  <c r="B229" i="12" s="1"/>
  <c r="B231" i="12" s="1"/>
  <c r="B294" i="12"/>
  <c r="B237" i="12"/>
  <c r="C15" i="10"/>
  <c r="B285" i="12" l="1"/>
  <c r="B287" i="12" s="1"/>
  <c r="C18" i="10"/>
  <c r="C20" i="10" s="1"/>
  <c r="C21" i="11" l="1"/>
  <c r="C23" i="11" l="1"/>
  <c r="F35" i="5" l="1"/>
  <c r="F26" i="5"/>
  <c r="F19" i="5"/>
  <c r="F28" i="6"/>
  <c r="F25" i="6"/>
  <c r="E14" i="8"/>
  <c r="D17" i="9"/>
  <c r="F30" i="6" l="1"/>
  <c r="F37" i="5"/>
  <c r="F23" i="3" l="1"/>
  <c r="F23" i="2" l="1"/>
  <c r="B54" i="12" l="1"/>
</calcChain>
</file>

<file path=xl/sharedStrings.xml><?xml version="1.0" encoding="utf-8"?>
<sst xmlns="http://schemas.openxmlformats.org/spreadsheetml/2006/main" count="322" uniqueCount="221">
  <si>
    <t>NEW JERSEY NATURAL GAS COMPANY</t>
  </si>
  <si>
    <t>($000)</t>
  </si>
  <si>
    <t xml:space="preserve">Test Year </t>
  </si>
  <si>
    <t>Residential:</t>
  </si>
  <si>
    <t>Residential Service</t>
  </si>
  <si>
    <t>Transportation</t>
  </si>
  <si>
    <t>Commercial:</t>
  </si>
  <si>
    <t>Commercial Service</t>
  </si>
  <si>
    <t>Industrial:</t>
  </si>
  <si>
    <t>Interruptible</t>
  </si>
  <si>
    <t>Street and Yard Light Service</t>
  </si>
  <si>
    <t>Off-System Sales and Other</t>
  </si>
  <si>
    <t>CIP Rider Revenue</t>
  </si>
  <si>
    <t>DISTRIBUTION SALES BY CLASS OF BUSINESS</t>
  </si>
  <si>
    <t>(Therms - 000)</t>
  </si>
  <si>
    <t>Total Distribution Sales By Class Of Business</t>
  </si>
  <si>
    <t>CURRENT AND DEFERRED INCOME TAXES</t>
  </si>
  <si>
    <t>Current:</t>
  </si>
  <si>
    <t>Federal</t>
  </si>
  <si>
    <t>State</t>
  </si>
  <si>
    <t xml:space="preserve">   Total Current</t>
  </si>
  <si>
    <t>Deferred:</t>
  </si>
  <si>
    <t>Deferred</t>
  </si>
  <si>
    <t>Total Deferred</t>
  </si>
  <si>
    <t>Net Income Taxes</t>
  </si>
  <si>
    <r>
      <t>NEW JERSEY NATURAL GAS COMPANY</t>
    </r>
    <r>
      <rPr>
        <b/>
        <sz val="12"/>
        <rFont val="Arial"/>
        <family val="2"/>
      </rPr>
      <t xml:space="preserve"> </t>
    </r>
  </si>
  <si>
    <t>TAXES OTHER THAN INCOME TAXES</t>
  </si>
  <si>
    <t>Real Estate</t>
  </si>
  <si>
    <t>FICA</t>
  </si>
  <si>
    <t>State Unemployment</t>
  </si>
  <si>
    <t>Federal Unemployment</t>
  </si>
  <si>
    <t>Municipal and State Taxes</t>
  </si>
  <si>
    <t>Total Taxes Other Than Income</t>
  </si>
  <si>
    <r>
      <t>NEW JERSEY NATURAL GAS COMPANY</t>
    </r>
    <r>
      <rPr>
        <b/>
        <sz val="13"/>
        <rFont val="Arial"/>
        <family val="2"/>
      </rPr>
      <t xml:space="preserve"> </t>
    </r>
  </si>
  <si>
    <t xml:space="preserve">DEPRECIATION </t>
  </si>
  <si>
    <t>Depreciation</t>
  </si>
  <si>
    <t xml:space="preserve">Total Depreciation </t>
  </si>
  <si>
    <t xml:space="preserve"> ADMINISTRATIVE AND GENERAL SALARIES AND EXPENSES</t>
  </si>
  <si>
    <t>Operations:</t>
  </si>
  <si>
    <t>Salaries &amp; Wages</t>
  </si>
  <si>
    <t>Supplies &amp; Expenses</t>
  </si>
  <si>
    <t>Adminstrative Exp Transferr-Cr</t>
  </si>
  <si>
    <t>Outside Services</t>
  </si>
  <si>
    <t>Property Insurance</t>
  </si>
  <si>
    <t>Injuries and Damages</t>
  </si>
  <si>
    <t>Pension/Benefits</t>
  </si>
  <si>
    <t>Regulatory Commission Expenses</t>
  </si>
  <si>
    <t>Duplicate Charges</t>
  </si>
  <si>
    <t>General publicity</t>
  </si>
  <si>
    <t>General Advertising</t>
  </si>
  <si>
    <t>Miscellaneous</t>
  </si>
  <si>
    <t>Rents</t>
  </si>
  <si>
    <t>Total Operation</t>
  </si>
  <si>
    <t>Maintenance of General Plant</t>
  </si>
  <si>
    <t>Total Maintenance</t>
  </si>
  <si>
    <t>Total Administrative and General Salaries and Expenses</t>
  </si>
  <si>
    <t xml:space="preserve"> CUSTOMER ACCOUNTS AND INFORMATION</t>
  </si>
  <si>
    <t>Customer Accounts Expenses:</t>
  </si>
  <si>
    <t>Operation:</t>
  </si>
  <si>
    <t>Supervision</t>
  </si>
  <si>
    <t>Meter Reading Expenses</t>
  </si>
  <si>
    <t>Customer Records and Collection Expenses</t>
  </si>
  <si>
    <t>Uncollectible Accounts</t>
  </si>
  <si>
    <t>Miscellaneous Customer Accounts Expenses</t>
  </si>
  <si>
    <t>Total Customer Accounts Expenses</t>
  </si>
  <si>
    <t>Customer Service and Informational Expenses:</t>
  </si>
  <si>
    <t>Customer Assistance Expenses</t>
  </si>
  <si>
    <t>Informational/Instruction Exp</t>
  </si>
  <si>
    <t>Misc. Customer Service and Informational  Expenses</t>
  </si>
  <si>
    <t>Total Customer Service and Informational Expenses</t>
  </si>
  <si>
    <t>Sales Expenses:</t>
  </si>
  <si>
    <t>Demonstration and Selling Expenses</t>
  </si>
  <si>
    <t>Advertising Expense</t>
  </si>
  <si>
    <t>Economic Development</t>
  </si>
  <si>
    <t>Miscellaneous Sales Expenses</t>
  </si>
  <si>
    <t>Total Sales Expenses</t>
  </si>
  <si>
    <t>Total Customer Accounts and Information</t>
  </si>
  <si>
    <t>Total Production Expenses</t>
  </si>
  <si>
    <t>Transmission:</t>
  </si>
  <si>
    <t xml:space="preserve">  CUSTOMERS BILLED BY CLASS OF BUSINESS</t>
  </si>
  <si>
    <t>Total Customers Billed By Class Of Business</t>
  </si>
  <si>
    <t>ITC</t>
  </si>
  <si>
    <t xml:space="preserve">Utility Operating Income                        </t>
  </si>
  <si>
    <t xml:space="preserve">Total Utility Operating Expenses       </t>
  </si>
  <si>
    <t xml:space="preserve">Income Taxes - Current &amp; Deferred                     </t>
  </si>
  <si>
    <t xml:space="preserve">Taxes Other Than Income Taxes              </t>
  </si>
  <si>
    <t xml:space="preserve">Depreciation Expense                       </t>
  </si>
  <si>
    <t xml:space="preserve">Maintenance Expense                        </t>
  </si>
  <si>
    <t xml:space="preserve">Operation Expense                          </t>
  </si>
  <si>
    <t>Operating Expenses:</t>
  </si>
  <si>
    <t xml:space="preserve">Operating Revenues                         </t>
  </si>
  <si>
    <t>Test Year</t>
  </si>
  <si>
    <t xml:space="preserve"> INCOME STATEMENT</t>
  </si>
  <si>
    <t>INCOME ACCOUNT</t>
  </si>
  <si>
    <t>(Thousands)</t>
  </si>
  <si>
    <t>Operating Revenues</t>
  </si>
  <si>
    <t>Operating Expenses</t>
  </si>
  <si>
    <t>Operating Income</t>
  </si>
  <si>
    <t>Other Income and Deductions:</t>
  </si>
  <si>
    <t>Other Income</t>
  </si>
  <si>
    <t>Taxes on Other Income and Deductions</t>
  </si>
  <si>
    <t>Total</t>
  </si>
  <si>
    <t>Income Before Interest Charges</t>
  </si>
  <si>
    <t>Interest Charges</t>
  </si>
  <si>
    <t>Net Income</t>
  </si>
  <si>
    <t>Residential-Service</t>
  </si>
  <si>
    <t xml:space="preserve">                - Transportation</t>
  </si>
  <si>
    <t>Commercial-Service</t>
  </si>
  <si>
    <t xml:space="preserve">                 - Transportation</t>
  </si>
  <si>
    <t>Industrial- Interruptible</t>
  </si>
  <si>
    <t xml:space="preserve">             - Transportation</t>
  </si>
  <si>
    <t>Off-system Sales and Other</t>
  </si>
  <si>
    <t>REVENUE BY CLASS OF BUSINESS</t>
  </si>
  <si>
    <t xml:space="preserve">  Total Natural Gas Service Revenues</t>
  </si>
  <si>
    <t>OPERATING EXPENSES</t>
  </si>
  <si>
    <t>Production Expenses:</t>
  </si>
  <si>
    <t xml:space="preserve">    Gas Supply Expenses</t>
  </si>
  <si>
    <t xml:space="preserve">  Gas Production</t>
  </si>
  <si>
    <t xml:space="preserve">  Manufactured Gas Production </t>
  </si>
  <si>
    <t xml:space="preserve">  Other Storage</t>
  </si>
  <si>
    <t xml:space="preserve">  LPG Expense</t>
  </si>
  <si>
    <t xml:space="preserve">    Operation</t>
  </si>
  <si>
    <t xml:space="preserve">    Maintenance</t>
  </si>
  <si>
    <t xml:space="preserve">     Total Transmission</t>
  </si>
  <si>
    <t xml:space="preserve">Distribution: </t>
  </si>
  <si>
    <t xml:space="preserve">       Total Distribution</t>
  </si>
  <si>
    <t>Customer Accounts and Information:</t>
  </si>
  <si>
    <t xml:space="preserve">    Customer Accounts</t>
  </si>
  <si>
    <t xml:space="preserve">    Customer Service and Informational</t>
  </si>
  <si>
    <t xml:space="preserve">       Total Customer Accounts and Information</t>
  </si>
  <si>
    <t>Sales</t>
  </si>
  <si>
    <t xml:space="preserve">Administrative and General: </t>
  </si>
  <si>
    <t xml:space="preserve">       Total Administrative and General</t>
  </si>
  <si>
    <t>Taxes other than Income Taxes</t>
  </si>
  <si>
    <t>Income taxes:</t>
  </si>
  <si>
    <t xml:space="preserve">    Current</t>
  </si>
  <si>
    <t xml:space="preserve">    Deferred (Net)</t>
  </si>
  <si>
    <t>Total Income Taxes</t>
  </si>
  <si>
    <t xml:space="preserve">Total Gas Operating Expenses  </t>
  </si>
  <si>
    <t>ADJUSTMENTS - INCREASE OR (DECREASE) - PRESENT RATES</t>
  </si>
  <si>
    <t>Test Year Distribution Operating Income</t>
  </si>
  <si>
    <t>Wages</t>
  </si>
  <si>
    <t>Federal and State Income Taxes @ 28.11%</t>
  </si>
  <si>
    <t>Payroll Taxes</t>
  </si>
  <si>
    <t>Interest Synchronization (Tax Savings)</t>
  </si>
  <si>
    <t>Pension and Benefit Expenses</t>
  </si>
  <si>
    <t>BPU/Rate Counsel Assessments</t>
  </si>
  <si>
    <t xml:space="preserve">BGSS Incentive Margin </t>
  </si>
  <si>
    <t>Outside Services Employed</t>
  </si>
  <si>
    <t>Depreciation Annualization</t>
  </si>
  <si>
    <t>SAVEGREEN Margin</t>
  </si>
  <si>
    <t>Real Estate Taxes</t>
  </si>
  <si>
    <t>Insurance</t>
  </si>
  <si>
    <t>Commercial Customer Usage</t>
  </si>
  <si>
    <t>Program NEXT</t>
  </si>
  <si>
    <t>Revenue Adjustments</t>
  </si>
  <si>
    <t>Capital Additions</t>
  </si>
  <si>
    <t>Total Pro-Forma Adjustments</t>
  </si>
  <si>
    <t>Total Pro-Forma Distribution Operating Income</t>
  </si>
  <si>
    <t>PRO FORMA OPERATING INCOME - PROPOSED RATES</t>
  </si>
  <si>
    <t>Operating Income Pro Forma -</t>
  </si>
  <si>
    <t>Present Rates</t>
  </si>
  <si>
    <t>Adjustment:</t>
  </si>
  <si>
    <t>1.   Net Increase in Revenues Resulting from proposed Rates</t>
  </si>
  <si>
    <t>2. Increase in BPU / RC Assessment and Uncollectible</t>
  </si>
  <si>
    <t>Resulting from Increase Revenue</t>
  </si>
  <si>
    <t>3. Increase in State Income Taxes</t>
  </si>
  <si>
    <t>4. Increase in Federal Income Taxes</t>
  </si>
  <si>
    <t>Total Pro Forma Adjustments</t>
  </si>
  <si>
    <t>Proposed Rates</t>
  </si>
  <si>
    <t>OPERATING INCOME, YEAR-END RATE BASE AND RATE OF RETURN</t>
  </si>
  <si>
    <t xml:space="preserve">  Operating Income</t>
  </si>
  <si>
    <t xml:space="preserve">  Year-End Rate Base</t>
  </si>
  <si>
    <t xml:space="preserve">  Rate of Return</t>
  </si>
  <si>
    <t>RATE BASE - ESTIMATED</t>
  </si>
  <si>
    <t>Plant in Service</t>
  </si>
  <si>
    <t>Accumulated Depreciation Reserve</t>
  </si>
  <si>
    <t>Customer Advances</t>
  </si>
  <si>
    <t xml:space="preserve">    Net Plant</t>
  </si>
  <si>
    <t>Gas Supply &amp; LNG Inventory</t>
  </si>
  <si>
    <t>Working Capital</t>
  </si>
  <si>
    <t xml:space="preserve">  Cash (Lead/Lag)</t>
  </si>
  <si>
    <t xml:space="preserve">  Materials and Supplies</t>
  </si>
  <si>
    <t xml:space="preserve">  Prepayments</t>
  </si>
  <si>
    <t xml:space="preserve">    Net Working Capital</t>
  </si>
  <si>
    <t xml:space="preserve">    Net Plant and Working Capital</t>
  </si>
  <si>
    <t>Deferred Taxes</t>
  </si>
  <si>
    <t xml:space="preserve">    Total Rate Base</t>
  </si>
  <si>
    <t>OPERATING INCOME, AVERAGE NET INVESTMENT RATE</t>
  </si>
  <si>
    <t>BASE AND RATE OF RETURN FOR</t>
  </si>
  <si>
    <t>PRO FORMA PRESENT AND PROPOSED RATES</t>
  </si>
  <si>
    <t>Present rates</t>
  </si>
  <si>
    <t xml:space="preserve">  Average Net Investment Rate Base</t>
  </si>
  <si>
    <t xml:space="preserve">    Rate of Return</t>
  </si>
  <si>
    <t>AVERAGE NET INVESTMENT RATE BASE</t>
  </si>
  <si>
    <t xml:space="preserve">  Customer Advances</t>
  </si>
  <si>
    <t xml:space="preserve">Gas Supply Inventory </t>
  </si>
  <si>
    <t>Consolidated Tax Adjustment</t>
  </si>
  <si>
    <t>Exhibit P-4</t>
  </si>
  <si>
    <t>Page 2 of 10</t>
  </si>
  <si>
    <t>Page 1 of 10</t>
  </si>
  <si>
    <t>Page 3 of 10</t>
  </si>
  <si>
    <t>Page 4 of 10</t>
  </si>
  <si>
    <t>Page 5 of 10</t>
  </si>
  <si>
    <t>Page 6 of 10</t>
  </si>
  <si>
    <t>Page 7 of 10</t>
  </si>
  <si>
    <t>Page 8 of 10</t>
  </si>
  <si>
    <t>Page 9 of 10</t>
  </si>
  <si>
    <t>Page 10 of 10</t>
  </si>
  <si>
    <t>August 31, 2021</t>
  </si>
  <si>
    <t>Depreciation and Amortization:</t>
  </si>
  <si>
    <t>Other Deductions</t>
  </si>
  <si>
    <t>12 MONTHS ENDING August 31, 2021*</t>
  </si>
  <si>
    <t>TEST YEAR ENDING August 31, 2021*</t>
  </si>
  <si>
    <t>AT AUGUST 31, 2021</t>
  </si>
  <si>
    <t>Rate Case Exp</t>
  </si>
  <si>
    <t>Federal and State Income Taxes  @ 28.11%</t>
  </si>
  <si>
    <t>SRL</t>
  </si>
  <si>
    <t>*  9 Months Actual and 3 Months Estimated</t>
  </si>
  <si>
    <t>Schedule AMC - 14 - Update 1</t>
  </si>
  <si>
    <t>Excess Deferred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</si>
</sst>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0.00_);[Red]\(0.00\)"/>
    <numFmt numFmtId="168" formatCode="_(* #,###\-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i/>
      <u/>
      <sz val="13"/>
      <name val="Arial"/>
      <family val="2"/>
    </font>
    <font>
      <b/>
      <i/>
      <sz val="13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8"/>
      <name val="Arial"/>
      <family val="2"/>
    </font>
    <font>
      <b/>
      <sz val="13"/>
      <color indexed="48"/>
      <name val="Arial"/>
      <family val="2"/>
    </font>
    <font>
      <u/>
      <sz val="13"/>
      <name val="Arial"/>
      <family val="2"/>
    </font>
    <font>
      <sz val="13"/>
      <color indexed="8"/>
      <name val="Arial"/>
      <family val="2"/>
    </font>
    <font>
      <sz val="12"/>
      <name val="Arial"/>
      <family val="2"/>
    </font>
    <font>
      <b/>
      <sz val="10.5"/>
      <color theme="1" tint="0.24994659260841701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3499862666707357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" fontId="15" fillId="0" borderId="5"/>
    <xf numFmtId="0" fontId="16" fillId="0" borderId="6">
      <alignment horizontal="left" vertical="center"/>
    </xf>
    <xf numFmtId="0" fontId="16" fillId="0" borderId="7">
      <alignment horizontal="center" vertical="center"/>
    </xf>
    <xf numFmtId="0" fontId="15" fillId="0" borderId="8">
      <alignment horizontal="center" vertical="center"/>
    </xf>
    <xf numFmtId="0" fontId="17" fillId="0" borderId="8">
      <alignment horizontal="center" vertical="center"/>
    </xf>
    <xf numFmtId="0" fontId="16" fillId="0" borderId="6">
      <alignment horizontal="left" vertical="center"/>
    </xf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Alignment="1"/>
    <xf numFmtId="0" fontId="4" fillId="0" borderId="0" xfId="0" applyFont="1" applyFill="1" applyAlignment="1"/>
    <xf numFmtId="0" fontId="2" fillId="0" borderId="0" xfId="0" applyFont="1" applyFill="1"/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2" fillId="0" borderId="0" xfId="0" applyFont="1" applyAlignment="1"/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5" fillId="0" borderId="0" xfId="0" applyFont="1"/>
    <xf numFmtId="3" fontId="2" fillId="0" borderId="0" xfId="0" applyNumberFormat="1" applyFont="1" applyBorder="1"/>
    <xf numFmtId="3" fontId="2" fillId="0" borderId="0" xfId="0" applyNumberFormat="1" applyFont="1" applyFill="1" applyBorder="1"/>
    <xf numFmtId="164" fontId="2" fillId="0" borderId="0" xfId="2" applyNumberFormat="1" applyFont="1" applyFill="1" applyBorder="1"/>
    <xf numFmtId="37" fontId="2" fillId="0" borderId="0" xfId="0" applyNumberFormat="1" applyFont="1" applyBorder="1"/>
    <xf numFmtId="165" fontId="2" fillId="0" borderId="0" xfId="1" applyNumberFormat="1" applyFont="1" applyFill="1" applyBorder="1"/>
    <xf numFmtId="37" fontId="2" fillId="0" borderId="0" xfId="0" applyNumberFormat="1" applyFont="1" applyFill="1" applyBorder="1"/>
    <xf numFmtId="165" fontId="2" fillId="0" borderId="0" xfId="1" applyNumberFormat="1" applyFont="1" applyBorder="1"/>
    <xf numFmtId="164" fontId="2" fillId="0" borderId="2" xfId="2" applyNumberFormat="1" applyFont="1" applyFill="1" applyBorder="1"/>
    <xf numFmtId="0" fontId="3" fillId="0" borderId="0" xfId="0" applyFont="1"/>
    <xf numFmtId="49" fontId="3" fillId="0" borderId="0" xfId="0" applyNumberFormat="1" applyFont="1" applyBorder="1" applyAlignment="1">
      <alignment horizontal="center"/>
    </xf>
    <xf numFmtId="165" fontId="2" fillId="0" borderId="2" xfId="1" applyNumberFormat="1" applyFont="1" applyFill="1" applyBorder="1"/>
    <xf numFmtId="49" fontId="2" fillId="0" borderId="0" xfId="0" applyNumberFormat="1" applyFont="1" applyAlignment="1">
      <alignment horizontal="center"/>
    </xf>
    <xf numFmtId="0" fontId="6" fillId="0" borderId="0" xfId="0" applyFont="1"/>
    <xf numFmtId="5" fontId="2" fillId="0" borderId="0" xfId="0" applyNumberFormat="1" applyFont="1"/>
    <xf numFmtId="37" fontId="2" fillId="0" borderId="0" xfId="0" applyNumberFormat="1" applyFont="1"/>
    <xf numFmtId="164" fontId="2" fillId="0" borderId="0" xfId="2" applyNumberFormat="1" applyFont="1" applyBorder="1"/>
    <xf numFmtId="165" fontId="2" fillId="0" borderId="0" xfId="1" applyNumberFormat="1" applyFont="1" applyFill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7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0" applyFont="1"/>
    <xf numFmtId="49" fontId="8" fillId="0" borderId="0" xfId="0" applyNumberFormat="1" applyFont="1" applyAlignment="1"/>
    <xf numFmtId="0" fontId="7" fillId="0" borderId="0" xfId="0" applyFont="1" applyAlignment="1"/>
    <xf numFmtId="49" fontId="8" fillId="0" borderId="0" xfId="0" applyNumberFormat="1" applyFont="1" applyAlignment="1">
      <alignment horizontal="center"/>
    </xf>
    <xf numFmtId="0" fontId="11" fillId="0" borderId="0" xfId="0" applyFont="1" applyFill="1"/>
    <xf numFmtId="15" fontId="1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6" fontId="13" fillId="0" borderId="0" xfId="0" applyNumberFormat="1" applyFont="1"/>
    <xf numFmtId="164" fontId="2" fillId="0" borderId="0" xfId="2" applyNumberFormat="1" applyFont="1" applyFill="1"/>
    <xf numFmtId="6" fontId="2" fillId="0" borderId="0" xfId="0" applyNumberFormat="1" applyFont="1"/>
    <xf numFmtId="38" fontId="13" fillId="0" borderId="0" xfId="0" applyNumberFormat="1" applyFont="1"/>
    <xf numFmtId="38" fontId="2" fillId="0" borderId="0" xfId="0" applyNumberFormat="1" applyFont="1"/>
    <xf numFmtId="38" fontId="13" fillId="0" borderId="0" xfId="0" applyNumberFormat="1" applyFont="1" applyBorder="1"/>
    <xf numFmtId="38" fontId="2" fillId="0" borderId="0" xfId="0" applyNumberFormat="1" applyFont="1" applyBorder="1"/>
    <xf numFmtId="0" fontId="3" fillId="0" borderId="0" xfId="0" applyFont="1" applyAlignment="1">
      <alignment horizontal="center" wrapText="1"/>
    </xf>
    <xf numFmtId="166" fontId="2" fillId="0" borderId="0" xfId="0" applyNumberFormat="1" applyFont="1" applyBorder="1"/>
    <xf numFmtId="166" fontId="2" fillId="0" borderId="2" xfId="0" applyNumberFormat="1" applyFont="1" applyBorder="1"/>
    <xf numFmtId="0" fontId="2" fillId="0" borderId="0" xfId="0" applyFont="1" applyAlignment="1">
      <alignment horizontal="left" wrapText="1" indent="1"/>
    </xf>
    <xf numFmtId="6" fontId="2" fillId="0" borderId="0" xfId="0" applyNumberFormat="1" applyFont="1" applyBorder="1"/>
    <xf numFmtId="10" fontId="2" fillId="0" borderId="0" xfId="0" applyNumberFormat="1" applyFont="1"/>
    <xf numFmtId="167" fontId="2" fillId="0" borderId="0" xfId="0" applyNumberFormat="1" applyFont="1"/>
    <xf numFmtId="43" fontId="7" fillId="0" borderId="0" xfId="0" applyNumberFormat="1" applyFont="1"/>
    <xf numFmtId="0" fontId="2" fillId="0" borderId="0" xfId="0" applyFont="1" applyFill="1" applyBorder="1"/>
    <xf numFmtId="0" fontId="2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Alignment="1"/>
    <xf numFmtId="0" fontId="12" fillId="0" borderId="0" xfId="0" applyFont="1"/>
    <xf numFmtId="49" fontId="3" fillId="0" borderId="0" xfId="0" applyNumberFormat="1" applyFont="1" applyFill="1" applyAlignment="1"/>
    <xf numFmtId="49" fontId="3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6" fontId="2" fillId="0" borderId="0" xfId="0" applyNumberFormat="1" applyFont="1" applyFill="1" applyBorder="1"/>
    <xf numFmtId="37" fontId="2" fillId="0" borderId="0" xfId="0" applyNumberFormat="1" applyFont="1" applyFill="1"/>
    <xf numFmtId="43" fontId="2" fillId="0" borderId="1" xfId="1" applyFont="1" applyFill="1" applyBorder="1"/>
    <xf numFmtId="38" fontId="2" fillId="0" borderId="0" xfId="0" applyNumberFormat="1" applyFont="1" applyFill="1" applyBorder="1"/>
    <xf numFmtId="164" fontId="2" fillId="0" borderId="4" xfId="2" applyNumberFormat="1" applyFont="1" applyFill="1" applyBorder="1"/>
    <xf numFmtId="0" fontId="2" fillId="0" borderId="0" xfId="0" applyFont="1" applyFill="1" applyAlignment="1">
      <alignment horizontal="center"/>
    </xf>
    <xf numFmtId="0" fontId="14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49" fontId="2" fillId="0" borderId="0" xfId="0" applyNumberFormat="1" applyFont="1" applyFill="1" applyAlignment="1"/>
    <xf numFmtId="41" fontId="2" fillId="0" borderId="0" xfId="0" applyNumberFormat="1" applyFont="1"/>
    <xf numFmtId="3" fontId="2" fillId="0" borderId="0" xfId="0" applyNumberFormat="1" applyFont="1"/>
    <xf numFmtId="41" fontId="2" fillId="0" borderId="0" xfId="0" applyNumberFormat="1" applyFont="1" applyBorder="1"/>
    <xf numFmtId="165" fontId="2" fillId="0" borderId="1" xfId="1" applyNumberFormat="1" applyFont="1" applyFill="1" applyBorder="1"/>
    <xf numFmtId="44" fontId="2" fillId="0" borderId="0" xfId="2" applyFont="1" applyFill="1"/>
    <xf numFmtId="41" fontId="2" fillId="0" borderId="0" xfId="0" applyNumberFormat="1" applyFont="1" applyFill="1"/>
    <xf numFmtId="0" fontId="4" fillId="0" borderId="0" xfId="0" applyFont="1" applyBorder="1" applyAlignment="1"/>
    <xf numFmtId="0" fontId="12" fillId="0" borderId="0" xfId="0" applyFont="1" applyAlignment="1">
      <alignment horizontal="left"/>
    </xf>
    <xf numFmtId="164" fontId="2" fillId="0" borderId="3" xfId="2" applyNumberFormat="1" applyFont="1" applyFill="1" applyBorder="1"/>
    <xf numFmtId="3" fontId="2" fillId="0" borderId="0" xfId="0" applyNumberFormat="1" applyFont="1" applyFill="1"/>
    <xf numFmtId="165" fontId="2" fillId="0" borderId="4" xfId="0" applyNumberFormat="1" applyFont="1" applyFill="1" applyBorder="1"/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5" fontId="2" fillId="0" borderId="0" xfId="2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5" fontId="2" fillId="0" borderId="0" xfId="1" applyNumberFormat="1" applyFont="1" applyBorder="1" applyAlignment="1" applyProtection="1">
      <alignment horizontal="left"/>
    </xf>
    <xf numFmtId="165" fontId="2" fillId="0" borderId="0" xfId="1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5" fontId="2" fillId="0" borderId="0" xfId="1" applyNumberFormat="1" applyFont="1" applyFill="1" applyAlignment="1" applyProtection="1">
      <alignment horizontal="left"/>
    </xf>
    <xf numFmtId="5" fontId="2" fillId="0" borderId="0" xfId="0" applyNumberFormat="1" applyFont="1" applyAlignment="1" applyProtection="1">
      <alignment horizontal="left"/>
    </xf>
    <xf numFmtId="5" fontId="2" fillId="0" borderId="1" xfId="2" applyNumberFormat="1" applyFont="1" applyFill="1" applyBorder="1" applyAlignment="1" applyProtection="1">
      <alignment horizontal="right"/>
    </xf>
    <xf numFmtId="165" fontId="2" fillId="0" borderId="1" xfId="1" applyNumberFormat="1" applyFont="1" applyFill="1" applyBorder="1" applyAlignment="1" applyProtection="1">
      <alignment horizontal="left"/>
    </xf>
    <xf numFmtId="41" fontId="2" fillId="0" borderId="0" xfId="0" applyNumberFormat="1" applyFont="1" applyAlignment="1" applyProtection="1">
      <alignment horizontal="left"/>
    </xf>
    <xf numFmtId="165" fontId="2" fillId="0" borderId="0" xfId="2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5" fontId="2" fillId="0" borderId="4" xfId="2" applyNumberFormat="1" applyFont="1" applyFill="1" applyBorder="1" applyAlignment="1" applyProtection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5" fontId="20" fillId="0" borderId="0" xfId="0" quotePrefix="1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indent="1"/>
    </xf>
    <xf numFmtId="6" fontId="19" fillId="0" borderId="0" xfId="0" applyNumberFormat="1" applyFont="1"/>
    <xf numFmtId="0" fontId="19" fillId="0" borderId="0" xfId="0" quotePrefix="1" applyFont="1" applyAlignment="1">
      <alignment horizontal="left" indent="1"/>
    </xf>
    <xf numFmtId="165" fontId="19" fillId="0" borderId="0" xfId="0" applyNumberFormat="1" applyFont="1" applyBorder="1"/>
    <xf numFmtId="38" fontId="19" fillId="0" borderId="0" xfId="0" applyNumberFormat="1" applyFont="1" applyBorder="1"/>
    <xf numFmtId="0" fontId="19" fillId="0" borderId="0" xfId="0" applyFont="1" applyAlignment="1">
      <alignment horizontal="left" indent="2"/>
    </xf>
    <xf numFmtId="38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38" fontId="19" fillId="0" borderId="1" xfId="0" applyNumberFormat="1" applyFont="1" applyBorder="1"/>
    <xf numFmtId="38" fontId="19" fillId="0" borderId="0" xfId="0" applyNumberFormat="1" applyFont="1" applyFill="1" applyBorder="1"/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 indent="1"/>
    </xf>
    <xf numFmtId="37" fontId="19" fillId="0" borderId="1" xfId="0" applyNumberFormat="1" applyFont="1" applyBorder="1"/>
    <xf numFmtId="37" fontId="19" fillId="0" borderId="0" xfId="0" applyNumberFormat="1" applyFont="1" applyBorder="1"/>
    <xf numFmtId="5" fontId="19" fillId="0" borderId="2" xfId="0" applyNumberFormat="1" applyFont="1" applyBorder="1"/>
    <xf numFmtId="166" fontId="19" fillId="0" borderId="0" xfId="0" applyNumberFormat="1" applyFont="1" applyBorder="1"/>
    <xf numFmtId="3" fontId="19" fillId="0" borderId="0" xfId="0" applyNumberFormat="1" applyFont="1" applyBorder="1"/>
    <xf numFmtId="0" fontId="19" fillId="0" borderId="0" xfId="0" quotePrefix="1" applyFont="1" applyAlignment="1">
      <alignment horizontal="left"/>
    </xf>
    <xf numFmtId="3" fontId="19" fillId="0" borderId="0" xfId="0" applyNumberFormat="1" applyFont="1" applyFill="1"/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65" fontId="19" fillId="0" borderId="0" xfId="0" applyNumberFormat="1" applyFont="1" applyFill="1"/>
    <xf numFmtId="165" fontId="19" fillId="0" borderId="2" xfId="0" applyNumberFormat="1" applyFont="1" applyFill="1" applyBorder="1"/>
    <xf numFmtId="5" fontId="19" fillId="0" borderId="0" xfId="0" applyNumberFormat="1" applyFont="1" applyBorder="1"/>
    <xf numFmtId="165" fontId="18" fillId="0" borderId="0" xfId="1" applyNumberFormat="1" applyFont="1" applyAlignment="1">
      <alignment horizontal="center"/>
    </xf>
    <xf numFmtId="165" fontId="19" fillId="0" borderId="0" xfId="1" applyNumberFormat="1" applyFont="1"/>
    <xf numFmtId="5" fontId="19" fillId="0" borderId="0" xfId="1" applyNumberFormat="1" applyFont="1"/>
    <xf numFmtId="165" fontId="19" fillId="0" borderId="0" xfId="1" applyNumberFormat="1" applyFont="1" applyBorder="1"/>
    <xf numFmtId="165" fontId="19" fillId="0" borderId="1" xfId="1" applyNumberFormat="1" applyFont="1" applyBorder="1"/>
    <xf numFmtId="0" fontId="19" fillId="0" borderId="0" xfId="0" applyFont="1" applyAlignment="1">
      <alignment horizontal="left" indent="3"/>
    </xf>
    <xf numFmtId="38" fontId="19" fillId="0" borderId="0" xfId="1" applyNumberFormat="1" applyFont="1"/>
    <xf numFmtId="0" fontId="19" fillId="0" borderId="0" xfId="0" applyFont="1" applyAlignment="1">
      <alignment horizontal="left" wrapText="1"/>
    </xf>
    <xf numFmtId="5" fontId="19" fillId="0" borderId="1" xfId="1" applyNumberFormat="1" applyFont="1" applyBorder="1"/>
    <xf numFmtId="165" fontId="19" fillId="0" borderId="0" xfId="0" applyNumberFormat="1" applyFont="1"/>
    <xf numFmtId="37" fontId="19" fillId="0" borderId="1" xfId="1" applyNumberFormat="1" applyFont="1" applyBorder="1"/>
    <xf numFmtId="166" fontId="19" fillId="0" borderId="4" xfId="0" applyNumberFormat="1" applyFont="1" applyBorder="1"/>
    <xf numFmtId="0" fontId="18" fillId="0" borderId="0" xfId="0" quotePrefix="1" applyFont="1" applyAlignment="1">
      <alignment horizontal="left" indent="4"/>
    </xf>
    <xf numFmtId="5" fontId="18" fillId="0" borderId="3" xfId="0" applyNumberFormat="1" applyFont="1" applyBorder="1"/>
    <xf numFmtId="37" fontId="19" fillId="0" borderId="0" xfId="0" applyNumberFormat="1" applyFont="1" applyFill="1"/>
    <xf numFmtId="0" fontId="19" fillId="0" borderId="0" xfId="0" applyFont="1" applyFill="1"/>
    <xf numFmtId="37" fontId="19" fillId="0" borderId="0" xfId="0" applyNumberFormat="1" applyFont="1"/>
    <xf numFmtId="0" fontId="19" fillId="0" borderId="0" xfId="0" applyFont="1" applyAlignment="1"/>
    <xf numFmtId="37" fontId="18" fillId="0" borderId="10" xfId="0" applyNumberFormat="1" applyFont="1" applyBorder="1"/>
    <xf numFmtId="0" fontId="18" fillId="0" borderId="0" xfId="0" quotePrefix="1" applyFont="1" applyAlignment="1">
      <alignment horizontal="left"/>
    </xf>
    <xf numFmtId="5" fontId="18" fillId="0" borderId="4" xfId="0" applyNumberFormat="1" applyFont="1" applyBorder="1"/>
    <xf numFmtId="0" fontId="21" fillId="0" borderId="0" xfId="0" applyFont="1" applyFill="1" applyBorder="1" applyAlignment="1">
      <alignment horizontal="center"/>
    </xf>
    <xf numFmtId="43" fontId="19" fillId="0" borderId="0" xfId="0" applyNumberFormat="1" applyFont="1" applyBorder="1"/>
    <xf numFmtId="164" fontId="19" fillId="0" borderId="0" xfId="2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Border="1"/>
    <xf numFmtId="44" fontId="19" fillId="0" borderId="0" xfId="0" applyNumberFormat="1" applyFont="1"/>
    <xf numFmtId="37" fontId="19" fillId="0" borderId="1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3" fontId="19" fillId="0" borderId="1" xfId="0" applyNumberFormat="1" applyFont="1" applyFill="1" applyBorder="1"/>
    <xf numFmtId="3" fontId="19" fillId="0" borderId="0" xfId="0" applyNumberFormat="1" applyFont="1" applyFill="1" applyBorder="1"/>
    <xf numFmtId="164" fontId="19" fillId="0" borderId="4" xfId="2" applyNumberFormat="1" applyFont="1" applyFill="1" applyBorder="1"/>
    <xf numFmtId="164" fontId="19" fillId="0" borderId="0" xfId="0" applyNumberFormat="1" applyFont="1" applyBorder="1"/>
    <xf numFmtId="164" fontId="19" fillId="0" borderId="0" xfId="0" applyNumberFormat="1" applyFont="1"/>
    <xf numFmtId="0" fontId="20" fillId="0" borderId="0" xfId="0" applyFont="1" applyBorder="1"/>
    <xf numFmtId="164" fontId="19" fillId="0" borderId="1" xfId="0" applyNumberFormat="1" applyFont="1" applyFill="1" applyBorder="1"/>
    <xf numFmtId="5" fontId="19" fillId="0" borderId="1" xfId="0" applyNumberFormat="1" applyFont="1" applyFill="1" applyBorder="1"/>
    <xf numFmtId="10" fontId="19" fillId="0" borderId="2" xfId="0" applyNumberFormat="1" applyFont="1" applyFill="1" applyBorder="1"/>
    <xf numFmtId="10" fontId="19" fillId="0" borderId="0" xfId="9" applyNumberFormat="1" applyFont="1"/>
    <xf numFmtId="5" fontId="19" fillId="0" borderId="0" xfId="0" applyNumberFormat="1" applyFont="1" applyFill="1"/>
    <xf numFmtId="5" fontId="19" fillId="0" borderId="0" xfId="0" applyNumberFormat="1" applyFont="1"/>
    <xf numFmtId="37" fontId="19" fillId="0" borderId="3" xfId="0" applyNumberFormat="1" applyFont="1" applyFill="1" applyBorder="1"/>
    <xf numFmtId="165" fontId="19" fillId="0" borderId="0" xfId="1" applyNumberFormat="1" applyFont="1" applyFill="1" applyAlignment="1"/>
    <xf numFmtId="5" fontId="19" fillId="0" borderId="4" xfId="0" applyNumberFormat="1" applyFont="1" applyFill="1" applyBorder="1"/>
    <xf numFmtId="0" fontId="22" fillId="0" borderId="0" xfId="0" applyFont="1" applyBorder="1" applyAlignment="1">
      <alignment horizontal="left"/>
    </xf>
    <xf numFmtId="166" fontId="19" fillId="0" borderId="1" xfId="0" applyNumberFormat="1" applyFont="1" applyFill="1" applyBorder="1"/>
    <xf numFmtId="5" fontId="19" fillId="0" borderId="0" xfId="2" applyNumberFormat="1" applyFont="1" applyFill="1"/>
    <xf numFmtId="5" fontId="19" fillId="0" borderId="1" xfId="2" applyNumberFormat="1" applyFont="1" applyFill="1" applyBorder="1"/>
    <xf numFmtId="38" fontId="19" fillId="0" borderId="1" xfId="0" applyNumberFormat="1" applyFont="1" applyFill="1" applyBorder="1"/>
    <xf numFmtId="38" fontId="19" fillId="0" borderId="0" xfId="0" applyNumberFormat="1" applyFont="1" applyFill="1"/>
    <xf numFmtId="5" fontId="19" fillId="0" borderId="2" xfId="0" applyNumberFormat="1" applyFont="1" applyFill="1" applyBorder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8" fontId="19" fillId="0" borderId="0" xfId="0" applyNumberFormat="1" applyFont="1" applyFill="1"/>
    <xf numFmtId="168" fontId="19" fillId="0" borderId="1" xfId="1" applyNumberFormat="1" applyFont="1" applyBorder="1"/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12" fillId="0" borderId="0" xfId="0" applyFont="1" applyBorder="1" applyAlignment="1">
      <alignment horizontal="left"/>
    </xf>
    <xf numFmtId="168" fontId="19" fillId="0" borderId="1" xfId="0" applyNumberFormat="1" applyFont="1" applyFill="1" applyBorder="1"/>
    <xf numFmtId="0" fontId="18" fillId="0" borderId="0" xfId="0" applyFont="1" applyFill="1" applyAlignment="1">
      <alignment horizontal="center"/>
    </xf>
    <xf numFmtId="0" fontId="18" fillId="0" borderId="0" xfId="0" quotePrefix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quotePrefix="1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9" xfId="0" quotePrefix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10">
    <cellStyle name="Column Name - IBM Cognos" xfId="5" xr:uid="{00000000-0005-0000-0000-000000000000}"/>
    <cellStyle name="Column Template - IBM Cognos" xfId="7" xr:uid="{00000000-0005-0000-0000-000001000000}"/>
    <cellStyle name="Comma" xfId="1" builtinId="3"/>
    <cellStyle name="Currency" xfId="2" builtinId="4"/>
    <cellStyle name="Measure Name - IBM Cognos" xfId="6" xr:uid="{00000000-0005-0000-0000-000004000000}"/>
    <cellStyle name="Measure Summary TM1 - IBM Cognos" xfId="3" xr:uid="{00000000-0005-0000-0000-000005000000}"/>
    <cellStyle name="Normal" xfId="0" builtinId="0"/>
    <cellStyle name="Percent" xfId="9" builtinId="5"/>
    <cellStyle name="Row Name - IBM Cognos" xfId="8" xr:uid="{00000000-0005-0000-0000-000008000000}"/>
    <cellStyle name="Summary Row Name TM1 - IBM Cognos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3:F29"/>
  <sheetViews>
    <sheetView topLeftCell="A4" zoomScaleNormal="100" workbookViewId="0">
      <selection activeCell="E14" sqref="E14"/>
    </sheetView>
  </sheetViews>
  <sheetFormatPr defaultColWidth="14.28515625" defaultRowHeight="15" x14ac:dyDescent="0.25"/>
  <cols>
    <col min="1" max="1" width="51.140625" style="98" customWidth="1"/>
    <col min="2" max="2" width="4.7109375" style="98" customWidth="1"/>
    <col min="3" max="3" width="20" style="98" customWidth="1"/>
    <col min="4" max="4" width="16.140625" style="98" bestFit="1" customWidth="1"/>
    <col min="5" max="5" width="14.28515625" style="98"/>
    <col min="6" max="6" width="16.85546875" style="98" bestFit="1" customWidth="1"/>
    <col min="7" max="16384" width="14.28515625" style="98"/>
  </cols>
  <sheetData>
    <row r="3" spans="1:6" ht="16.5" x14ac:dyDescent="0.25">
      <c r="A3" s="218" t="s">
        <v>0</v>
      </c>
      <c r="B3" s="218"/>
      <c r="C3" s="218"/>
      <c r="D3" s="3"/>
      <c r="E3" s="3"/>
      <c r="F3" s="3"/>
    </row>
    <row r="5" spans="1:6" ht="16.5" x14ac:dyDescent="0.25">
      <c r="A5" s="218" t="s">
        <v>92</v>
      </c>
      <c r="B5" s="218"/>
      <c r="C5" s="218"/>
    </row>
    <row r="6" spans="1:6" ht="16.5" x14ac:dyDescent="0.25">
      <c r="A6" s="219" t="s">
        <v>1</v>
      </c>
      <c r="B6" s="219"/>
      <c r="C6" s="219"/>
    </row>
    <row r="8" spans="1:6" s="99" customFormat="1" ht="16.5" x14ac:dyDescent="0.25">
      <c r="C8" s="104"/>
    </row>
    <row r="9" spans="1:6" s="99" customFormat="1" ht="16.5" x14ac:dyDescent="0.25">
      <c r="C9" s="114" t="s">
        <v>91</v>
      </c>
    </row>
    <row r="10" spans="1:6" s="99" customFormat="1" ht="16.5" x14ac:dyDescent="0.25">
      <c r="A10" s="113"/>
      <c r="B10" s="113"/>
      <c r="C10" s="10" t="s">
        <v>209</v>
      </c>
    </row>
    <row r="11" spans="1:6" s="99" customFormat="1" ht="16.5" x14ac:dyDescent="0.25">
      <c r="C11" s="105"/>
    </row>
    <row r="12" spans="1:6" s="99" customFormat="1" ht="16.5" x14ac:dyDescent="0.25">
      <c r="A12" s="105" t="s">
        <v>90</v>
      </c>
      <c r="B12" s="105"/>
      <c r="C12" s="111">
        <v>740632.19460284186</v>
      </c>
      <c r="D12" s="110"/>
    </row>
    <row r="13" spans="1:6" s="99" customFormat="1" ht="16.5" x14ac:dyDescent="0.25">
      <c r="C13" s="106"/>
    </row>
    <row r="14" spans="1:6" s="99" customFormat="1" ht="16.5" x14ac:dyDescent="0.25">
      <c r="A14" s="112" t="s">
        <v>89</v>
      </c>
      <c r="B14" s="112"/>
      <c r="C14" s="106"/>
    </row>
    <row r="15" spans="1:6" s="99" customFormat="1" ht="16.5" x14ac:dyDescent="0.25">
      <c r="A15" s="99" t="s">
        <v>88</v>
      </c>
      <c r="C15" s="111">
        <v>447929.98119872785</v>
      </c>
      <c r="D15" s="110"/>
    </row>
    <row r="16" spans="1:6" s="99" customFormat="1" ht="16.5" x14ac:dyDescent="0.25">
      <c r="A16" s="99" t="s">
        <v>87</v>
      </c>
      <c r="C16" s="111">
        <v>17227.04615420747</v>
      </c>
      <c r="D16" s="110"/>
    </row>
    <row r="17" spans="1:6" s="99" customFormat="1" ht="16.5" x14ac:dyDescent="0.25">
      <c r="A17" s="99" t="s">
        <v>86</v>
      </c>
      <c r="C17" s="111">
        <v>78592.673949999997</v>
      </c>
      <c r="D17" s="110"/>
    </row>
    <row r="18" spans="1:6" s="99" customFormat="1" ht="16.5" x14ac:dyDescent="0.25">
      <c r="A18" s="99" t="s">
        <v>85</v>
      </c>
      <c r="C18" s="111">
        <v>48805.532196029533</v>
      </c>
      <c r="D18" s="110"/>
    </row>
    <row r="19" spans="1:6" s="99" customFormat="1" ht="16.5" x14ac:dyDescent="0.25">
      <c r="A19" s="99" t="s">
        <v>84</v>
      </c>
      <c r="C19" s="111">
        <v>22137.532776239997</v>
      </c>
      <c r="D19" s="110"/>
    </row>
    <row r="20" spans="1:6" s="99" customFormat="1" ht="16.5" x14ac:dyDescent="0.25">
      <c r="C20" s="109"/>
      <c r="F20" s="104"/>
    </row>
    <row r="21" spans="1:6" s="99" customFormat="1" ht="16.5" x14ac:dyDescent="0.25">
      <c r="A21" s="105" t="s">
        <v>83</v>
      </c>
      <c r="B21" s="105"/>
      <c r="C21" s="108">
        <f>SUM(C15:C20)</f>
        <v>614692.76627520495</v>
      </c>
      <c r="F21" s="107"/>
    </row>
    <row r="22" spans="1:6" s="99" customFormat="1" ht="16.5" x14ac:dyDescent="0.25">
      <c r="C22" s="106"/>
    </row>
    <row r="23" spans="1:6" s="99" customFormat="1" ht="17.25" thickBot="1" x14ac:dyDescent="0.3">
      <c r="A23" s="105" t="s">
        <v>82</v>
      </c>
      <c r="B23" s="105"/>
      <c r="C23" s="115">
        <f>C12-C21</f>
        <v>125939.42832763691</v>
      </c>
    </row>
    <row r="24" spans="1:6" s="99" customFormat="1" ht="17.25" thickTop="1" x14ac:dyDescent="0.25">
      <c r="C24" s="104"/>
    </row>
    <row r="25" spans="1:6" s="99" customFormat="1" ht="16.5" x14ac:dyDescent="0.25">
      <c r="C25" s="103"/>
    </row>
    <row r="26" spans="1:6" s="99" customFormat="1" ht="16.5" x14ac:dyDescent="0.25">
      <c r="A26" s="102"/>
      <c r="B26" s="101"/>
      <c r="C26" s="100"/>
    </row>
    <row r="29" spans="1:6" ht="16.5" x14ac:dyDescent="0.25">
      <c r="A29" s="5"/>
      <c r="B29" s="5"/>
    </row>
  </sheetData>
  <mergeCells count="3">
    <mergeCell ref="A3:C3"/>
    <mergeCell ref="A5:C5"/>
    <mergeCell ref="A6:C6"/>
  </mergeCells>
  <pageMargins left="0.7" right="0.7" top="0.75" bottom="0.75" header="0.3" footer="0.3"/>
  <pageSetup orientation="portrait" r:id="rId1"/>
  <headerFooter>
    <oddHeader xml:space="preserve">&amp;R&amp;"Arial,Bold"&amp;13EXHIBIT P-4
SCHEDULE AMC-5-UPDATE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J26"/>
  <sheetViews>
    <sheetView zoomScaleNormal="100" workbookViewId="0">
      <selection activeCell="D30" sqref="D30"/>
    </sheetView>
  </sheetViews>
  <sheetFormatPr defaultColWidth="9.140625" defaultRowHeight="16.5" x14ac:dyDescent="0.25"/>
  <cols>
    <col min="1" max="1" width="4.28515625" style="1" customWidth="1"/>
    <col min="2" max="5" width="16.7109375" style="1" customWidth="1"/>
    <col min="6" max="6" width="21.7109375" style="1" bestFit="1" customWidth="1"/>
    <col min="7" max="7" width="17.28515625" style="1" customWidth="1"/>
    <col min="8" max="8" width="16.42578125" style="1" bestFit="1" customWidth="1"/>
    <col min="9" max="9" width="9.140625" style="1"/>
    <col min="10" max="10" width="18.7109375" style="1" customWidth="1"/>
    <col min="11" max="16384" width="9.140625" style="1"/>
  </cols>
  <sheetData>
    <row r="1" spans="1:10" x14ac:dyDescent="0.25">
      <c r="B1" s="2"/>
    </row>
    <row r="3" spans="1:10" x14ac:dyDescent="0.25">
      <c r="A3" s="218" t="s">
        <v>0</v>
      </c>
      <c r="B3" s="218"/>
      <c r="C3" s="218"/>
      <c r="D3" s="218"/>
      <c r="E3" s="218"/>
      <c r="F3" s="218"/>
      <c r="G3" s="3"/>
      <c r="H3" s="3"/>
    </row>
    <row r="5" spans="1:10" x14ac:dyDescent="0.25">
      <c r="A5" s="220" t="s">
        <v>13</v>
      </c>
      <c r="B5" s="220"/>
      <c r="C5" s="220"/>
      <c r="D5" s="220"/>
      <c r="E5" s="220"/>
      <c r="F5" s="220"/>
      <c r="G5" s="4"/>
      <c r="H5" s="4"/>
    </row>
    <row r="6" spans="1:10" x14ac:dyDescent="0.25">
      <c r="A6" s="221" t="s">
        <v>14</v>
      </c>
      <c r="B6" s="221"/>
      <c r="C6" s="221"/>
      <c r="D6" s="221"/>
      <c r="E6" s="221"/>
      <c r="F6" s="221"/>
      <c r="G6" s="6"/>
      <c r="H6" s="6"/>
    </row>
    <row r="9" spans="1:10" x14ac:dyDescent="0.25">
      <c r="E9" s="24"/>
      <c r="F9" s="8" t="s">
        <v>2</v>
      </c>
      <c r="G9" s="9"/>
      <c r="H9" s="9"/>
    </row>
    <row r="10" spans="1:10" x14ac:dyDescent="0.25">
      <c r="E10" s="24"/>
      <c r="F10" s="10" t="s">
        <v>209</v>
      </c>
      <c r="G10" s="24"/>
      <c r="H10" s="25"/>
      <c r="J10" s="25"/>
    </row>
    <row r="11" spans="1:10" x14ac:dyDescent="0.25">
      <c r="H11" s="13"/>
    </row>
    <row r="12" spans="1:10" x14ac:dyDescent="0.25">
      <c r="A12" s="15" t="s">
        <v>3</v>
      </c>
      <c r="B12" s="15"/>
      <c r="C12" s="13"/>
      <c r="D12" s="13"/>
      <c r="E12" s="16"/>
      <c r="F12" s="17"/>
      <c r="G12" s="5"/>
      <c r="H12" s="17"/>
    </row>
    <row r="13" spans="1:10" x14ac:dyDescent="0.25">
      <c r="B13" s="1" t="s">
        <v>4</v>
      </c>
      <c r="E13" s="16"/>
      <c r="F13" s="20">
        <v>458427.24138684594</v>
      </c>
      <c r="G13" s="5"/>
      <c r="H13" s="17"/>
    </row>
    <row r="14" spans="1:10" x14ac:dyDescent="0.25">
      <c r="B14" s="1" t="s">
        <v>5</v>
      </c>
      <c r="E14" s="16"/>
      <c r="F14" s="20">
        <v>20801.709590627313</v>
      </c>
      <c r="G14" s="5"/>
      <c r="H14" s="17"/>
    </row>
    <row r="15" spans="1:10" x14ac:dyDescent="0.25">
      <c r="A15" s="15" t="s">
        <v>6</v>
      </c>
      <c r="B15" s="15"/>
      <c r="E15" s="16"/>
      <c r="F15" s="20"/>
      <c r="G15" s="5"/>
      <c r="H15" s="17"/>
    </row>
    <row r="16" spans="1:10" x14ac:dyDescent="0.25">
      <c r="B16" s="13" t="s">
        <v>7</v>
      </c>
      <c r="C16" s="13"/>
      <c r="D16" s="13"/>
      <c r="E16" s="16"/>
      <c r="F16" s="20">
        <v>84614.37303379552</v>
      </c>
      <c r="G16" s="5"/>
      <c r="H16" s="17"/>
    </row>
    <row r="17" spans="1:8" x14ac:dyDescent="0.25">
      <c r="B17" s="1" t="s">
        <v>5</v>
      </c>
      <c r="E17" s="16"/>
      <c r="F17" s="20">
        <v>114407.25195842667</v>
      </c>
      <c r="G17" s="5"/>
      <c r="H17" s="17"/>
    </row>
    <row r="18" spans="1:8" x14ac:dyDescent="0.25">
      <c r="A18" s="15" t="s">
        <v>8</v>
      </c>
      <c r="E18" s="16"/>
      <c r="F18" s="20"/>
      <c r="G18" s="5"/>
      <c r="H18" s="17"/>
    </row>
    <row r="19" spans="1:8" x14ac:dyDescent="0.25">
      <c r="B19" s="1" t="s">
        <v>9</v>
      </c>
      <c r="E19" s="16"/>
      <c r="F19" s="20">
        <v>0</v>
      </c>
      <c r="G19" s="5"/>
      <c r="H19" s="17"/>
    </row>
    <row r="20" spans="1:8" x14ac:dyDescent="0.25">
      <c r="B20" s="1" t="s">
        <v>5</v>
      </c>
      <c r="E20" s="16"/>
      <c r="F20" s="20">
        <v>15191.954940000003</v>
      </c>
      <c r="G20" s="5"/>
      <c r="H20" s="17"/>
    </row>
    <row r="21" spans="1:8" x14ac:dyDescent="0.25">
      <c r="A21" s="1" t="s">
        <v>10</v>
      </c>
      <c r="E21" s="16"/>
      <c r="F21" s="20">
        <v>3.2031966666666669</v>
      </c>
      <c r="G21" s="5"/>
      <c r="H21" s="17"/>
    </row>
    <row r="22" spans="1:8" x14ac:dyDescent="0.25">
      <c r="A22" s="1" t="s">
        <v>11</v>
      </c>
      <c r="E22" s="16"/>
      <c r="F22" s="20">
        <v>1293768.5846799999</v>
      </c>
      <c r="G22" s="5"/>
      <c r="H22" s="17"/>
    </row>
    <row r="23" spans="1:8" ht="17.25" thickBot="1" x14ac:dyDescent="0.3">
      <c r="A23" s="219" t="s">
        <v>15</v>
      </c>
      <c r="B23" s="219"/>
      <c r="C23" s="219"/>
      <c r="D23" s="219"/>
      <c r="E23" s="16"/>
      <c r="F23" s="26">
        <f>SUM(F13:F22)</f>
        <v>1987214.318786362</v>
      </c>
      <c r="G23" s="5"/>
      <c r="H23" s="17"/>
    </row>
    <row r="24" spans="1:8" ht="17.25" thickTop="1" x14ac:dyDescent="0.25">
      <c r="E24" s="16"/>
      <c r="F24" s="17"/>
      <c r="G24" s="5"/>
      <c r="H24" s="17"/>
    </row>
    <row r="26" spans="1:8" x14ac:dyDescent="0.25">
      <c r="A26" s="2"/>
      <c r="B26" s="2"/>
      <c r="C26" s="5"/>
    </row>
  </sheetData>
  <mergeCells count="4">
    <mergeCell ref="A3:F3"/>
    <mergeCell ref="A5:F5"/>
    <mergeCell ref="A6:F6"/>
    <mergeCell ref="A23:D23"/>
  </mergeCells>
  <pageMargins left="0.7" right="0.7" top="0.75" bottom="0.75" header="0.3" footer="0.3"/>
  <pageSetup scale="97" orientation="portrait" r:id="rId1"/>
  <headerFooter>
    <oddHeader xml:space="preserve">&amp;R&amp;"Arial,Bold"&amp;13EXHIBIT P-4
SCHEDULE AMC-6-UPDATE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J26"/>
  <sheetViews>
    <sheetView topLeftCell="A31" zoomScaleNormal="100" workbookViewId="0">
      <selection activeCell="A26" sqref="A26:C26"/>
    </sheetView>
  </sheetViews>
  <sheetFormatPr defaultColWidth="9.140625" defaultRowHeight="16.5" x14ac:dyDescent="0.25"/>
  <cols>
    <col min="1" max="1" width="4.42578125" style="1" customWidth="1"/>
    <col min="2" max="5" width="16.7109375" style="1" customWidth="1"/>
    <col min="6" max="6" width="21.7109375" style="1" bestFit="1" customWidth="1"/>
    <col min="7" max="7" width="15.7109375" style="1" customWidth="1"/>
    <col min="8" max="8" width="6.5703125" style="1" customWidth="1"/>
    <col min="9" max="9" width="12" style="1" bestFit="1" customWidth="1"/>
    <col min="10" max="16384" width="9.140625" style="1"/>
  </cols>
  <sheetData>
    <row r="1" spans="1:10" x14ac:dyDescent="0.25">
      <c r="B1" s="2"/>
    </row>
    <row r="3" spans="1:10" x14ac:dyDescent="0.25">
      <c r="A3" s="218" t="s">
        <v>0</v>
      </c>
      <c r="B3" s="218"/>
      <c r="C3" s="218"/>
      <c r="D3" s="218"/>
      <c r="E3" s="218"/>
      <c r="F3" s="218"/>
      <c r="G3" s="3"/>
      <c r="H3" s="3"/>
      <c r="I3" s="3"/>
    </row>
    <row r="5" spans="1:10" x14ac:dyDescent="0.25">
      <c r="A5" s="218" t="s">
        <v>79</v>
      </c>
      <c r="B5" s="218"/>
      <c r="C5" s="218"/>
      <c r="D5" s="218"/>
      <c r="E5" s="218"/>
      <c r="F5" s="218"/>
      <c r="G5" s="3"/>
      <c r="H5" s="3"/>
      <c r="I5" s="3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</row>
    <row r="9" spans="1:10" x14ac:dyDescent="0.25">
      <c r="F9" s="8" t="s">
        <v>2</v>
      </c>
      <c r="G9" s="9"/>
      <c r="H9" s="9"/>
      <c r="I9" s="9"/>
    </row>
    <row r="10" spans="1:10" x14ac:dyDescent="0.25">
      <c r="F10" s="10" t="s">
        <v>209</v>
      </c>
      <c r="G10" s="11"/>
      <c r="H10" s="12"/>
      <c r="I10" s="11"/>
      <c r="J10" s="13"/>
    </row>
    <row r="11" spans="1:10" x14ac:dyDescent="0.25">
      <c r="G11" s="14"/>
      <c r="H11" s="13"/>
      <c r="I11" s="14"/>
      <c r="J11" s="13"/>
    </row>
    <row r="12" spans="1:10" x14ac:dyDescent="0.25">
      <c r="A12" s="15" t="s">
        <v>3</v>
      </c>
      <c r="B12" s="15"/>
      <c r="C12" s="13"/>
      <c r="D12" s="13"/>
      <c r="E12" s="16"/>
      <c r="F12" s="17"/>
      <c r="G12" s="18"/>
      <c r="H12" s="19"/>
      <c r="I12" s="31"/>
      <c r="J12" s="13"/>
    </row>
    <row r="13" spans="1:10" x14ac:dyDescent="0.25">
      <c r="B13" s="1" t="s">
        <v>4</v>
      </c>
      <c r="E13" s="16"/>
      <c r="F13" s="20">
        <v>502251.44999999995</v>
      </c>
      <c r="G13" s="19"/>
      <c r="H13" s="19"/>
      <c r="I13" s="19"/>
      <c r="J13" s="13"/>
    </row>
    <row r="14" spans="1:10" x14ac:dyDescent="0.25">
      <c r="B14" s="1" t="s">
        <v>5</v>
      </c>
      <c r="E14" s="16"/>
      <c r="F14" s="20">
        <v>22215.670000000002</v>
      </c>
      <c r="G14" s="19"/>
      <c r="H14" s="19"/>
      <c r="I14" s="19"/>
      <c r="J14" s="13"/>
    </row>
    <row r="15" spans="1:10" x14ac:dyDescent="0.25">
      <c r="A15" s="15" t="s">
        <v>6</v>
      </c>
      <c r="B15" s="15"/>
      <c r="E15" s="16"/>
      <c r="F15" s="20"/>
      <c r="G15" s="19"/>
      <c r="H15" s="19"/>
      <c r="I15" s="19"/>
      <c r="J15" s="13"/>
    </row>
    <row r="16" spans="1:10" x14ac:dyDescent="0.25">
      <c r="B16" s="13" t="s">
        <v>7</v>
      </c>
      <c r="C16" s="13"/>
      <c r="D16" s="13"/>
      <c r="E16" s="16"/>
      <c r="F16" s="20">
        <v>29745.3</v>
      </c>
      <c r="G16" s="19"/>
      <c r="H16" s="19"/>
      <c r="I16" s="19"/>
      <c r="J16" s="13"/>
    </row>
    <row r="17" spans="1:10" x14ac:dyDescent="0.25">
      <c r="B17" s="1" t="s">
        <v>5</v>
      </c>
      <c r="E17" s="16"/>
      <c r="F17" s="20">
        <v>8928.7199999999993</v>
      </c>
      <c r="G17" s="19"/>
      <c r="H17" s="19"/>
      <c r="I17" s="19"/>
      <c r="J17" s="13"/>
    </row>
    <row r="18" spans="1:10" x14ac:dyDescent="0.25">
      <c r="A18" s="15" t="s">
        <v>8</v>
      </c>
      <c r="E18" s="16"/>
      <c r="F18" s="20"/>
      <c r="G18" s="19"/>
      <c r="H18" s="19"/>
      <c r="I18" s="19"/>
      <c r="J18" s="13"/>
    </row>
    <row r="19" spans="1:10" x14ac:dyDescent="0.25">
      <c r="B19" s="1" t="s">
        <v>9</v>
      </c>
      <c r="E19" s="16"/>
      <c r="F19" s="20">
        <v>0</v>
      </c>
      <c r="G19" s="19"/>
      <c r="H19" s="19"/>
      <c r="I19" s="19"/>
      <c r="J19" s="13"/>
    </row>
    <row r="20" spans="1:10" x14ac:dyDescent="0.25">
      <c r="B20" s="1" t="s">
        <v>5</v>
      </c>
      <c r="E20" s="16"/>
      <c r="F20" s="20">
        <v>25</v>
      </c>
      <c r="G20" s="18"/>
      <c r="H20" s="19"/>
      <c r="I20" s="31"/>
      <c r="J20" s="13"/>
    </row>
    <row r="21" spans="1:10" x14ac:dyDescent="0.25">
      <c r="A21" s="1" t="s">
        <v>10</v>
      </c>
      <c r="E21" s="16"/>
      <c r="F21" s="20">
        <v>2</v>
      </c>
      <c r="G21" s="21"/>
      <c r="H21" s="19"/>
      <c r="I21" s="19"/>
      <c r="J21" s="13"/>
    </row>
    <row r="22" spans="1:10" x14ac:dyDescent="0.25">
      <c r="A22" s="1" t="s">
        <v>11</v>
      </c>
      <c r="E22" s="16"/>
      <c r="F22" s="20">
        <v>77</v>
      </c>
      <c r="G22" s="18"/>
      <c r="H22" s="19"/>
      <c r="I22" s="31"/>
      <c r="J22" s="13"/>
    </row>
    <row r="23" spans="1:10" ht="17.25" thickBot="1" x14ac:dyDescent="0.3">
      <c r="A23" s="219" t="s">
        <v>80</v>
      </c>
      <c r="B23" s="219"/>
      <c r="C23" s="219"/>
      <c r="D23" s="219"/>
      <c r="E23" s="219"/>
      <c r="F23" s="26">
        <f>SUM(F13:F22)</f>
        <v>563245.14</v>
      </c>
    </row>
    <row r="24" spans="1:10" ht="17.25" thickTop="1" x14ac:dyDescent="0.25"/>
    <row r="26" spans="1:10" x14ac:dyDescent="0.25">
      <c r="A26" s="2"/>
      <c r="B26" s="2"/>
      <c r="C26" s="5"/>
    </row>
  </sheetData>
  <mergeCells count="3">
    <mergeCell ref="A3:F3"/>
    <mergeCell ref="A5:F5"/>
    <mergeCell ref="A23:E23"/>
  </mergeCells>
  <pageMargins left="0.7" right="0.7" top="0.75" bottom="0.75" header="0.3" footer="0.3"/>
  <pageSetup scale="97" orientation="portrait" r:id="rId1"/>
  <headerFooter>
    <oddHeader xml:space="preserve">&amp;R&amp;"Arial,Bold"&amp;13EXHIBIT P-4
SCHEDULE AMC-7-UPDATE 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92D050"/>
  </sheetPr>
  <dimension ref="A3:J40"/>
  <sheetViews>
    <sheetView zoomScaleNormal="100" workbookViewId="0">
      <selection activeCell="A40" sqref="A40:C40"/>
    </sheetView>
  </sheetViews>
  <sheetFormatPr defaultColWidth="9.140625" defaultRowHeight="16.5" x14ac:dyDescent="0.25"/>
  <cols>
    <col min="1" max="1" width="9.140625" style="1"/>
    <col min="2" max="2" width="6" style="1" customWidth="1"/>
    <col min="3" max="3" width="43.5703125" style="1" customWidth="1"/>
    <col min="4" max="5" width="16.7109375" style="1" customWidth="1"/>
    <col min="6" max="6" width="21.7109375" style="1" bestFit="1" customWidth="1"/>
    <col min="7" max="7" width="3.5703125" style="1" customWidth="1"/>
    <col min="8" max="8" width="15.42578125" style="1" customWidth="1"/>
    <col min="9" max="9" width="6.85546875" style="1" customWidth="1"/>
    <col min="10" max="10" width="12.7109375" style="1" bestFit="1" customWidth="1"/>
    <col min="11" max="16384" width="9.140625" style="1"/>
  </cols>
  <sheetData>
    <row r="3" spans="1:10" x14ac:dyDescent="0.25">
      <c r="A3" s="218" t="s">
        <v>33</v>
      </c>
      <c r="B3" s="218"/>
      <c r="C3" s="218"/>
      <c r="D3" s="218"/>
      <c r="E3" s="218"/>
      <c r="F3" s="218"/>
      <c r="G3" s="36"/>
      <c r="H3" s="36"/>
      <c r="I3" s="36"/>
      <c r="J3" s="36"/>
    </row>
    <row r="5" spans="1:10" x14ac:dyDescent="0.25">
      <c r="A5" s="222" t="s">
        <v>56</v>
      </c>
      <c r="B5" s="222"/>
      <c r="C5" s="222"/>
      <c r="D5" s="222"/>
      <c r="E5" s="222"/>
      <c r="F5" s="222"/>
      <c r="G5" s="90"/>
      <c r="H5" s="90"/>
      <c r="I5" s="90"/>
      <c r="J5" s="90"/>
    </row>
    <row r="6" spans="1:10" x14ac:dyDescent="0.25">
      <c r="A6" s="223" t="s">
        <v>1</v>
      </c>
      <c r="B6" s="223"/>
      <c r="C6" s="223"/>
      <c r="D6" s="223"/>
      <c r="E6" s="223"/>
      <c r="F6" s="223"/>
      <c r="G6" s="69"/>
      <c r="H6" s="69"/>
      <c r="I6" s="69"/>
      <c r="J6" s="69"/>
    </row>
    <row r="7" spans="1:10" x14ac:dyDescent="0.25">
      <c r="B7" s="70"/>
      <c r="C7" s="70"/>
      <c r="D7" s="70"/>
      <c r="E7" s="70"/>
      <c r="F7" s="70"/>
      <c r="G7" s="69"/>
      <c r="H7" s="69"/>
      <c r="I7" s="69"/>
      <c r="J7" s="69"/>
    </row>
    <row r="8" spans="1:10" x14ac:dyDescent="0.25">
      <c r="B8" s="9"/>
      <c r="C8" s="9"/>
      <c r="D8" s="9"/>
      <c r="E8" s="9"/>
      <c r="F8" s="9"/>
      <c r="G8" s="9"/>
      <c r="H8" s="9"/>
    </row>
    <row r="9" spans="1:10" x14ac:dyDescent="0.25">
      <c r="B9" s="33"/>
      <c r="F9" s="8" t="s">
        <v>2</v>
      </c>
    </row>
    <row r="10" spans="1:10" x14ac:dyDescent="0.25">
      <c r="C10" s="46"/>
      <c r="D10" s="46"/>
      <c r="E10" s="46"/>
      <c r="F10" s="10" t="s">
        <v>209</v>
      </c>
      <c r="G10" s="56"/>
      <c r="H10" s="56"/>
      <c r="I10" s="56"/>
      <c r="J10" s="56"/>
    </row>
    <row r="11" spans="1:10" x14ac:dyDescent="0.25">
      <c r="H11" s="13"/>
      <c r="J11" s="13"/>
    </row>
    <row r="12" spans="1:10" x14ac:dyDescent="0.25">
      <c r="A12" s="91" t="s">
        <v>57</v>
      </c>
      <c r="B12" s="91"/>
      <c r="C12" s="91"/>
      <c r="E12" s="24"/>
      <c r="H12" s="13"/>
      <c r="J12" s="13"/>
    </row>
    <row r="13" spans="1:10" x14ac:dyDescent="0.25">
      <c r="A13" s="15" t="s">
        <v>58</v>
      </c>
      <c r="H13" s="13"/>
      <c r="J13" s="13"/>
    </row>
    <row r="14" spans="1:10" x14ac:dyDescent="0.25">
      <c r="A14" s="33">
        <v>901</v>
      </c>
      <c r="B14" s="1" t="s">
        <v>59</v>
      </c>
      <c r="F14" s="18">
        <v>737.31408278787865</v>
      </c>
      <c r="H14" s="13"/>
      <c r="J14" s="18"/>
    </row>
    <row r="15" spans="1:10" x14ac:dyDescent="0.25">
      <c r="A15" s="33">
        <v>902</v>
      </c>
      <c r="B15" s="1" t="s">
        <v>60</v>
      </c>
      <c r="F15" s="20">
        <v>6539.1066389850002</v>
      </c>
      <c r="G15" s="5"/>
      <c r="H15" s="18"/>
      <c r="J15" s="20"/>
    </row>
    <row r="16" spans="1:10" x14ac:dyDescent="0.25">
      <c r="A16" s="33">
        <v>903</v>
      </c>
      <c r="B16" s="1" t="s">
        <v>61</v>
      </c>
      <c r="F16" s="20">
        <v>17336.147793737819</v>
      </c>
      <c r="G16" s="32"/>
      <c r="H16" s="20"/>
      <c r="J16" s="20"/>
    </row>
    <row r="17" spans="1:10" x14ac:dyDescent="0.25">
      <c r="A17" s="33">
        <v>904</v>
      </c>
      <c r="B17" s="1" t="s">
        <v>62</v>
      </c>
      <c r="F17" s="20">
        <v>10668.706329999999</v>
      </c>
      <c r="G17" s="32"/>
      <c r="H17" s="20"/>
      <c r="J17" s="20"/>
    </row>
    <row r="18" spans="1:10" x14ac:dyDescent="0.25">
      <c r="A18" s="33">
        <v>905</v>
      </c>
      <c r="B18" s="1" t="s">
        <v>63</v>
      </c>
      <c r="F18" s="20">
        <v>3079.6938972271619</v>
      </c>
      <c r="G18" s="32"/>
      <c r="H18" s="20"/>
      <c r="J18" s="20"/>
    </row>
    <row r="19" spans="1:10" x14ac:dyDescent="0.25">
      <c r="C19" s="9" t="s">
        <v>64</v>
      </c>
      <c r="D19" s="9"/>
      <c r="F19" s="92">
        <f>SUM(F14:F18)</f>
        <v>38360.968742737859</v>
      </c>
      <c r="G19" s="93"/>
      <c r="H19" s="18"/>
      <c r="J19" s="18"/>
    </row>
    <row r="20" spans="1:10" x14ac:dyDescent="0.25">
      <c r="F20" s="93"/>
      <c r="G20" s="93"/>
      <c r="H20" s="17"/>
      <c r="J20" s="17"/>
    </row>
    <row r="21" spans="1:10" x14ac:dyDescent="0.25">
      <c r="A21" s="91" t="s">
        <v>65</v>
      </c>
      <c r="B21" s="91"/>
      <c r="C21" s="91"/>
      <c r="E21" s="24"/>
      <c r="F21" s="93"/>
      <c r="G21" s="93"/>
      <c r="H21" s="17"/>
      <c r="J21" s="17"/>
    </row>
    <row r="22" spans="1:10" x14ac:dyDescent="0.25">
      <c r="A22" s="15" t="s">
        <v>58</v>
      </c>
      <c r="F22" s="93"/>
      <c r="G22" s="93"/>
      <c r="H22" s="17"/>
      <c r="J22" s="17"/>
    </row>
    <row r="23" spans="1:10" x14ac:dyDescent="0.25">
      <c r="A23" s="33">
        <v>908</v>
      </c>
      <c r="B23" s="1" t="s">
        <v>66</v>
      </c>
      <c r="F23" s="18">
        <v>26968.030237637682</v>
      </c>
      <c r="G23" s="32"/>
      <c r="H23" s="20"/>
      <c r="J23" s="18"/>
    </row>
    <row r="24" spans="1:10" x14ac:dyDescent="0.25">
      <c r="A24" s="33">
        <v>909</v>
      </c>
      <c r="B24" s="1" t="s">
        <v>67</v>
      </c>
      <c r="F24" s="20">
        <v>223.93543500099992</v>
      </c>
      <c r="G24" s="32"/>
      <c r="H24" s="20"/>
      <c r="J24" s="20"/>
    </row>
    <row r="25" spans="1:10" x14ac:dyDescent="0.25">
      <c r="A25" s="33">
        <v>910</v>
      </c>
      <c r="B25" s="1" t="s">
        <v>68</v>
      </c>
      <c r="F25" s="20">
        <v>0</v>
      </c>
      <c r="G25" s="32"/>
      <c r="H25" s="20"/>
      <c r="J25" s="20"/>
    </row>
    <row r="26" spans="1:10" x14ac:dyDescent="0.25">
      <c r="B26" s="224" t="s">
        <v>69</v>
      </c>
      <c r="C26" s="224"/>
      <c r="D26" s="224"/>
      <c r="F26" s="92">
        <f>SUM(F23:F25)</f>
        <v>27191.965672638682</v>
      </c>
      <c r="G26" s="93"/>
      <c r="H26" s="18"/>
      <c r="J26" s="18"/>
    </row>
    <row r="27" spans="1:10" x14ac:dyDescent="0.25">
      <c r="F27" s="32"/>
      <c r="G27" s="93"/>
      <c r="H27" s="20"/>
      <c r="J27" s="20"/>
    </row>
    <row r="28" spans="1:10" x14ac:dyDescent="0.25">
      <c r="A28" s="91" t="s">
        <v>70</v>
      </c>
      <c r="B28" s="91"/>
      <c r="C28" s="91"/>
      <c r="F28" s="32"/>
      <c r="G28" s="93"/>
      <c r="H28" s="20"/>
      <c r="J28" s="20"/>
    </row>
    <row r="29" spans="1:10" x14ac:dyDescent="0.25">
      <c r="A29" s="15" t="s">
        <v>58</v>
      </c>
      <c r="F29" s="32"/>
      <c r="G29" s="93"/>
      <c r="H29" s="20"/>
      <c r="J29" s="20"/>
    </row>
    <row r="30" spans="1:10" x14ac:dyDescent="0.25">
      <c r="A30" s="33">
        <v>911</v>
      </c>
      <c r="B30" s="1" t="s">
        <v>59</v>
      </c>
      <c r="F30" s="18">
        <v>734.87239277293111</v>
      </c>
      <c r="G30" s="93"/>
      <c r="H30" s="20"/>
      <c r="J30" s="18"/>
    </row>
    <row r="31" spans="1:10" x14ac:dyDescent="0.25">
      <c r="A31" s="33">
        <v>912</v>
      </c>
      <c r="B31" s="1" t="s">
        <v>71</v>
      </c>
      <c r="F31" s="20">
        <v>3273.5780698301719</v>
      </c>
      <c r="G31" s="93"/>
      <c r="H31" s="18"/>
      <c r="J31" s="20"/>
    </row>
    <row r="32" spans="1:10" x14ac:dyDescent="0.25">
      <c r="A32" s="33">
        <v>913</v>
      </c>
      <c r="B32" s="1" t="s">
        <v>72</v>
      </c>
      <c r="F32" s="20">
        <v>76.621179999999995</v>
      </c>
      <c r="G32" s="93"/>
      <c r="H32" s="18"/>
      <c r="J32" s="20"/>
    </row>
    <row r="33" spans="1:10" x14ac:dyDescent="0.25">
      <c r="A33" s="33">
        <v>914</v>
      </c>
      <c r="B33" s="1" t="s">
        <v>73</v>
      </c>
      <c r="F33" s="20">
        <v>0</v>
      </c>
      <c r="G33" s="93"/>
      <c r="H33" s="18"/>
      <c r="J33" s="20"/>
    </row>
    <row r="34" spans="1:10" x14ac:dyDescent="0.25">
      <c r="A34" s="33">
        <v>916</v>
      </c>
      <c r="B34" s="1" t="s">
        <v>74</v>
      </c>
      <c r="F34" s="20">
        <v>161.451701515</v>
      </c>
      <c r="G34" s="32"/>
      <c r="H34" s="20"/>
      <c r="J34" s="20"/>
    </row>
    <row r="35" spans="1:10" x14ac:dyDescent="0.25">
      <c r="C35" s="9" t="s">
        <v>75</v>
      </c>
      <c r="D35" s="9"/>
      <c r="F35" s="92">
        <f>SUM(F30:F34)</f>
        <v>4246.5233441181035</v>
      </c>
      <c r="G35" s="85"/>
      <c r="H35" s="31"/>
      <c r="J35" s="18"/>
    </row>
    <row r="36" spans="1:10" x14ac:dyDescent="0.25">
      <c r="F36" s="32"/>
      <c r="G36" s="85"/>
      <c r="H36" s="22"/>
      <c r="J36" s="20"/>
    </row>
    <row r="37" spans="1:10" ht="17.25" thickBot="1" x14ac:dyDescent="0.3">
      <c r="A37" s="45" t="s">
        <v>76</v>
      </c>
      <c r="B37" s="45"/>
      <c r="C37" s="45"/>
      <c r="F37" s="23">
        <f>F19+F26+F35</f>
        <v>69799.457759494646</v>
      </c>
      <c r="G37" s="85"/>
      <c r="H37" s="31"/>
      <c r="J37" s="18"/>
    </row>
    <row r="38" spans="1:10" ht="17.25" thickTop="1" x14ac:dyDescent="0.25">
      <c r="G38" s="85"/>
      <c r="H38" s="13"/>
      <c r="J38" s="13"/>
    </row>
    <row r="39" spans="1:10" x14ac:dyDescent="0.25">
      <c r="B39" s="5"/>
    </row>
    <row r="40" spans="1:10" x14ac:dyDescent="0.25">
      <c r="A40" s="2"/>
      <c r="B40" s="2"/>
      <c r="C40" s="5"/>
      <c r="F40" s="13"/>
    </row>
  </sheetData>
  <mergeCells count="4">
    <mergeCell ref="A3:F3"/>
    <mergeCell ref="A5:F5"/>
    <mergeCell ref="A6:F6"/>
    <mergeCell ref="B26:D26"/>
  </mergeCells>
  <pageMargins left="0.7" right="0.7" top="0.75" bottom="0.75" header="0.3" footer="0.3"/>
  <pageSetup scale="79" orientation="portrait" r:id="rId1"/>
  <headerFooter>
    <oddHeader xml:space="preserve">&amp;R&amp;"Arial,Bold"&amp;13EXHIBIT P-4
SCHEDULE AMC-9-UPDATE 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92D050"/>
    <pageSetUpPr fitToPage="1"/>
  </sheetPr>
  <dimension ref="A3:J32"/>
  <sheetViews>
    <sheetView zoomScaleNormal="100" workbookViewId="0">
      <selection activeCell="A42" sqref="A42"/>
    </sheetView>
  </sheetViews>
  <sheetFormatPr defaultColWidth="9.140625" defaultRowHeight="16.5" x14ac:dyDescent="0.25"/>
  <cols>
    <col min="1" max="1" width="8.5703125" style="1" customWidth="1"/>
    <col min="2" max="2" width="8.7109375" style="1" customWidth="1"/>
    <col min="3" max="3" width="16.7109375" style="1" customWidth="1"/>
    <col min="4" max="4" width="21.7109375" style="84" bestFit="1" customWidth="1"/>
    <col min="6" max="6" width="19.42578125" style="84" bestFit="1" customWidth="1"/>
    <col min="7" max="7" width="11.85546875" style="1" customWidth="1"/>
    <col min="8" max="16384" width="9.140625" style="1"/>
  </cols>
  <sheetData>
    <row r="3" spans="1:7" x14ac:dyDescent="0.25">
      <c r="A3" s="211" t="s">
        <v>33</v>
      </c>
      <c r="B3" s="211"/>
      <c r="C3" s="211"/>
      <c r="D3" s="211"/>
      <c r="E3" s="207"/>
      <c r="F3" s="208"/>
      <c r="G3" s="80"/>
    </row>
    <row r="4" spans="1:7" x14ac:dyDescent="0.25">
      <c r="A4" s="207"/>
      <c r="B4" s="207"/>
      <c r="C4" s="207"/>
      <c r="D4" s="207"/>
      <c r="E4" s="207"/>
      <c r="F4" s="207"/>
      <c r="G4" s="81"/>
    </row>
    <row r="5" spans="1:7" x14ac:dyDescent="0.25">
      <c r="A5" s="211" t="s">
        <v>37</v>
      </c>
      <c r="B5" s="211"/>
      <c r="C5" s="211"/>
      <c r="D5" s="211"/>
      <c r="E5" s="207"/>
      <c r="F5" s="209"/>
      <c r="G5" s="82"/>
    </row>
    <row r="6" spans="1:7" x14ac:dyDescent="0.25">
      <c r="A6" s="210" t="s">
        <v>1</v>
      </c>
      <c r="B6" s="210"/>
      <c r="C6" s="210"/>
      <c r="D6" s="210"/>
      <c r="E6" s="207"/>
      <c r="F6" s="210"/>
      <c r="G6" s="83"/>
    </row>
    <row r="7" spans="1:7" x14ac:dyDescent="0.25">
      <c r="A7" s="70"/>
      <c r="B7" s="70"/>
      <c r="C7" s="70"/>
      <c r="F7" s="70"/>
      <c r="G7" s="83"/>
    </row>
    <row r="8" spans="1:7" x14ac:dyDescent="0.25">
      <c r="G8" s="84"/>
    </row>
    <row r="9" spans="1:7" x14ac:dyDescent="0.25">
      <c r="A9" s="24"/>
      <c r="B9" s="24"/>
      <c r="C9" s="24"/>
      <c r="F9" s="8" t="s">
        <v>2</v>
      </c>
    </row>
    <row r="10" spans="1:7" x14ac:dyDescent="0.25">
      <c r="A10" s="24"/>
      <c r="B10" s="24"/>
      <c r="C10" s="24"/>
      <c r="F10" s="10" t="s">
        <v>209</v>
      </c>
      <c r="G10" s="9"/>
    </row>
    <row r="11" spans="1:7" x14ac:dyDescent="0.25">
      <c r="A11" s="15" t="s">
        <v>38</v>
      </c>
      <c r="G11" s="86"/>
    </row>
    <row r="12" spans="1:7" x14ac:dyDescent="0.25">
      <c r="A12" s="204">
        <v>920</v>
      </c>
      <c r="B12" s="1" t="s">
        <v>39</v>
      </c>
      <c r="F12" s="18">
        <v>4803.8307869398159</v>
      </c>
      <c r="G12" s="31"/>
    </row>
    <row r="13" spans="1:7" x14ac:dyDescent="0.25">
      <c r="A13" s="204">
        <v>921</v>
      </c>
      <c r="B13" s="1" t="s">
        <v>40</v>
      </c>
      <c r="F13" s="20">
        <v>1248.6045014131641</v>
      </c>
      <c r="G13" s="22"/>
    </row>
    <row r="14" spans="1:7" x14ac:dyDescent="0.25">
      <c r="A14" s="204">
        <v>922</v>
      </c>
      <c r="B14" s="1" t="s">
        <v>41</v>
      </c>
      <c r="F14" s="20">
        <v>0</v>
      </c>
      <c r="G14" s="22"/>
    </row>
    <row r="15" spans="1:7" x14ac:dyDescent="0.25">
      <c r="A15" s="204">
        <v>923</v>
      </c>
      <c r="B15" s="1" t="s">
        <v>42</v>
      </c>
      <c r="F15" s="20">
        <v>49649.368884648116</v>
      </c>
      <c r="G15" s="22"/>
    </row>
    <row r="16" spans="1:7" x14ac:dyDescent="0.25">
      <c r="A16" s="204">
        <v>924</v>
      </c>
      <c r="B16" s="1" t="s">
        <v>43</v>
      </c>
      <c r="F16" s="20">
        <v>321.46411000000006</v>
      </c>
      <c r="G16" s="22"/>
    </row>
    <row r="17" spans="1:10" x14ac:dyDescent="0.25">
      <c r="A17" s="204">
        <v>925</v>
      </c>
      <c r="B17" s="1" t="s">
        <v>44</v>
      </c>
      <c r="F17" s="20">
        <v>5051.3540166076737</v>
      </c>
      <c r="G17" s="22"/>
    </row>
    <row r="18" spans="1:10" x14ac:dyDescent="0.25">
      <c r="A18" s="204">
        <v>926</v>
      </c>
      <c r="B18" s="1" t="s">
        <v>45</v>
      </c>
      <c r="F18" s="20">
        <v>25748.221139435325</v>
      </c>
      <c r="G18" s="22"/>
    </row>
    <row r="19" spans="1:10" x14ac:dyDescent="0.25">
      <c r="A19" s="204">
        <v>928</v>
      </c>
      <c r="B19" s="1" t="s">
        <v>46</v>
      </c>
      <c r="F19" s="20">
        <v>4377.7640931500009</v>
      </c>
      <c r="G19" s="22"/>
    </row>
    <row r="20" spans="1:10" x14ac:dyDescent="0.25">
      <c r="A20" s="204">
        <v>929</v>
      </c>
      <c r="B20" s="1" t="s">
        <v>47</v>
      </c>
      <c r="F20" s="20">
        <v>0</v>
      </c>
      <c r="G20" s="22"/>
    </row>
    <row r="21" spans="1:10" x14ac:dyDescent="0.25">
      <c r="A21" s="204">
        <v>930</v>
      </c>
      <c r="B21" s="1" t="s">
        <v>48</v>
      </c>
      <c r="F21" s="20">
        <v>0</v>
      </c>
      <c r="G21" s="22"/>
      <c r="J21" s="34"/>
    </row>
    <row r="22" spans="1:10" x14ac:dyDescent="0.25">
      <c r="A22" s="204">
        <v>930.1</v>
      </c>
      <c r="B22" s="1" t="s">
        <v>49</v>
      </c>
      <c r="F22" s="20">
        <v>129.27642851499999</v>
      </c>
      <c r="G22" s="22"/>
    </row>
    <row r="23" spans="1:10" x14ac:dyDescent="0.25">
      <c r="A23" s="204">
        <v>930.2</v>
      </c>
      <c r="B23" s="1" t="s">
        <v>50</v>
      </c>
      <c r="F23" s="20">
        <v>2191.2974127948669</v>
      </c>
      <c r="G23" s="22"/>
    </row>
    <row r="24" spans="1:10" x14ac:dyDescent="0.25">
      <c r="A24" s="204">
        <v>931</v>
      </c>
      <c r="B24" s="1" t="s">
        <v>51</v>
      </c>
      <c r="F24" s="87">
        <v>311.66329891700428</v>
      </c>
      <c r="G24" s="22"/>
    </row>
    <row r="25" spans="1:10" x14ac:dyDescent="0.25">
      <c r="C25" s="33" t="s">
        <v>52</v>
      </c>
      <c r="F25" s="50">
        <f>SUM(F12:F24)</f>
        <v>93832.844672420979</v>
      </c>
    </row>
    <row r="26" spans="1:10" x14ac:dyDescent="0.25">
      <c r="A26" s="33"/>
      <c r="F26" s="32"/>
    </row>
    <row r="27" spans="1:10" x14ac:dyDescent="0.25">
      <c r="B27" s="1" t="s">
        <v>53</v>
      </c>
      <c r="F27" s="87">
        <v>0</v>
      </c>
      <c r="G27" s="22"/>
    </row>
    <row r="28" spans="1:10" x14ac:dyDescent="0.25">
      <c r="C28" s="33" t="s">
        <v>54</v>
      </c>
      <c r="F28" s="88">
        <f>SUM(F27)</f>
        <v>0</v>
      </c>
    </row>
    <row r="29" spans="1:10" x14ac:dyDescent="0.25">
      <c r="F29" s="89"/>
    </row>
    <row r="30" spans="1:10" ht="17.25" thickBot="1" x14ac:dyDescent="0.3">
      <c r="A30" s="9" t="s">
        <v>55</v>
      </c>
      <c r="B30" s="204"/>
      <c r="C30" s="204"/>
      <c r="F30" s="78">
        <f>F25+F28</f>
        <v>93832.844672420979</v>
      </c>
      <c r="G30" s="31"/>
    </row>
    <row r="31" spans="1:10" ht="17.25" thickTop="1" x14ac:dyDescent="0.25"/>
    <row r="32" spans="1:10" x14ac:dyDescent="0.25">
      <c r="A32" s="2"/>
      <c r="B32" s="2"/>
      <c r="C32" s="5"/>
      <c r="D32" s="89"/>
    </row>
  </sheetData>
  <pageMargins left="0.7" right="0.7" top="0.75" bottom="0.75" header="0.3" footer="0.3"/>
  <pageSetup scale="94" orientation="portrait" r:id="rId1"/>
  <headerFooter>
    <oddHeader xml:space="preserve">&amp;R&amp;"Arial,Bold"&amp;13EXHIBIT P-4
SCHEDULE AMC-10-UPDATE 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92D050"/>
  </sheetPr>
  <dimension ref="A3:J19"/>
  <sheetViews>
    <sheetView topLeftCell="A10" zoomScaleNormal="100" workbookViewId="0">
      <selection activeCell="A18" sqref="A18:D19"/>
    </sheetView>
  </sheetViews>
  <sheetFormatPr defaultColWidth="9.140625" defaultRowHeight="16.5" x14ac:dyDescent="0.25"/>
  <cols>
    <col min="1" max="1" width="8.28515625" style="1" customWidth="1"/>
    <col min="2" max="2" width="11" style="1" customWidth="1"/>
    <col min="3" max="4" width="16.7109375" style="1" customWidth="1"/>
    <col min="5" max="5" width="21.7109375" style="1" bestFit="1" customWidth="1"/>
    <col min="6" max="6" width="13.28515625" style="1" customWidth="1"/>
    <col min="7" max="7" width="12.85546875" style="64" bestFit="1" customWidth="1"/>
    <col min="8" max="8" width="9.140625" style="64" customWidth="1"/>
    <col min="9" max="9" width="9.140625" style="64"/>
    <col min="10" max="16384" width="9.140625" style="1"/>
  </cols>
  <sheetData>
    <row r="3" spans="1:10" x14ac:dyDescent="0.25">
      <c r="A3" s="218" t="s">
        <v>33</v>
      </c>
      <c r="B3" s="218"/>
      <c r="C3" s="218"/>
      <c r="D3" s="218"/>
      <c r="E3" s="218"/>
      <c r="F3" s="3"/>
    </row>
    <row r="4" spans="1:10" x14ac:dyDescent="0.25">
      <c r="D4" s="33"/>
      <c r="E4" s="33"/>
      <c r="F4" s="33"/>
      <c r="G4" s="65"/>
      <c r="H4" s="65"/>
      <c r="I4" s="65"/>
      <c r="J4" s="9"/>
    </row>
    <row r="5" spans="1:10" s="68" customFormat="1" x14ac:dyDescent="0.25">
      <c r="A5" s="218" t="s">
        <v>34</v>
      </c>
      <c r="B5" s="218"/>
      <c r="C5" s="218"/>
      <c r="D5" s="218"/>
      <c r="E5" s="218"/>
      <c r="F5" s="3"/>
      <c r="G5" s="66"/>
      <c r="H5" s="66"/>
      <c r="I5" s="66"/>
      <c r="J5" s="67"/>
    </row>
    <row r="6" spans="1:10" x14ac:dyDescent="0.25">
      <c r="A6" s="223" t="s">
        <v>1</v>
      </c>
      <c r="B6" s="223"/>
      <c r="C6" s="223"/>
      <c r="D6" s="223"/>
      <c r="E6" s="223"/>
      <c r="F6" s="69"/>
      <c r="G6" s="65"/>
      <c r="H6" s="65"/>
      <c r="I6" s="65"/>
      <c r="J6" s="9"/>
    </row>
    <row r="7" spans="1:10" x14ac:dyDescent="0.25">
      <c r="A7" s="70"/>
      <c r="B7" s="70"/>
      <c r="C7" s="70"/>
      <c r="D7" s="70"/>
      <c r="E7" s="70"/>
      <c r="F7" s="69"/>
      <c r="G7" s="65"/>
      <c r="H7" s="65"/>
      <c r="I7" s="65"/>
      <c r="J7" s="9"/>
    </row>
    <row r="8" spans="1:10" ht="16.5" customHeight="1" x14ac:dyDescent="0.25">
      <c r="A8" s="33"/>
      <c r="B8" s="33"/>
      <c r="C8" s="33"/>
      <c r="D8" s="33"/>
      <c r="E8" s="33"/>
      <c r="F8" s="33"/>
      <c r="G8" s="65"/>
      <c r="H8" s="65"/>
      <c r="I8" s="65"/>
      <c r="J8" s="9"/>
    </row>
    <row r="9" spans="1:10" x14ac:dyDescent="0.25">
      <c r="D9" s="33"/>
      <c r="E9" s="8" t="s">
        <v>2</v>
      </c>
      <c r="F9" s="71"/>
      <c r="G9" s="65"/>
      <c r="H9" s="72"/>
    </row>
    <row r="10" spans="1:10" s="33" customFormat="1" x14ac:dyDescent="0.25">
      <c r="E10" s="10" t="s">
        <v>209</v>
      </c>
      <c r="F10" s="46"/>
      <c r="G10" s="65"/>
      <c r="H10" s="73"/>
      <c r="I10" s="72"/>
    </row>
    <row r="11" spans="1:10" x14ac:dyDescent="0.25">
      <c r="A11" s="212" t="s">
        <v>210</v>
      </c>
      <c r="D11" s="33"/>
      <c r="G11" s="65"/>
    </row>
    <row r="12" spans="1:10" x14ac:dyDescent="0.25">
      <c r="A12" s="204">
        <v>403</v>
      </c>
      <c r="B12" s="1" t="s">
        <v>35</v>
      </c>
      <c r="D12" s="33"/>
      <c r="E12" s="18">
        <v>78592.673949999997</v>
      </c>
      <c r="F12" s="51"/>
      <c r="G12" s="65"/>
      <c r="H12" s="74"/>
      <c r="J12" s="75"/>
    </row>
    <row r="13" spans="1:10" x14ac:dyDescent="0.25">
      <c r="D13" s="33"/>
      <c r="E13" s="76"/>
      <c r="F13" s="53"/>
      <c r="G13" s="65"/>
      <c r="H13" s="77"/>
    </row>
    <row r="14" spans="1:10" ht="17.25" thickBot="1" x14ac:dyDescent="0.3">
      <c r="A14" s="45" t="s">
        <v>36</v>
      </c>
      <c r="B14" s="45"/>
      <c r="C14" s="45"/>
      <c r="D14" s="45"/>
      <c r="E14" s="78">
        <f>+E12+E13</f>
        <v>78592.673949999997</v>
      </c>
      <c r="F14" s="19"/>
      <c r="G14" s="65"/>
      <c r="H14" s="74"/>
      <c r="J14" s="75"/>
    </row>
    <row r="15" spans="1:10" ht="17.25" thickTop="1" x14ac:dyDescent="0.25">
      <c r="D15" s="33"/>
      <c r="E15" s="5"/>
    </row>
    <row r="16" spans="1:10" x14ac:dyDescent="0.25">
      <c r="D16" s="79"/>
    </row>
    <row r="17" spans="1:4" x14ac:dyDescent="0.25">
      <c r="D17" s="33"/>
    </row>
    <row r="18" spans="1:4" x14ac:dyDescent="0.25">
      <c r="A18" s="2"/>
      <c r="B18" s="2"/>
      <c r="C18" s="5"/>
      <c r="D18" s="5"/>
    </row>
    <row r="19" spans="1:4" x14ac:dyDescent="0.25">
      <c r="A19" s="5"/>
      <c r="B19" s="5"/>
      <c r="C19" s="5"/>
      <c r="D19" s="5"/>
    </row>
  </sheetData>
  <mergeCells count="3">
    <mergeCell ref="A3:E3"/>
    <mergeCell ref="A5:E5"/>
    <mergeCell ref="A6:E6"/>
  </mergeCells>
  <pageMargins left="0.7" right="0.7" top="0.75" bottom="0.75" header="0.3" footer="0.3"/>
  <pageSetup orientation="portrait" r:id="rId1"/>
  <headerFooter>
    <oddHeader xml:space="preserve">&amp;R&amp;"Arial,Bold"&amp;13EXHIBIT P-4
SCHEDULE AMC-11-UPDATE 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92D050"/>
  </sheetPr>
  <dimension ref="A3:N21"/>
  <sheetViews>
    <sheetView zoomScaleNormal="100" workbookViewId="0">
      <selection activeCell="E12" sqref="E12:E17"/>
    </sheetView>
  </sheetViews>
  <sheetFormatPr defaultColWidth="9.140625" defaultRowHeight="11.25" x14ac:dyDescent="0.2"/>
  <cols>
    <col min="1" max="1" width="22.140625" style="35" customWidth="1"/>
    <col min="2" max="2" width="20.7109375" style="35" customWidth="1"/>
    <col min="3" max="3" width="21.7109375" style="35" bestFit="1" customWidth="1"/>
    <col min="4" max="4" width="19.42578125" style="35" bestFit="1" customWidth="1"/>
    <col min="5" max="5" width="18.140625" style="35" bestFit="1" customWidth="1"/>
    <col min="6" max="6" width="6.140625" style="35" customWidth="1"/>
    <col min="7" max="7" width="18.140625" style="35" bestFit="1" customWidth="1"/>
    <col min="8" max="8" width="4.5703125" style="35" customWidth="1"/>
    <col min="9" max="9" width="15.5703125" style="35" bestFit="1" customWidth="1"/>
    <col min="10" max="10" width="3.42578125" style="35" customWidth="1"/>
    <col min="11" max="11" width="10.140625" style="35" bestFit="1" customWidth="1"/>
    <col min="12" max="12" width="7.28515625" style="35" bestFit="1" customWidth="1"/>
    <col min="13" max="16384" width="9.140625" style="35"/>
  </cols>
  <sheetData>
    <row r="3" spans="1:14" s="37" customFormat="1" ht="15.75" x14ac:dyDescent="0.25">
      <c r="A3" s="225" t="s">
        <v>25</v>
      </c>
      <c r="B3" s="225"/>
      <c r="C3" s="225"/>
      <c r="D3" s="36"/>
      <c r="E3" s="36"/>
      <c r="F3" s="36"/>
      <c r="G3" s="36"/>
      <c r="H3" s="36"/>
      <c r="I3" s="36"/>
      <c r="J3" s="36"/>
      <c r="K3" s="36"/>
    </row>
    <row r="4" spans="1:14" s="37" customFormat="1" ht="15.75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4" s="39" customFormat="1" ht="15.75" x14ac:dyDescent="0.25">
      <c r="A5" s="225" t="s">
        <v>26</v>
      </c>
      <c r="B5" s="225"/>
      <c r="C5" s="225"/>
      <c r="D5" s="36"/>
      <c r="E5" s="36"/>
      <c r="F5" s="36"/>
      <c r="G5" s="36"/>
      <c r="H5" s="36"/>
      <c r="I5" s="36"/>
      <c r="J5" s="36"/>
      <c r="K5" s="37"/>
      <c r="L5" s="37"/>
      <c r="M5" s="37"/>
      <c r="N5" s="37"/>
    </row>
    <row r="6" spans="1:14" ht="15.75" x14ac:dyDescent="0.25">
      <c r="A6" s="226" t="s">
        <v>1</v>
      </c>
      <c r="B6" s="226"/>
      <c r="C6" s="226"/>
      <c r="D6" s="40"/>
      <c r="E6" s="40"/>
      <c r="F6" s="40"/>
      <c r="G6" s="40"/>
      <c r="H6" s="36"/>
      <c r="I6" s="36"/>
      <c r="J6" s="36"/>
      <c r="K6" s="41"/>
      <c r="L6" s="41"/>
      <c r="M6" s="41"/>
      <c r="N6" s="41"/>
    </row>
    <row r="7" spans="1:14" ht="15.75" x14ac:dyDescent="0.25">
      <c r="A7" s="42"/>
      <c r="B7" s="42"/>
      <c r="C7" s="42"/>
      <c r="D7" s="40"/>
      <c r="E7" s="40"/>
      <c r="F7" s="40"/>
      <c r="G7" s="40"/>
      <c r="H7" s="36"/>
      <c r="I7" s="36"/>
      <c r="J7" s="36"/>
      <c r="K7" s="41"/>
      <c r="L7" s="41"/>
      <c r="M7" s="41"/>
      <c r="N7" s="41"/>
    </row>
    <row r="8" spans="1:14" ht="15.75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41"/>
      <c r="L8" s="41"/>
      <c r="M8" s="41"/>
      <c r="N8" s="41"/>
    </row>
    <row r="9" spans="1:14" ht="16.5" x14ac:dyDescent="0.25">
      <c r="A9" s="38"/>
      <c r="B9" s="38"/>
      <c r="D9" s="8" t="s">
        <v>2</v>
      </c>
      <c r="E9" s="38"/>
      <c r="F9" s="38"/>
      <c r="G9" s="38"/>
      <c r="H9" s="38"/>
      <c r="I9" s="38"/>
      <c r="J9" s="38"/>
      <c r="K9" s="41"/>
      <c r="L9" s="41"/>
      <c r="M9" s="41"/>
      <c r="N9" s="41"/>
    </row>
    <row r="10" spans="1:14" ht="16.5" x14ac:dyDescent="0.25">
      <c r="A10" s="43"/>
      <c r="B10" s="1"/>
      <c r="D10" s="10" t="s">
        <v>209</v>
      </c>
      <c r="F10" s="44"/>
      <c r="G10" s="11"/>
      <c r="H10" s="27"/>
      <c r="J10" s="1"/>
      <c r="K10" s="41"/>
      <c r="L10" s="41"/>
    </row>
    <row r="11" spans="1:14" s="47" customFormat="1" ht="16.5" x14ac:dyDescent="0.25">
      <c r="A11" s="45"/>
      <c r="B11" s="46"/>
      <c r="D11" s="46"/>
      <c r="F11" s="44"/>
      <c r="G11" s="48"/>
      <c r="H11" s="27"/>
      <c r="J11" s="46"/>
      <c r="K11" s="41"/>
      <c r="L11" s="41"/>
    </row>
    <row r="12" spans="1:14" ht="16.5" x14ac:dyDescent="0.25">
      <c r="A12" s="9" t="s">
        <v>27</v>
      </c>
      <c r="B12" s="49"/>
      <c r="D12" s="50">
        <v>803.61881999999991</v>
      </c>
      <c r="F12" s="51"/>
      <c r="G12" s="31"/>
      <c r="H12" s="27"/>
      <c r="J12" s="51"/>
      <c r="K12" s="41"/>
      <c r="L12" s="41"/>
    </row>
    <row r="13" spans="1:14" ht="16.5" x14ac:dyDescent="0.25">
      <c r="A13" s="9" t="s">
        <v>28</v>
      </c>
      <c r="B13" s="52"/>
      <c r="D13" s="32">
        <v>5718.8228894064769</v>
      </c>
      <c r="F13" s="53"/>
      <c r="G13" s="22"/>
      <c r="H13" s="27"/>
      <c r="J13" s="53"/>
      <c r="K13" s="41"/>
      <c r="L13" s="41"/>
    </row>
    <row r="14" spans="1:14" ht="16.5" x14ac:dyDescent="0.25">
      <c r="A14" s="9" t="s">
        <v>29</v>
      </c>
      <c r="B14" s="54"/>
      <c r="D14" s="32">
        <v>212.18943889715825</v>
      </c>
      <c r="F14" s="55"/>
      <c r="G14" s="22"/>
      <c r="H14" s="27"/>
      <c r="J14" s="55"/>
      <c r="K14" s="41"/>
      <c r="L14" s="41"/>
    </row>
    <row r="15" spans="1:14" ht="16.5" x14ac:dyDescent="0.25">
      <c r="A15" s="9" t="s">
        <v>30</v>
      </c>
      <c r="B15" s="54"/>
      <c r="D15" s="32">
        <v>-3.4645500000000173</v>
      </c>
      <c r="F15" s="55"/>
      <c r="G15" s="22"/>
      <c r="H15" s="27"/>
      <c r="J15" s="55"/>
      <c r="K15" s="41"/>
      <c r="L15" s="41"/>
    </row>
    <row r="16" spans="1:14" ht="16.5" x14ac:dyDescent="0.25">
      <c r="A16" s="9" t="s">
        <v>31</v>
      </c>
      <c r="B16" s="54"/>
      <c r="D16" s="32">
        <v>42074.365252725904</v>
      </c>
      <c r="F16" s="55"/>
      <c r="G16" s="22"/>
      <c r="H16" s="27"/>
      <c r="J16" s="55"/>
      <c r="K16" s="41"/>
      <c r="L16" s="41"/>
    </row>
    <row r="17" spans="1:12" ht="33.75" thickBot="1" x14ac:dyDescent="0.3">
      <c r="A17" s="56" t="s">
        <v>32</v>
      </c>
      <c r="B17" s="57"/>
      <c r="D17" s="58">
        <f>SUM(D12:D16)</f>
        <v>48805.53185102954</v>
      </c>
      <c r="F17" s="57"/>
      <c r="G17" s="31"/>
      <c r="H17" s="27"/>
      <c r="J17" s="19"/>
      <c r="K17" s="41"/>
      <c r="L17" s="41"/>
    </row>
    <row r="18" spans="1:12" ht="17.25" thickTop="1" x14ac:dyDescent="0.25">
      <c r="A18" s="59"/>
      <c r="B18" s="60"/>
      <c r="C18" s="60"/>
      <c r="D18" s="60"/>
      <c r="E18" s="60"/>
      <c r="F18" s="60"/>
      <c r="G18" s="60"/>
      <c r="H18" s="27"/>
      <c r="I18" s="60"/>
      <c r="J18" s="60"/>
      <c r="K18" s="41"/>
      <c r="L18" s="41"/>
    </row>
    <row r="19" spans="1:12" ht="16.5" x14ac:dyDescent="0.25">
      <c r="A19" s="1"/>
      <c r="B19" s="61"/>
      <c r="C19" s="32"/>
      <c r="D19" s="62"/>
      <c r="E19" s="61"/>
      <c r="F19" s="61"/>
      <c r="G19" s="61"/>
      <c r="H19" s="27"/>
      <c r="I19" s="61"/>
      <c r="J19" s="61"/>
      <c r="K19" s="41"/>
      <c r="L19" s="41"/>
    </row>
    <row r="20" spans="1:12" ht="16.5" x14ac:dyDescent="0.25">
      <c r="A20" s="2"/>
      <c r="B20" s="2"/>
      <c r="C20" s="5"/>
    </row>
    <row r="21" spans="1:12" x14ac:dyDescent="0.2">
      <c r="C21" s="63"/>
    </row>
  </sheetData>
  <mergeCells count="3">
    <mergeCell ref="A3:C3"/>
    <mergeCell ref="A5:C5"/>
    <mergeCell ref="A6:C6"/>
  </mergeCells>
  <pageMargins left="0.7" right="0.7" top="0.75" bottom="0.75" header="0.3" footer="0.3"/>
  <pageSetup orientation="portrait" r:id="rId1"/>
  <headerFooter>
    <oddHeader xml:space="preserve">&amp;R&amp;"Arial,Bold"&amp;13EXHIBIT P-4
SCHEDULE AMC-12-UPDATE 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92D050"/>
  </sheetPr>
  <dimension ref="A1:I47"/>
  <sheetViews>
    <sheetView topLeftCell="A13" zoomScaleNormal="100" workbookViewId="0">
      <selection activeCell="C17" sqref="C17"/>
    </sheetView>
  </sheetViews>
  <sheetFormatPr defaultColWidth="9.140625" defaultRowHeight="16.5" x14ac:dyDescent="0.25"/>
  <cols>
    <col min="1" max="1" width="46.28515625" style="1" customWidth="1"/>
    <col min="2" max="2" width="12.42578125" style="1" customWidth="1"/>
    <col min="3" max="3" width="21.7109375" style="1" bestFit="1" customWidth="1"/>
    <col min="4" max="4" width="17" style="1" bestFit="1" customWidth="1"/>
    <col min="5" max="5" width="11.42578125" style="1" customWidth="1"/>
    <col min="6" max="6" width="19.42578125" style="1" bestFit="1" customWidth="1"/>
    <col min="7" max="7" width="11.42578125" style="1" customWidth="1"/>
    <col min="8" max="8" width="19.42578125" style="1" bestFit="1" customWidth="1"/>
    <col min="9" max="9" width="11.42578125" style="1" customWidth="1"/>
    <col min="10" max="10" width="8.5703125" style="1" customWidth="1"/>
    <col min="11" max="16384" width="9.140625" style="1"/>
  </cols>
  <sheetData>
    <row r="1" spans="1:9" x14ac:dyDescent="0.25">
      <c r="A1" s="2"/>
    </row>
    <row r="3" spans="1:9" x14ac:dyDescent="0.25">
      <c r="A3" s="218" t="s">
        <v>0</v>
      </c>
      <c r="B3" s="218"/>
      <c r="C3" s="218"/>
      <c r="D3" s="3"/>
      <c r="E3" s="3"/>
      <c r="F3" s="3"/>
      <c r="G3" s="3"/>
      <c r="H3" s="3"/>
      <c r="I3" s="3"/>
    </row>
    <row r="5" spans="1:9" x14ac:dyDescent="0.25">
      <c r="A5" s="218" t="s">
        <v>16</v>
      </c>
      <c r="B5" s="218"/>
      <c r="C5" s="218"/>
      <c r="D5" s="3"/>
      <c r="E5" s="3"/>
      <c r="F5" s="3"/>
      <c r="G5" s="3"/>
      <c r="H5" s="3"/>
      <c r="I5" s="3"/>
    </row>
    <row r="6" spans="1:9" x14ac:dyDescent="0.25">
      <c r="A6" s="221" t="s">
        <v>1</v>
      </c>
      <c r="B6" s="221"/>
      <c r="C6" s="221"/>
      <c r="D6" s="6"/>
      <c r="E6" s="6"/>
      <c r="F6" s="6"/>
      <c r="G6" s="6"/>
      <c r="H6" s="6"/>
      <c r="I6" s="6"/>
    </row>
    <row r="7" spans="1:9" x14ac:dyDescent="0.25">
      <c r="A7" s="95"/>
      <c r="B7" s="95"/>
      <c r="C7" s="95"/>
      <c r="D7" s="6"/>
      <c r="E7" s="6"/>
      <c r="F7" s="6"/>
      <c r="G7" s="6"/>
      <c r="H7" s="6"/>
      <c r="I7" s="6"/>
    </row>
    <row r="8" spans="1:9" x14ac:dyDescent="0.25">
      <c r="A8" s="95"/>
      <c r="B8" s="95"/>
      <c r="C8" s="95"/>
      <c r="D8" s="6"/>
      <c r="E8" s="6"/>
      <c r="F8" s="6"/>
      <c r="G8" s="6"/>
      <c r="H8" s="6"/>
      <c r="I8" s="6"/>
    </row>
    <row r="9" spans="1:9" x14ac:dyDescent="0.25">
      <c r="C9" s="8" t="s">
        <v>2</v>
      </c>
      <c r="D9" s="9"/>
      <c r="E9" s="9"/>
      <c r="F9" s="9"/>
    </row>
    <row r="10" spans="1:9" x14ac:dyDescent="0.25">
      <c r="C10" s="10" t="s">
        <v>209</v>
      </c>
      <c r="E10" s="27"/>
      <c r="F10" s="25"/>
    </row>
    <row r="11" spans="1:9" x14ac:dyDescent="0.25">
      <c r="A11" s="15" t="s">
        <v>17</v>
      </c>
      <c r="B11" s="28"/>
      <c r="C11" s="29"/>
      <c r="E11" s="30"/>
      <c r="F11" s="13"/>
    </row>
    <row r="12" spans="1:9" x14ac:dyDescent="0.25">
      <c r="A12" s="1" t="s">
        <v>18</v>
      </c>
      <c r="C12" s="50">
        <v>4122.8725903499999</v>
      </c>
      <c r="E12" s="30"/>
      <c r="F12" s="31"/>
    </row>
    <row r="13" spans="1:9" x14ac:dyDescent="0.25">
      <c r="A13" s="1" t="s">
        <v>19</v>
      </c>
      <c r="C13" s="32">
        <v>-3632.9778089999995</v>
      </c>
      <c r="E13" s="32"/>
      <c r="F13" s="20"/>
    </row>
    <row r="14" spans="1:9" x14ac:dyDescent="0.25">
      <c r="A14" s="1" t="s">
        <v>81</v>
      </c>
      <c r="C14" s="32">
        <v>-321.70410500999998</v>
      </c>
      <c r="E14" s="32"/>
      <c r="F14" s="20"/>
    </row>
    <row r="15" spans="1:9" x14ac:dyDescent="0.25">
      <c r="A15" s="96" t="s">
        <v>20</v>
      </c>
      <c r="B15" s="28"/>
      <c r="C15" s="92">
        <f>SUM(C12:C14)</f>
        <v>168.19067634000038</v>
      </c>
      <c r="E15" s="30"/>
      <c r="F15" s="31"/>
    </row>
    <row r="16" spans="1:9" x14ac:dyDescent="0.25">
      <c r="A16" s="15" t="s">
        <v>21</v>
      </c>
      <c r="B16" s="28"/>
      <c r="C16" s="75"/>
      <c r="E16" s="30"/>
      <c r="F16" s="19"/>
    </row>
    <row r="17" spans="1:6" x14ac:dyDescent="0.25">
      <c r="A17" s="1" t="s">
        <v>22</v>
      </c>
      <c r="C17" s="50">
        <v>21969.342099900001</v>
      </c>
      <c r="E17" s="30"/>
      <c r="F17" s="18"/>
    </row>
    <row r="18" spans="1:6" x14ac:dyDescent="0.25">
      <c r="A18" s="96" t="s">
        <v>23</v>
      </c>
      <c r="C18" s="92">
        <f>SUM(C17:C17)</f>
        <v>21969.342099900001</v>
      </c>
      <c r="F18" s="31"/>
    </row>
    <row r="19" spans="1:6" x14ac:dyDescent="0.25">
      <c r="A19" s="96"/>
      <c r="C19" s="92"/>
      <c r="F19" s="31"/>
    </row>
    <row r="20" spans="1:6" ht="17.25" thickBot="1" x14ac:dyDescent="0.3">
      <c r="A20" s="96" t="s">
        <v>24</v>
      </c>
      <c r="C20" s="94">
        <f>C15+C18</f>
        <v>22137.532776240001</v>
      </c>
      <c r="F20" s="31"/>
    </row>
    <row r="21" spans="1:6" ht="17.25" thickTop="1" x14ac:dyDescent="0.25">
      <c r="C21" s="34"/>
      <c r="D21" s="34"/>
    </row>
    <row r="22" spans="1:6" x14ac:dyDescent="0.25">
      <c r="A22" s="5"/>
      <c r="C22" s="34"/>
      <c r="D22" s="34"/>
    </row>
    <row r="23" spans="1:6" x14ac:dyDescent="0.25">
      <c r="A23" s="2"/>
      <c r="B23" s="97"/>
      <c r="C23" s="34"/>
      <c r="D23" s="34"/>
    </row>
    <row r="24" spans="1:6" x14ac:dyDescent="0.25">
      <c r="C24" s="34"/>
      <c r="D24" s="34"/>
    </row>
    <row r="25" spans="1:6" x14ac:dyDescent="0.25">
      <c r="C25" s="34"/>
      <c r="D25" s="34"/>
    </row>
    <row r="26" spans="1:6" x14ac:dyDescent="0.25">
      <c r="C26" s="34"/>
      <c r="D26" s="34"/>
    </row>
    <row r="27" spans="1:6" x14ac:dyDescent="0.25">
      <c r="C27" s="34"/>
      <c r="D27" s="34"/>
    </row>
    <row r="28" spans="1:6" x14ac:dyDescent="0.25">
      <c r="C28" s="34"/>
      <c r="D28" s="34"/>
    </row>
    <row r="29" spans="1:6" x14ac:dyDescent="0.25">
      <c r="C29" s="34"/>
      <c r="D29" s="34"/>
    </row>
    <row r="30" spans="1:6" x14ac:dyDescent="0.25">
      <c r="C30" s="34"/>
      <c r="D30" s="34"/>
    </row>
    <row r="31" spans="1:6" x14ac:dyDescent="0.25">
      <c r="C31" s="34"/>
      <c r="D31" s="34"/>
    </row>
    <row r="32" spans="1:6" x14ac:dyDescent="0.25">
      <c r="C32" s="34"/>
      <c r="D32" s="34"/>
    </row>
    <row r="33" spans="1:4" x14ac:dyDescent="0.25">
      <c r="C33" s="34"/>
      <c r="D33" s="34"/>
    </row>
    <row r="34" spans="1:4" x14ac:dyDescent="0.25">
      <c r="C34" s="34"/>
      <c r="D34" s="34"/>
    </row>
    <row r="35" spans="1:4" x14ac:dyDescent="0.25">
      <c r="C35" s="34"/>
      <c r="D35" s="34"/>
    </row>
    <row r="36" spans="1:4" x14ac:dyDescent="0.25">
      <c r="C36" s="34"/>
      <c r="D36" s="34"/>
    </row>
    <row r="37" spans="1:4" x14ac:dyDescent="0.25">
      <c r="C37" s="34"/>
      <c r="D37" s="34"/>
    </row>
    <row r="38" spans="1:4" x14ac:dyDescent="0.25">
      <c r="C38" s="34"/>
      <c r="D38" s="34"/>
    </row>
    <row r="39" spans="1:4" x14ac:dyDescent="0.25">
      <c r="C39" s="34"/>
      <c r="D39" s="34"/>
    </row>
    <row r="40" spans="1:4" x14ac:dyDescent="0.25">
      <c r="C40" s="34"/>
      <c r="D40" s="34"/>
    </row>
    <row r="41" spans="1:4" x14ac:dyDescent="0.25">
      <c r="C41" s="34"/>
      <c r="D41" s="34"/>
    </row>
    <row r="42" spans="1:4" x14ac:dyDescent="0.25">
      <c r="A42" s="28"/>
      <c r="C42" s="34"/>
      <c r="D42" s="34"/>
    </row>
    <row r="43" spans="1:4" x14ac:dyDescent="0.25">
      <c r="C43" s="34"/>
      <c r="D43" s="34"/>
    </row>
    <row r="44" spans="1:4" x14ac:dyDescent="0.25">
      <c r="C44" s="34"/>
      <c r="D44" s="34"/>
    </row>
    <row r="45" spans="1:4" x14ac:dyDescent="0.25">
      <c r="C45" s="34"/>
      <c r="D45" s="34"/>
    </row>
    <row r="46" spans="1:4" x14ac:dyDescent="0.25">
      <c r="A46" s="28"/>
      <c r="C46" s="34"/>
      <c r="D46" s="34"/>
    </row>
    <row r="47" spans="1:4" x14ac:dyDescent="0.25">
      <c r="C47" s="34"/>
    </row>
  </sheetData>
  <mergeCells count="3">
    <mergeCell ref="A3:C3"/>
    <mergeCell ref="A5:C5"/>
    <mergeCell ref="A6:C6"/>
  </mergeCells>
  <pageMargins left="0.7" right="0.7" top="0.75" bottom="0.75" header="0.3" footer="0.3"/>
  <pageSetup orientation="portrait" r:id="rId1"/>
  <headerFooter>
    <oddHeader xml:space="preserve">&amp;R&amp;"Arial,Bold"&amp;13EXHIBIT P-4
SCHEDULE AMC-13-UPDATE 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92D050"/>
  </sheetPr>
  <dimension ref="A1:M326"/>
  <sheetViews>
    <sheetView tabSelected="1" zoomScaleNormal="100" workbookViewId="0">
      <selection sqref="A1:B1"/>
    </sheetView>
  </sheetViews>
  <sheetFormatPr defaultColWidth="9.140625" defaultRowHeight="14.25" x14ac:dyDescent="0.2"/>
  <cols>
    <col min="1" max="1" width="67.5703125" style="117" customWidth="1"/>
    <col min="2" max="2" width="16.140625" style="117" bestFit="1" customWidth="1"/>
    <col min="3" max="3" width="22.140625" style="117" customWidth="1"/>
    <col min="4" max="4" width="11" style="117" bestFit="1" customWidth="1"/>
    <col min="5" max="5" width="9.140625" style="117"/>
    <col min="6" max="6" width="12.7109375" style="117" bestFit="1" customWidth="1"/>
    <col min="7" max="7" width="9.140625" style="117"/>
    <col min="8" max="8" width="15.7109375" style="117" bestFit="1" customWidth="1"/>
    <col min="9" max="13" width="11.5703125" style="117" bestFit="1" customWidth="1"/>
    <col min="14" max="16384" width="9.140625" style="117"/>
  </cols>
  <sheetData>
    <row r="1" spans="1:3" ht="15" x14ac:dyDescent="0.25">
      <c r="A1" s="227" t="s">
        <v>0</v>
      </c>
      <c r="B1" s="227"/>
      <c r="C1" s="116" t="s">
        <v>198</v>
      </c>
    </row>
    <row r="2" spans="1:3" ht="30" x14ac:dyDescent="0.25">
      <c r="A2" s="116"/>
      <c r="B2" s="116"/>
      <c r="C2" s="215" t="s">
        <v>219</v>
      </c>
    </row>
    <row r="3" spans="1:3" ht="15" x14ac:dyDescent="0.25">
      <c r="A3" s="228" t="s">
        <v>93</v>
      </c>
      <c r="B3" s="227"/>
      <c r="C3" s="217" t="s">
        <v>200</v>
      </c>
    </row>
    <row r="4" spans="1:3" ht="15" x14ac:dyDescent="0.25">
      <c r="A4" s="229" t="s">
        <v>212</v>
      </c>
      <c r="B4" s="229"/>
      <c r="C4" s="202"/>
    </row>
    <row r="5" spans="1:3" ht="15" x14ac:dyDescent="0.25">
      <c r="A5" s="228" t="s">
        <v>94</v>
      </c>
      <c r="B5" s="228"/>
      <c r="C5" s="118"/>
    </row>
    <row r="6" spans="1:3" ht="12.75" customHeight="1" x14ac:dyDescent="0.2">
      <c r="B6" s="119"/>
      <c r="C6" s="120"/>
    </row>
    <row r="7" spans="1:3" x14ac:dyDescent="0.2">
      <c r="A7" s="119"/>
      <c r="B7" s="121"/>
      <c r="C7" s="122"/>
    </row>
    <row r="9" spans="1:3" x14ac:dyDescent="0.2">
      <c r="A9" s="123"/>
      <c r="B9" s="124"/>
      <c r="C9" s="124"/>
    </row>
    <row r="10" spans="1:3" x14ac:dyDescent="0.2">
      <c r="A10" s="125" t="s">
        <v>95</v>
      </c>
      <c r="B10" s="126">
        <v>740632.19460284186</v>
      </c>
      <c r="C10" s="127"/>
    </row>
    <row r="11" spans="1:3" ht="13.5" customHeight="1" x14ac:dyDescent="0.2">
      <c r="A11" s="128"/>
      <c r="B11" s="129"/>
      <c r="C11" s="127"/>
    </row>
    <row r="12" spans="1:3" x14ac:dyDescent="0.2">
      <c r="B12" s="127"/>
      <c r="C12" s="127"/>
    </row>
    <row r="13" spans="1:3" x14ac:dyDescent="0.2">
      <c r="A13" s="130"/>
      <c r="B13" s="127"/>
      <c r="C13" s="127"/>
    </row>
    <row r="14" spans="1:3" ht="15" customHeight="1" x14ac:dyDescent="0.2">
      <c r="A14" s="123"/>
      <c r="B14" s="127"/>
      <c r="C14" s="127"/>
    </row>
    <row r="15" spans="1:3" x14ac:dyDescent="0.2">
      <c r="A15" s="125" t="s">
        <v>96</v>
      </c>
      <c r="B15" s="131">
        <v>614692.76627520483</v>
      </c>
      <c r="C15" s="127"/>
    </row>
    <row r="16" spans="1:3" x14ac:dyDescent="0.2">
      <c r="A16" s="128"/>
      <c r="B16" s="127"/>
      <c r="C16" s="127"/>
    </row>
    <row r="17" spans="1:3" x14ac:dyDescent="0.2">
      <c r="A17" s="130"/>
      <c r="B17" s="127"/>
      <c r="C17" s="127"/>
    </row>
    <row r="18" spans="1:3" x14ac:dyDescent="0.2">
      <c r="A18" s="125" t="s">
        <v>97</v>
      </c>
      <c r="B18" s="132">
        <f>B10-B15</f>
        <v>125939.42832763703</v>
      </c>
      <c r="C18" s="127"/>
    </row>
    <row r="19" spans="1:3" x14ac:dyDescent="0.2">
      <c r="A19" s="123"/>
      <c r="B19" s="132"/>
      <c r="C19" s="127"/>
    </row>
    <row r="20" spans="1:3" x14ac:dyDescent="0.2">
      <c r="C20" s="127"/>
    </row>
    <row r="21" spans="1:3" x14ac:dyDescent="0.2">
      <c r="A21" s="133" t="s">
        <v>98</v>
      </c>
      <c r="B21" s="127"/>
      <c r="C21" s="127"/>
    </row>
    <row r="22" spans="1:3" x14ac:dyDescent="0.2">
      <c r="B22" s="127"/>
      <c r="C22" s="127"/>
    </row>
    <row r="23" spans="1:3" ht="15" customHeight="1" x14ac:dyDescent="0.2">
      <c r="A23" s="134" t="s">
        <v>99</v>
      </c>
      <c r="B23" s="127">
        <v>21836.947836070001</v>
      </c>
      <c r="C23" s="127"/>
    </row>
    <row r="24" spans="1:3" x14ac:dyDescent="0.2">
      <c r="A24" s="134" t="s">
        <v>211</v>
      </c>
      <c r="B24" s="156">
        <v>-632.29543085000523</v>
      </c>
      <c r="C24" s="127"/>
    </row>
    <row r="25" spans="1:3" ht="15" customHeight="1" x14ac:dyDescent="0.2">
      <c r="A25" s="134" t="s">
        <v>100</v>
      </c>
      <c r="B25" s="213">
        <v>0</v>
      </c>
      <c r="C25" s="127"/>
    </row>
    <row r="26" spans="1:3" x14ac:dyDescent="0.2">
      <c r="A26" s="128" t="s">
        <v>101</v>
      </c>
      <c r="B26" s="136">
        <f>SUM(B23:B25)</f>
        <v>21204.652405219997</v>
      </c>
      <c r="C26" s="127"/>
    </row>
    <row r="27" spans="1:3" x14ac:dyDescent="0.2">
      <c r="A27" s="134"/>
      <c r="B27" s="127"/>
      <c r="C27" s="127"/>
    </row>
    <row r="28" spans="1:3" ht="12.75" customHeight="1" x14ac:dyDescent="0.2">
      <c r="A28" s="134" t="s">
        <v>102</v>
      </c>
      <c r="B28" s="127">
        <f>B26+B18</f>
        <v>147144.08073285702</v>
      </c>
      <c r="C28" s="127"/>
    </row>
    <row r="29" spans="1:3" x14ac:dyDescent="0.2">
      <c r="A29" s="134" t="s">
        <v>103</v>
      </c>
      <c r="B29" s="135">
        <v>-34558.528913109993</v>
      </c>
      <c r="C29" s="127"/>
    </row>
    <row r="30" spans="1:3" ht="15" thickBot="1" x14ac:dyDescent="0.25">
      <c r="A30" s="128" t="s">
        <v>104</v>
      </c>
      <c r="B30" s="137">
        <f>B28+B29</f>
        <v>112585.55181974702</v>
      </c>
      <c r="C30" s="127"/>
    </row>
    <row r="31" spans="1:3" ht="15" thickTop="1" x14ac:dyDescent="0.2">
      <c r="C31" s="127"/>
    </row>
    <row r="33" spans="1:3" x14ac:dyDescent="0.2">
      <c r="A33" s="117" t="s">
        <v>218</v>
      </c>
    </row>
    <row r="36" spans="1:3" ht="15" x14ac:dyDescent="0.25">
      <c r="A36" s="227" t="s">
        <v>0</v>
      </c>
      <c r="B36" s="227"/>
      <c r="C36" s="116" t="str">
        <f>C1</f>
        <v>Exhibit P-4</v>
      </c>
    </row>
    <row r="37" spans="1:3" ht="30" x14ac:dyDescent="0.25">
      <c r="A37" s="116"/>
      <c r="B37" s="116"/>
      <c r="C37" s="216" t="str">
        <f>C2</f>
        <v>Schedule AMC - 14 - Update 1</v>
      </c>
    </row>
    <row r="38" spans="1:3" ht="15" x14ac:dyDescent="0.25">
      <c r="A38" s="228" t="s">
        <v>112</v>
      </c>
      <c r="B38" s="227"/>
      <c r="C38" s="217" t="s">
        <v>199</v>
      </c>
    </row>
    <row r="39" spans="1:3" ht="15" x14ac:dyDescent="0.25">
      <c r="A39" s="229" t="str">
        <f>+A4</f>
        <v>12 MONTHS ENDING August 31, 2021*</v>
      </c>
      <c r="B39" s="229"/>
      <c r="C39" s="202"/>
    </row>
    <row r="40" spans="1:3" ht="15" x14ac:dyDescent="0.25">
      <c r="A40" s="228" t="s">
        <v>94</v>
      </c>
      <c r="B40" s="228"/>
      <c r="C40" s="118"/>
    </row>
    <row r="43" spans="1:3" x14ac:dyDescent="0.2">
      <c r="A43" s="142"/>
      <c r="B43" s="138"/>
    </row>
    <row r="44" spans="1:3" x14ac:dyDescent="0.2">
      <c r="A44" s="143"/>
      <c r="B44" s="139"/>
    </row>
    <row r="45" spans="1:3" x14ac:dyDescent="0.2">
      <c r="A45" s="140" t="s">
        <v>105</v>
      </c>
      <c r="B45" s="144">
        <v>516652.43398019928</v>
      </c>
    </row>
    <row r="46" spans="1:3" x14ac:dyDescent="0.2">
      <c r="A46" s="117" t="s">
        <v>106</v>
      </c>
      <c r="B46" s="144">
        <v>15228.227144189284</v>
      </c>
    </row>
    <row r="47" spans="1:3" x14ac:dyDescent="0.2">
      <c r="A47" s="117" t="s">
        <v>107</v>
      </c>
      <c r="B47" s="144">
        <v>102600.97867440089</v>
      </c>
    </row>
    <row r="48" spans="1:3" x14ac:dyDescent="0.2">
      <c r="A48" s="117" t="s">
        <v>108</v>
      </c>
      <c r="B48" s="144">
        <v>65349.042233723456</v>
      </c>
    </row>
    <row r="49" spans="1:4" x14ac:dyDescent="0.2">
      <c r="A49" s="117" t="s">
        <v>109</v>
      </c>
      <c r="B49" s="205">
        <v>0</v>
      </c>
    </row>
    <row r="50" spans="1:4" x14ac:dyDescent="0.2">
      <c r="A50" s="117" t="s">
        <v>110</v>
      </c>
      <c r="B50" s="144">
        <v>2006.7161248403677</v>
      </c>
    </row>
    <row r="51" spans="1:4" x14ac:dyDescent="0.2">
      <c r="A51" s="117" t="s">
        <v>10</v>
      </c>
      <c r="B51" s="144">
        <v>7.2064651828358297</v>
      </c>
    </row>
    <row r="52" spans="1:4" x14ac:dyDescent="0.2">
      <c r="A52" s="140" t="s">
        <v>111</v>
      </c>
      <c r="B52" s="144">
        <v>43104.634161924798</v>
      </c>
    </row>
    <row r="53" spans="1:4" x14ac:dyDescent="0.2">
      <c r="A53" s="140" t="s">
        <v>12</v>
      </c>
      <c r="B53" s="144">
        <v>-4317.0441851522901</v>
      </c>
    </row>
    <row r="54" spans="1:4" ht="15" thickBot="1" x14ac:dyDescent="0.25">
      <c r="A54" s="117" t="s">
        <v>113</v>
      </c>
      <c r="B54" s="145">
        <f>SUM(B45:B53)</f>
        <v>740632.19459930866</v>
      </c>
      <c r="D54" s="156"/>
    </row>
    <row r="55" spans="1:4" ht="15" thickTop="1" x14ac:dyDescent="0.2"/>
    <row r="57" spans="1:4" x14ac:dyDescent="0.2">
      <c r="A57" s="117" t="str">
        <f>A33</f>
        <v>*  9 Months Actual and 3 Months Estimated</v>
      </c>
      <c r="B57" s="146"/>
    </row>
    <row r="60" spans="1:4" ht="15" x14ac:dyDescent="0.25">
      <c r="A60" s="227" t="s">
        <v>0</v>
      </c>
      <c r="B60" s="227"/>
      <c r="C60" s="116" t="str">
        <f>C1</f>
        <v>Exhibit P-4</v>
      </c>
    </row>
    <row r="61" spans="1:4" ht="30" x14ac:dyDescent="0.25">
      <c r="A61" s="116"/>
      <c r="B61" s="147"/>
      <c r="C61" s="216" t="str">
        <f>C2</f>
        <v>Schedule AMC - 14 - Update 1</v>
      </c>
    </row>
    <row r="62" spans="1:4" ht="15" x14ac:dyDescent="0.25">
      <c r="A62" s="228" t="s">
        <v>114</v>
      </c>
      <c r="B62" s="227"/>
      <c r="C62" s="217" t="s">
        <v>201</v>
      </c>
    </row>
    <row r="63" spans="1:4" ht="15" x14ac:dyDescent="0.25">
      <c r="A63" s="229" t="str">
        <f>A39</f>
        <v>12 MONTHS ENDING August 31, 2021*</v>
      </c>
      <c r="B63" s="229"/>
      <c r="C63" s="202"/>
    </row>
    <row r="64" spans="1:4" ht="15" x14ac:dyDescent="0.25">
      <c r="A64" s="228" t="s">
        <v>94</v>
      </c>
      <c r="B64" s="228"/>
      <c r="C64" s="118"/>
    </row>
    <row r="65" spans="1:2" x14ac:dyDescent="0.2">
      <c r="B65" s="148"/>
    </row>
    <row r="66" spans="1:2" x14ac:dyDescent="0.2">
      <c r="B66" s="148"/>
    </row>
    <row r="67" spans="1:2" x14ac:dyDescent="0.2">
      <c r="A67" s="117" t="s">
        <v>115</v>
      </c>
      <c r="B67" s="148"/>
    </row>
    <row r="68" spans="1:2" x14ac:dyDescent="0.2">
      <c r="A68" s="130" t="s">
        <v>116</v>
      </c>
      <c r="B68" s="149">
        <v>229807.46483143113</v>
      </c>
    </row>
    <row r="69" spans="1:2" x14ac:dyDescent="0.2">
      <c r="A69" s="123" t="s">
        <v>117</v>
      </c>
      <c r="B69" s="148">
        <v>9498.2654498999964</v>
      </c>
    </row>
    <row r="70" spans="1:2" x14ac:dyDescent="0.2">
      <c r="A70" s="123" t="s">
        <v>118</v>
      </c>
      <c r="B70" s="148">
        <v>0</v>
      </c>
    </row>
    <row r="71" spans="1:2" x14ac:dyDescent="0.2">
      <c r="A71" s="123" t="s">
        <v>119</v>
      </c>
      <c r="B71" s="150">
        <v>3222.6574356578844</v>
      </c>
    </row>
    <row r="72" spans="1:2" x14ac:dyDescent="0.2">
      <c r="A72" s="123" t="s">
        <v>120</v>
      </c>
      <c r="B72" s="206">
        <v>0</v>
      </c>
    </row>
    <row r="73" spans="1:2" x14ac:dyDescent="0.2">
      <c r="A73" s="152" t="s">
        <v>77</v>
      </c>
      <c r="B73" s="153">
        <f>SUM(B67:B71)</f>
        <v>242528.38771698903</v>
      </c>
    </row>
    <row r="74" spans="1:2" x14ac:dyDescent="0.2">
      <c r="A74" s="152"/>
      <c r="B74" s="153"/>
    </row>
    <row r="75" spans="1:2" x14ac:dyDescent="0.2">
      <c r="A75" s="154" t="s">
        <v>78</v>
      </c>
      <c r="B75" s="148"/>
    </row>
    <row r="76" spans="1:2" x14ac:dyDescent="0.2">
      <c r="A76" s="117" t="s">
        <v>121</v>
      </c>
      <c r="B76" s="149">
        <v>6572.4381385363176</v>
      </c>
    </row>
    <row r="77" spans="1:2" x14ac:dyDescent="0.2">
      <c r="A77" s="117" t="s">
        <v>122</v>
      </c>
      <c r="B77" s="155">
        <v>1287.3649313683859</v>
      </c>
    </row>
    <row r="78" spans="1:2" x14ac:dyDescent="0.2">
      <c r="A78" s="123" t="s">
        <v>123</v>
      </c>
      <c r="B78" s="156">
        <f>SUM(B76:B77)</f>
        <v>7859.8030699047031</v>
      </c>
    </row>
    <row r="79" spans="1:2" x14ac:dyDescent="0.2">
      <c r="B79" s="148"/>
    </row>
    <row r="80" spans="1:2" x14ac:dyDescent="0.2">
      <c r="A80" s="130" t="s">
        <v>124</v>
      </c>
      <c r="B80" s="148"/>
    </row>
    <row r="81" spans="1:2" x14ac:dyDescent="0.2">
      <c r="A81" s="117" t="s">
        <v>121</v>
      </c>
      <c r="B81" s="149">
        <v>37222.232607714817</v>
      </c>
    </row>
    <row r="82" spans="1:2" x14ac:dyDescent="0.2">
      <c r="A82" s="117" t="s">
        <v>122</v>
      </c>
      <c r="B82" s="155">
        <v>13915.027346411143</v>
      </c>
    </row>
    <row r="83" spans="1:2" x14ac:dyDescent="0.2">
      <c r="A83" s="123" t="s">
        <v>125</v>
      </c>
      <c r="B83" s="148">
        <f>SUM(B81:B82)</f>
        <v>51137.259954125962</v>
      </c>
    </row>
    <row r="84" spans="1:2" x14ac:dyDescent="0.2">
      <c r="B84" s="148"/>
    </row>
    <row r="85" spans="1:2" x14ac:dyDescent="0.2">
      <c r="A85" s="117" t="s">
        <v>126</v>
      </c>
      <c r="B85" s="148"/>
    </row>
    <row r="86" spans="1:2" x14ac:dyDescent="0.2">
      <c r="A86" s="130" t="s">
        <v>127</v>
      </c>
      <c r="B86" s="149">
        <v>38360.968742737859</v>
      </c>
    </row>
    <row r="87" spans="1:2" x14ac:dyDescent="0.2">
      <c r="A87" s="130" t="s">
        <v>128</v>
      </c>
      <c r="B87" s="155">
        <v>27191.965672638678</v>
      </c>
    </row>
    <row r="88" spans="1:2" x14ac:dyDescent="0.2">
      <c r="A88" s="123" t="s">
        <v>129</v>
      </c>
      <c r="B88" s="148">
        <f>SUM(B86:B87)</f>
        <v>65552.934415376541</v>
      </c>
    </row>
    <row r="89" spans="1:2" x14ac:dyDescent="0.2">
      <c r="B89" s="148"/>
    </row>
    <row r="90" spans="1:2" x14ac:dyDescent="0.2">
      <c r="A90" s="130" t="s">
        <v>130</v>
      </c>
      <c r="B90" s="148">
        <v>4246.5233441181035</v>
      </c>
    </row>
    <row r="91" spans="1:2" x14ac:dyDescent="0.2">
      <c r="A91" s="130"/>
      <c r="B91" s="148"/>
    </row>
    <row r="92" spans="1:2" x14ac:dyDescent="0.2">
      <c r="A92" s="130" t="s">
        <v>131</v>
      </c>
      <c r="B92" s="148"/>
    </row>
    <row r="93" spans="1:2" x14ac:dyDescent="0.2">
      <c r="A93" s="117" t="s">
        <v>121</v>
      </c>
      <c r="B93" s="151">
        <v>93832.844672420964</v>
      </c>
    </row>
    <row r="94" spans="1:2" x14ac:dyDescent="0.2">
      <c r="A94" s="123" t="s">
        <v>132</v>
      </c>
      <c r="B94" s="148">
        <f>SUM(B93:B93)</f>
        <v>93832.844672420964</v>
      </c>
    </row>
    <row r="95" spans="1:2" x14ac:dyDescent="0.2">
      <c r="A95" s="130"/>
      <c r="B95" s="148"/>
    </row>
    <row r="96" spans="1:2" x14ac:dyDescent="0.2">
      <c r="A96" s="130" t="s">
        <v>35</v>
      </c>
      <c r="B96" s="148">
        <v>78592.673949999997</v>
      </c>
    </row>
    <row r="98" spans="1:3" x14ac:dyDescent="0.2">
      <c r="A98" s="130" t="s">
        <v>133</v>
      </c>
      <c r="B98" s="148">
        <v>48805.532196029533</v>
      </c>
    </row>
    <row r="99" spans="1:3" x14ac:dyDescent="0.2">
      <c r="A99" s="130"/>
      <c r="B99" s="148"/>
    </row>
    <row r="100" spans="1:3" x14ac:dyDescent="0.2">
      <c r="A100" s="130" t="s">
        <v>134</v>
      </c>
      <c r="B100" s="148"/>
    </row>
    <row r="101" spans="1:3" x14ac:dyDescent="0.2">
      <c r="A101" s="130" t="s">
        <v>135</v>
      </c>
      <c r="B101" s="148">
        <v>-150.71649600999891</v>
      </c>
    </row>
    <row r="102" spans="1:3" x14ac:dyDescent="0.2">
      <c r="A102" s="130" t="s">
        <v>136</v>
      </c>
      <c r="B102" s="157">
        <v>22288.249272249999</v>
      </c>
    </row>
    <row r="103" spans="1:3" x14ac:dyDescent="0.2">
      <c r="A103" s="130" t="s">
        <v>137</v>
      </c>
      <c r="B103" s="148">
        <f>SUM(B101:B102)</f>
        <v>22137.532776240001</v>
      </c>
      <c r="C103" s="156"/>
    </row>
    <row r="104" spans="1:3" x14ac:dyDescent="0.2">
      <c r="A104" s="130"/>
      <c r="B104" s="148"/>
    </row>
    <row r="105" spans="1:3" ht="15" thickBot="1" x14ac:dyDescent="0.25">
      <c r="A105" s="130" t="s">
        <v>138</v>
      </c>
      <c r="B105" s="158">
        <f>B103+B98+B96+B94+B90+B88+B83+B78+B73</f>
        <v>614693.49209520477</v>
      </c>
    </row>
    <row r="106" spans="1:3" ht="15" thickTop="1" x14ac:dyDescent="0.2">
      <c r="B106" s="148"/>
    </row>
    <row r="107" spans="1:3" x14ac:dyDescent="0.2">
      <c r="B107" s="148"/>
    </row>
    <row r="108" spans="1:3" x14ac:dyDescent="0.2">
      <c r="A108" s="117" t="str">
        <f>A33</f>
        <v>*  9 Months Actual and 3 Months Estimated</v>
      </c>
      <c r="B108" s="148"/>
    </row>
    <row r="111" spans="1:3" ht="15" x14ac:dyDescent="0.25">
      <c r="A111" s="227" t="s">
        <v>0</v>
      </c>
      <c r="B111" s="227"/>
      <c r="C111" s="116" t="str">
        <f>C1</f>
        <v>Exhibit P-4</v>
      </c>
    </row>
    <row r="112" spans="1:3" ht="30" x14ac:dyDescent="0.25">
      <c r="A112" s="118"/>
      <c r="B112" s="118"/>
      <c r="C112" s="216" t="str">
        <f>C2</f>
        <v>Schedule AMC - 14 - Update 1</v>
      </c>
    </row>
    <row r="113" spans="1:3" ht="15" x14ac:dyDescent="0.25">
      <c r="A113" s="230" t="s">
        <v>139</v>
      </c>
      <c r="B113" s="230"/>
      <c r="C113" s="214" t="s">
        <v>202</v>
      </c>
    </row>
    <row r="114" spans="1:3" ht="15" x14ac:dyDescent="0.25">
      <c r="A114" s="229" t="str">
        <f>A63</f>
        <v>12 MONTHS ENDING August 31, 2021*</v>
      </c>
      <c r="B114" s="229"/>
      <c r="C114" s="202"/>
    </row>
    <row r="115" spans="1:3" ht="15" x14ac:dyDescent="0.25">
      <c r="A115" s="231" t="s">
        <v>94</v>
      </c>
      <c r="B115" s="231"/>
      <c r="C115" s="118"/>
    </row>
    <row r="117" spans="1:3" ht="15" x14ac:dyDescent="0.25">
      <c r="A117" s="159" t="s">
        <v>140</v>
      </c>
      <c r="B117" s="160">
        <f>B18</f>
        <v>125939.42832763703</v>
      </c>
    </row>
    <row r="119" spans="1:3" x14ac:dyDescent="0.2">
      <c r="A119" s="117" t="s">
        <v>141</v>
      </c>
      <c r="B119" s="161">
        <v>-3512.2190816913521</v>
      </c>
    </row>
    <row r="120" spans="1:3" x14ac:dyDescent="0.2">
      <c r="A120" s="117" t="s">
        <v>142</v>
      </c>
      <c r="B120" s="161">
        <v>987.28478386343909</v>
      </c>
    </row>
    <row r="121" spans="1:3" x14ac:dyDescent="0.2">
      <c r="B121" s="162"/>
    </row>
    <row r="122" spans="1:3" x14ac:dyDescent="0.2">
      <c r="A122" s="117" t="s">
        <v>143</v>
      </c>
      <c r="B122" s="161">
        <v>-268.68475974938843</v>
      </c>
    </row>
    <row r="123" spans="1:3" x14ac:dyDescent="0.2">
      <c r="A123" s="117" t="s">
        <v>142</v>
      </c>
      <c r="B123" s="161">
        <v>75.527285965553091</v>
      </c>
    </row>
    <row r="124" spans="1:3" x14ac:dyDescent="0.2">
      <c r="B124" s="162"/>
    </row>
    <row r="125" spans="1:3" x14ac:dyDescent="0.2">
      <c r="A125" s="163" t="s">
        <v>144</v>
      </c>
      <c r="B125" s="161">
        <v>1455.1371446674323</v>
      </c>
    </row>
    <row r="126" spans="1:3" x14ac:dyDescent="0.2">
      <c r="B126" s="161"/>
    </row>
    <row r="127" spans="1:3" x14ac:dyDescent="0.2">
      <c r="A127" s="140" t="s">
        <v>145</v>
      </c>
      <c r="B127" s="161">
        <v>-945.78207378011939</v>
      </c>
    </row>
    <row r="128" spans="1:3" x14ac:dyDescent="0.2">
      <c r="A128" s="117" t="s">
        <v>142</v>
      </c>
      <c r="B128" s="161">
        <v>265.85934093959156</v>
      </c>
    </row>
    <row r="129" spans="1:2" x14ac:dyDescent="0.2">
      <c r="B129" s="162"/>
    </row>
    <row r="130" spans="1:2" x14ac:dyDescent="0.2">
      <c r="A130" s="117" t="s">
        <v>146</v>
      </c>
      <c r="B130" s="161">
        <v>-575.04729339307289</v>
      </c>
    </row>
    <row r="131" spans="1:2" x14ac:dyDescent="0.2">
      <c r="A131" s="117" t="s">
        <v>142</v>
      </c>
      <c r="B131" s="161">
        <v>161.64579417279279</v>
      </c>
    </row>
    <row r="132" spans="1:2" x14ac:dyDescent="0.2">
      <c r="B132" s="161"/>
    </row>
    <row r="133" spans="1:2" x14ac:dyDescent="0.2">
      <c r="A133" s="117" t="s">
        <v>147</v>
      </c>
      <c r="B133" s="161">
        <v>-12373.793988357891</v>
      </c>
    </row>
    <row r="134" spans="1:2" x14ac:dyDescent="0.2">
      <c r="A134" s="117" t="s">
        <v>142</v>
      </c>
      <c r="B134" s="161">
        <v>3478.2734901274034</v>
      </c>
    </row>
    <row r="135" spans="1:2" x14ac:dyDescent="0.2">
      <c r="B135" s="162"/>
    </row>
    <row r="136" spans="1:2" x14ac:dyDescent="0.2">
      <c r="A136" s="117" t="s">
        <v>148</v>
      </c>
      <c r="B136" s="161">
        <v>-303.125</v>
      </c>
    </row>
    <row r="137" spans="1:2" x14ac:dyDescent="0.2">
      <c r="A137" s="117" t="s">
        <v>142</v>
      </c>
      <c r="B137" s="161">
        <v>85.208437500000002</v>
      </c>
    </row>
    <row r="138" spans="1:2" x14ac:dyDescent="0.2">
      <c r="B138" s="162"/>
    </row>
    <row r="139" spans="1:2" x14ac:dyDescent="0.2">
      <c r="A139" s="117" t="s">
        <v>149</v>
      </c>
      <c r="B139" s="161">
        <v>-39064.478514882489</v>
      </c>
    </row>
    <row r="140" spans="1:2" x14ac:dyDescent="0.2">
      <c r="A140" s="117" t="s">
        <v>142</v>
      </c>
      <c r="B140" s="161">
        <v>10981.024910533468</v>
      </c>
    </row>
    <row r="141" spans="1:2" x14ac:dyDescent="0.2">
      <c r="B141" s="162"/>
    </row>
    <row r="142" spans="1:2" x14ac:dyDescent="0.2">
      <c r="A142" s="117" t="s">
        <v>150</v>
      </c>
      <c r="B142" s="161">
        <v>-6452.4723568610279</v>
      </c>
    </row>
    <row r="143" spans="1:2" x14ac:dyDescent="0.2">
      <c r="A143" s="117" t="s">
        <v>142</v>
      </c>
      <c r="B143" s="161">
        <v>1813.789979513635</v>
      </c>
    </row>
    <row r="144" spans="1:2" x14ac:dyDescent="0.2">
      <c r="B144" s="162"/>
    </row>
    <row r="145" spans="1:3" x14ac:dyDescent="0.2">
      <c r="A145" s="117" t="s">
        <v>151</v>
      </c>
      <c r="B145" s="161">
        <v>-32.144752799999992</v>
      </c>
    </row>
    <row r="146" spans="1:3" x14ac:dyDescent="0.2">
      <c r="A146" s="117" t="s">
        <v>142</v>
      </c>
      <c r="B146" s="161">
        <v>9.0358900120799976</v>
      </c>
    </row>
    <row r="147" spans="1:3" x14ac:dyDescent="0.2">
      <c r="B147" s="162"/>
    </row>
    <row r="148" spans="1:3" x14ac:dyDescent="0.2">
      <c r="A148" s="117" t="s">
        <v>152</v>
      </c>
      <c r="B148" s="161">
        <v>-319.85407716730151</v>
      </c>
    </row>
    <row r="149" spans="1:3" x14ac:dyDescent="0.2">
      <c r="A149" s="117" t="s">
        <v>142</v>
      </c>
      <c r="B149" s="161">
        <v>89.910981091728459</v>
      </c>
    </row>
    <row r="151" spans="1:3" x14ac:dyDescent="0.2">
      <c r="A151" s="117" t="str">
        <f>A33</f>
        <v>*  9 Months Actual and 3 Months Estimated</v>
      </c>
    </row>
    <row r="154" spans="1:3" ht="15" x14ac:dyDescent="0.25">
      <c r="A154" s="227" t="s">
        <v>0</v>
      </c>
      <c r="B154" s="227"/>
      <c r="C154" s="116" t="str">
        <f>C1</f>
        <v>Exhibit P-4</v>
      </c>
    </row>
    <row r="155" spans="1:3" ht="30" x14ac:dyDescent="0.25">
      <c r="A155" s="118"/>
      <c r="B155" s="118"/>
      <c r="C155" s="216" t="str">
        <f>C2</f>
        <v>Schedule AMC - 14 - Update 1</v>
      </c>
    </row>
    <row r="156" spans="1:3" ht="15" x14ac:dyDescent="0.25">
      <c r="A156" s="230" t="s">
        <v>139</v>
      </c>
      <c r="B156" s="230"/>
      <c r="C156" s="214" t="s">
        <v>203</v>
      </c>
    </row>
    <row r="157" spans="1:3" ht="15" x14ac:dyDescent="0.25">
      <c r="A157" s="229" t="str">
        <f>A114</f>
        <v>12 MONTHS ENDING August 31, 2021*</v>
      </c>
      <c r="B157" s="229"/>
      <c r="C157" s="202"/>
    </row>
    <row r="158" spans="1:3" ht="15" x14ac:dyDescent="0.25">
      <c r="A158" s="231" t="s">
        <v>94</v>
      </c>
      <c r="B158" s="231"/>
      <c r="C158" s="118"/>
    </row>
    <row r="160" spans="1:3" x14ac:dyDescent="0.2">
      <c r="A160" s="117" t="s">
        <v>153</v>
      </c>
      <c r="B160" s="161">
        <v>-1155.7154099999996</v>
      </c>
    </row>
    <row r="161" spans="1:2" x14ac:dyDescent="0.2">
      <c r="A161" s="117" t="s">
        <v>142</v>
      </c>
      <c r="B161" s="161">
        <v>324.8716017509999</v>
      </c>
    </row>
    <row r="162" spans="1:2" x14ac:dyDescent="0.2">
      <c r="B162" s="162"/>
    </row>
    <row r="163" spans="1:2" x14ac:dyDescent="0.2">
      <c r="A163" s="164" t="s">
        <v>154</v>
      </c>
      <c r="B163" s="161">
        <v>-3764</v>
      </c>
    </row>
    <row r="164" spans="1:2" x14ac:dyDescent="0.2">
      <c r="A164" s="117" t="s">
        <v>142</v>
      </c>
      <c r="B164" s="161">
        <v>1058.0604000000001</v>
      </c>
    </row>
    <row r="165" spans="1:2" x14ac:dyDescent="0.2">
      <c r="B165" s="162"/>
    </row>
    <row r="166" spans="1:2" x14ac:dyDescent="0.2">
      <c r="A166" s="117" t="s">
        <v>155</v>
      </c>
      <c r="B166" s="161">
        <v>-273.51568613616467</v>
      </c>
    </row>
    <row r="167" spans="1:2" x14ac:dyDescent="0.2">
      <c r="A167" s="117" t="s">
        <v>142</v>
      </c>
      <c r="B167" s="161">
        <v>76.885259372875893</v>
      </c>
    </row>
    <row r="168" spans="1:2" x14ac:dyDescent="0.2">
      <c r="B168" s="162"/>
    </row>
    <row r="169" spans="1:2" x14ac:dyDescent="0.2">
      <c r="A169" s="117" t="s">
        <v>156</v>
      </c>
      <c r="B169" s="161">
        <v>-3457.7419035278604</v>
      </c>
    </row>
    <row r="170" spans="1:2" x14ac:dyDescent="0.2">
      <c r="A170" s="117" t="s">
        <v>216</v>
      </c>
      <c r="B170" s="161">
        <v>302.25726028725779</v>
      </c>
    </row>
    <row r="171" spans="1:2" x14ac:dyDescent="0.2">
      <c r="B171" s="161"/>
    </row>
    <row r="172" spans="1:2" x14ac:dyDescent="0.2">
      <c r="A172" s="117" t="s">
        <v>215</v>
      </c>
      <c r="B172" s="161">
        <v>113.50725</v>
      </c>
    </row>
    <row r="173" spans="1:2" x14ac:dyDescent="0.2">
      <c r="A173" s="117" t="s">
        <v>216</v>
      </c>
      <c r="B173" s="161">
        <v>-31.906887975</v>
      </c>
    </row>
    <row r="174" spans="1:2" x14ac:dyDescent="0.2">
      <c r="B174" s="161"/>
    </row>
    <row r="175" spans="1:2" x14ac:dyDescent="0.2">
      <c r="A175" s="117" t="s">
        <v>217</v>
      </c>
      <c r="B175" s="161">
        <v>-1555.9276088140789</v>
      </c>
    </row>
    <row r="176" spans="1:2" x14ac:dyDescent="0.2">
      <c r="A176" s="117" t="s">
        <v>216</v>
      </c>
      <c r="B176" s="161">
        <v>127.5879168</v>
      </c>
    </row>
    <row r="177" spans="1:3" x14ac:dyDescent="0.2">
      <c r="B177" s="161"/>
    </row>
    <row r="178" spans="1:3" x14ac:dyDescent="0.2">
      <c r="B178" s="161"/>
    </row>
    <row r="179" spans="1:3" x14ac:dyDescent="0.2">
      <c r="B179" s="161"/>
    </row>
    <row r="180" spans="1:3" x14ac:dyDescent="0.2">
      <c r="B180" s="161"/>
    </row>
    <row r="181" spans="1:3" x14ac:dyDescent="0.2">
      <c r="B181" s="161"/>
    </row>
    <row r="182" spans="1:3" x14ac:dyDescent="0.2">
      <c r="B182" s="162"/>
    </row>
    <row r="183" spans="1:3" ht="15.75" thickBot="1" x14ac:dyDescent="0.3">
      <c r="A183" s="117" t="s">
        <v>157</v>
      </c>
      <c r="B183" s="165">
        <f>SUM(B119:B149,B160:B181)</f>
        <v>-52680.541668537466</v>
      </c>
    </row>
    <row r="184" spans="1:3" x14ac:dyDescent="0.2">
      <c r="B184" s="163"/>
    </row>
    <row r="185" spans="1:3" ht="15.75" thickBot="1" x14ac:dyDescent="0.3">
      <c r="A185" s="166" t="s">
        <v>158</v>
      </c>
      <c r="B185" s="167">
        <f>B117+B183</f>
        <v>73258.88665909956</v>
      </c>
    </row>
    <row r="186" spans="1:3" ht="15" thickTop="1" x14ac:dyDescent="0.2"/>
    <row r="188" spans="1:3" x14ac:dyDescent="0.2">
      <c r="A188" s="117" t="str">
        <f>A33</f>
        <v>*  9 Months Actual and 3 Months Estimated</v>
      </c>
    </row>
    <row r="191" spans="1:3" ht="15" x14ac:dyDescent="0.25">
      <c r="A191" s="227" t="s">
        <v>0</v>
      </c>
      <c r="B191" s="227"/>
      <c r="C191" s="116" t="str">
        <f>C1</f>
        <v>Exhibit P-4</v>
      </c>
    </row>
    <row r="192" spans="1:3" ht="30" x14ac:dyDescent="0.25">
      <c r="A192" s="116"/>
      <c r="B192" s="118"/>
      <c r="C192" s="216" t="str">
        <f>C2</f>
        <v>Schedule AMC - 14 - Update 1</v>
      </c>
    </row>
    <row r="193" spans="1:13" ht="15" x14ac:dyDescent="0.25">
      <c r="A193" s="230" t="s">
        <v>159</v>
      </c>
      <c r="B193" s="230"/>
      <c r="C193" s="214" t="s">
        <v>204</v>
      </c>
    </row>
    <row r="194" spans="1:13" ht="15" x14ac:dyDescent="0.25">
      <c r="A194" s="232" t="str">
        <f>A157</f>
        <v>12 MONTHS ENDING August 31, 2021*</v>
      </c>
      <c r="B194" s="232"/>
      <c r="C194" s="202"/>
    </row>
    <row r="195" spans="1:13" ht="15" x14ac:dyDescent="0.25">
      <c r="A195" s="228" t="s">
        <v>94</v>
      </c>
      <c r="B195" s="228"/>
      <c r="C195" s="118"/>
    </row>
    <row r="197" spans="1:13" ht="15" x14ac:dyDescent="0.25">
      <c r="A197" s="168"/>
      <c r="H197" s="143"/>
      <c r="I197" s="143"/>
      <c r="J197" s="143"/>
      <c r="K197" s="143"/>
      <c r="L197" s="143"/>
      <c r="M197" s="143"/>
    </row>
    <row r="198" spans="1:13" x14ac:dyDescent="0.2">
      <c r="A198" s="130" t="s">
        <v>160</v>
      </c>
      <c r="B198" s="162"/>
      <c r="C198" s="143"/>
      <c r="D198" s="143"/>
      <c r="E198" s="143"/>
      <c r="H198" s="143"/>
      <c r="I198" s="143"/>
      <c r="J198" s="143"/>
      <c r="K198" s="143"/>
      <c r="L198" s="169"/>
      <c r="M198" s="143"/>
    </row>
    <row r="199" spans="1:13" x14ac:dyDescent="0.2">
      <c r="A199" s="117" t="s">
        <v>161</v>
      </c>
      <c r="B199" s="170">
        <v>73258.886659099531</v>
      </c>
      <c r="C199" s="170"/>
      <c r="D199" s="143"/>
      <c r="E199" s="143"/>
      <c r="H199" s="143"/>
      <c r="I199" s="143"/>
      <c r="J199" s="143"/>
      <c r="K199" s="143"/>
      <c r="L199" s="143"/>
      <c r="M199" s="143"/>
    </row>
    <row r="200" spans="1:13" x14ac:dyDescent="0.2">
      <c r="B200" s="162"/>
      <c r="C200" s="171"/>
      <c r="D200" s="143"/>
      <c r="E200" s="143"/>
      <c r="H200" s="143"/>
      <c r="I200" s="143"/>
      <c r="J200" s="143"/>
      <c r="K200" s="143"/>
      <c r="L200" s="143"/>
      <c r="M200" s="143"/>
    </row>
    <row r="201" spans="1:13" x14ac:dyDescent="0.2">
      <c r="A201" s="130"/>
      <c r="B201" s="172"/>
      <c r="C201" s="173"/>
      <c r="D201" s="143"/>
      <c r="E201" s="143"/>
      <c r="H201" s="143"/>
      <c r="I201" s="143"/>
      <c r="J201" s="143"/>
      <c r="K201" s="143"/>
      <c r="L201" s="143"/>
      <c r="M201" s="143"/>
    </row>
    <row r="202" spans="1:13" x14ac:dyDescent="0.2">
      <c r="A202" s="117" t="s">
        <v>162</v>
      </c>
      <c r="B202" s="162"/>
      <c r="C202" s="171"/>
      <c r="D202" s="143"/>
      <c r="E202" s="143"/>
      <c r="H202" s="150"/>
      <c r="I202" s="150"/>
      <c r="J202" s="150"/>
      <c r="K202" s="143"/>
      <c r="L202" s="143"/>
      <c r="M202" s="143"/>
    </row>
    <row r="203" spans="1:13" x14ac:dyDescent="0.2">
      <c r="A203" s="117" t="s">
        <v>163</v>
      </c>
      <c r="B203" s="161">
        <v>163903.82449984219</v>
      </c>
      <c r="C203" s="171"/>
      <c r="D203" s="143"/>
      <c r="E203" s="143"/>
      <c r="H203" s="143"/>
      <c r="I203" s="143"/>
      <c r="J203" s="143"/>
      <c r="K203" s="143"/>
      <c r="L203" s="143"/>
      <c r="M203" s="169"/>
    </row>
    <row r="204" spans="1:13" x14ac:dyDescent="0.2">
      <c r="A204" s="130"/>
      <c r="B204" s="172"/>
      <c r="C204" s="173"/>
      <c r="D204" s="143"/>
      <c r="E204" s="143"/>
      <c r="H204" s="169"/>
      <c r="I204" s="169"/>
      <c r="J204" s="169"/>
      <c r="K204" s="126"/>
      <c r="L204" s="143"/>
      <c r="M204" s="143"/>
    </row>
    <row r="205" spans="1:13" x14ac:dyDescent="0.2">
      <c r="A205" s="140" t="s">
        <v>164</v>
      </c>
      <c r="B205" s="174"/>
      <c r="C205" s="175"/>
      <c r="D205" s="143"/>
      <c r="E205" s="143"/>
      <c r="H205" s="143"/>
      <c r="I205" s="143"/>
      <c r="J205" s="169"/>
      <c r="K205" s="126"/>
      <c r="L205" s="143"/>
      <c r="M205" s="143"/>
    </row>
    <row r="206" spans="1:13" x14ac:dyDescent="0.2">
      <c r="A206" s="117" t="s">
        <v>165</v>
      </c>
      <c r="B206" s="161">
        <v>-1984.1135129033901</v>
      </c>
      <c r="C206" s="176"/>
      <c r="D206" s="143"/>
      <c r="E206" s="143"/>
      <c r="F206" s="177"/>
      <c r="H206" s="143"/>
      <c r="I206" s="143"/>
      <c r="J206" s="169"/>
      <c r="K206" s="143"/>
      <c r="L206" s="143"/>
      <c r="M206" s="143"/>
    </row>
    <row r="207" spans="1:13" x14ac:dyDescent="0.2">
      <c r="B207" s="162"/>
      <c r="C207" s="143"/>
      <c r="D207" s="143"/>
      <c r="E207" s="143"/>
      <c r="F207" s="177"/>
    </row>
    <row r="208" spans="1:13" x14ac:dyDescent="0.2">
      <c r="A208" s="117" t="s">
        <v>166</v>
      </c>
      <c r="B208" s="161">
        <v>-14572.773988824491</v>
      </c>
      <c r="C208" s="176"/>
      <c r="D208" s="143"/>
      <c r="E208" s="143"/>
    </row>
    <row r="209" spans="1:7" x14ac:dyDescent="0.2">
      <c r="B209" s="162"/>
      <c r="C209" s="143"/>
      <c r="D209" s="143"/>
      <c r="E209" s="143"/>
    </row>
    <row r="210" spans="1:7" x14ac:dyDescent="0.2">
      <c r="A210" s="117" t="s">
        <v>167</v>
      </c>
      <c r="B210" s="178">
        <v>-30942.856769604005</v>
      </c>
      <c r="C210" s="176"/>
      <c r="D210" s="143"/>
      <c r="E210" s="143"/>
    </row>
    <row r="211" spans="1:7" x14ac:dyDescent="0.2">
      <c r="A211" s="130"/>
      <c r="B211" s="179"/>
      <c r="C211" s="179"/>
      <c r="D211" s="143"/>
      <c r="E211" s="143"/>
    </row>
    <row r="212" spans="1:7" x14ac:dyDescent="0.2">
      <c r="A212" s="117" t="s">
        <v>168</v>
      </c>
      <c r="B212" s="180">
        <f>SUM(B203:B211)</f>
        <v>116404.08022851031</v>
      </c>
      <c r="C212" s="181"/>
      <c r="D212" s="143"/>
      <c r="E212" s="143"/>
    </row>
    <row r="213" spans="1:7" x14ac:dyDescent="0.2">
      <c r="A213" s="130"/>
      <c r="B213" s="174"/>
      <c r="C213" s="175"/>
      <c r="D213" s="143"/>
      <c r="E213" s="143"/>
    </row>
    <row r="214" spans="1:7" x14ac:dyDescent="0.2">
      <c r="A214" s="117" t="s">
        <v>160</v>
      </c>
      <c r="B214" s="141"/>
      <c r="C214" s="181"/>
      <c r="D214" s="150"/>
      <c r="E214" s="143"/>
    </row>
    <row r="215" spans="1:7" ht="15" thickBot="1" x14ac:dyDescent="0.25">
      <c r="A215" s="117" t="s">
        <v>169</v>
      </c>
      <c r="B215" s="182">
        <f>B199+B212</f>
        <v>189662.96688760986</v>
      </c>
      <c r="C215" s="170"/>
      <c r="D215" s="183"/>
      <c r="E215" s="143"/>
      <c r="G215" s="184"/>
    </row>
    <row r="216" spans="1:7" ht="15" thickTop="1" x14ac:dyDescent="0.2"/>
    <row r="218" spans="1:7" x14ac:dyDescent="0.2">
      <c r="A218" s="117" t="str">
        <f>A33</f>
        <v>*  9 Months Actual and 3 Months Estimated</v>
      </c>
    </row>
    <row r="221" spans="1:7" ht="15" x14ac:dyDescent="0.25">
      <c r="A221" s="227" t="s">
        <v>0</v>
      </c>
      <c r="B221" s="227"/>
      <c r="C221" s="116" t="str">
        <f>C191</f>
        <v>Exhibit P-4</v>
      </c>
    </row>
    <row r="222" spans="1:7" ht="30" x14ac:dyDescent="0.25">
      <c r="A222" s="116"/>
      <c r="B222" s="116"/>
      <c r="C222" s="216" t="str">
        <f>C192</f>
        <v>Schedule AMC - 14 - Update 1</v>
      </c>
    </row>
    <row r="223" spans="1:7" ht="15" x14ac:dyDescent="0.25">
      <c r="A223" s="230" t="s">
        <v>170</v>
      </c>
      <c r="B223" s="230"/>
      <c r="C223" s="214" t="s">
        <v>205</v>
      </c>
    </row>
    <row r="224" spans="1:7" ht="15" x14ac:dyDescent="0.25">
      <c r="A224" s="229" t="str">
        <f>A194</f>
        <v>12 MONTHS ENDING August 31, 2021*</v>
      </c>
      <c r="B224" s="229"/>
      <c r="C224" s="202"/>
    </row>
    <row r="225" spans="1:3" ht="15" x14ac:dyDescent="0.25">
      <c r="A225" s="231" t="s">
        <v>94</v>
      </c>
      <c r="B225" s="231"/>
      <c r="C225" s="118"/>
    </row>
    <row r="228" spans="1:3" x14ac:dyDescent="0.2">
      <c r="A228" s="185" t="s">
        <v>161</v>
      </c>
      <c r="B228" s="143"/>
    </row>
    <row r="229" spans="1:3" x14ac:dyDescent="0.2">
      <c r="A229" s="117" t="s">
        <v>171</v>
      </c>
      <c r="B229" s="186">
        <f>B185</f>
        <v>73258.88665909956</v>
      </c>
    </row>
    <row r="230" spans="1:3" x14ac:dyDescent="0.2">
      <c r="A230" s="117" t="s">
        <v>172</v>
      </c>
      <c r="B230" s="187">
        <f>B268</f>
        <v>2540201.3328118362</v>
      </c>
    </row>
    <row r="231" spans="1:3" ht="15" thickBot="1" x14ac:dyDescent="0.25">
      <c r="A231" s="117" t="s">
        <v>173</v>
      </c>
      <c r="B231" s="188">
        <f>B229/B230</f>
        <v>2.8839795378741408E-2</v>
      </c>
    </row>
    <row r="232" spans="1:3" ht="15" thickTop="1" x14ac:dyDescent="0.2"/>
    <row r="234" spans="1:3" x14ac:dyDescent="0.2">
      <c r="A234" s="185" t="s">
        <v>169</v>
      </c>
    </row>
    <row r="235" spans="1:3" x14ac:dyDescent="0.2">
      <c r="A235" s="117" t="s">
        <v>171</v>
      </c>
      <c r="B235" s="186">
        <f>B215</f>
        <v>189662.96688760986</v>
      </c>
      <c r="C235" s="184"/>
    </row>
    <row r="236" spans="1:3" x14ac:dyDescent="0.2">
      <c r="A236" s="117" t="s">
        <v>172</v>
      </c>
      <c r="B236" s="187">
        <f>B230</f>
        <v>2540201.3328118362</v>
      </c>
    </row>
    <row r="237" spans="1:3" ht="15" thickBot="1" x14ac:dyDescent="0.25">
      <c r="A237" s="117" t="s">
        <v>173</v>
      </c>
      <c r="B237" s="188">
        <f>B235/B236</f>
        <v>7.4664541128189002E-2</v>
      </c>
      <c r="C237" s="189"/>
    </row>
    <row r="238" spans="1:3" ht="15" thickTop="1" x14ac:dyDescent="0.2"/>
    <row r="240" spans="1:3" x14ac:dyDescent="0.2">
      <c r="A240" s="117" t="str">
        <f>A33</f>
        <v>*  9 Months Actual and 3 Months Estimated</v>
      </c>
    </row>
    <row r="243" spans="1:4" ht="15" x14ac:dyDescent="0.25">
      <c r="A243" s="227" t="s">
        <v>0</v>
      </c>
      <c r="B243" s="227"/>
      <c r="C243" s="116" t="str">
        <f>C221</f>
        <v>Exhibit P-4</v>
      </c>
    </row>
    <row r="244" spans="1:4" ht="30" x14ac:dyDescent="0.25">
      <c r="A244" s="116"/>
      <c r="B244" s="116"/>
      <c r="C244" s="216" t="str">
        <f>+C222</f>
        <v>Schedule AMC - 14 - Update 1</v>
      </c>
    </row>
    <row r="245" spans="1:4" ht="15" x14ac:dyDescent="0.25">
      <c r="A245" s="227" t="s">
        <v>174</v>
      </c>
      <c r="B245" s="227"/>
      <c r="C245" s="214" t="s">
        <v>206</v>
      </c>
    </row>
    <row r="246" spans="1:4" ht="15" x14ac:dyDescent="0.25">
      <c r="A246" s="229" t="str">
        <f>A224</f>
        <v>12 MONTHS ENDING August 31, 2021*</v>
      </c>
      <c r="B246" s="229"/>
      <c r="C246" s="202"/>
    </row>
    <row r="247" spans="1:4" ht="15" x14ac:dyDescent="0.25">
      <c r="A247" s="231" t="s">
        <v>94</v>
      </c>
      <c r="B247" s="231"/>
      <c r="C247" s="118"/>
    </row>
    <row r="249" spans="1:4" x14ac:dyDescent="0.2">
      <c r="A249" s="117" t="s">
        <v>175</v>
      </c>
      <c r="B249" s="190">
        <v>3290026.6212730003</v>
      </c>
      <c r="C249" s="191"/>
    </row>
    <row r="250" spans="1:4" x14ac:dyDescent="0.2">
      <c r="A250" s="117" t="s">
        <v>176</v>
      </c>
      <c r="B250" s="190">
        <v>-571177.18020834681</v>
      </c>
      <c r="C250" s="191"/>
    </row>
    <row r="251" spans="1:4" x14ac:dyDescent="0.2">
      <c r="A251" s="117" t="s">
        <v>177</v>
      </c>
      <c r="B251" s="190">
        <v>-2560.523248461539</v>
      </c>
    </row>
    <row r="252" spans="1:4" x14ac:dyDescent="0.2">
      <c r="A252" s="117" t="s">
        <v>178</v>
      </c>
      <c r="B252" s="192">
        <f>SUM(B249:B251)</f>
        <v>2716288.9178161919</v>
      </c>
    </row>
    <row r="253" spans="1:4" x14ac:dyDescent="0.2">
      <c r="B253" s="176"/>
    </row>
    <row r="254" spans="1:4" ht="16.5" x14ac:dyDescent="0.25">
      <c r="A254" s="164" t="s">
        <v>179</v>
      </c>
      <c r="B254" s="193">
        <v>80828.557943143052</v>
      </c>
      <c r="C254" s="9"/>
      <c r="D254" s="9"/>
    </row>
    <row r="255" spans="1:4" x14ac:dyDescent="0.2">
      <c r="B255" s="162"/>
    </row>
    <row r="256" spans="1:4" x14ac:dyDescent="0.2">
      <c r="A256" s="117" t="s">
        <v>180</v>
      </c>
      <c r="B256" s="162"/>
    </row>
    <row r="257" spans="1:3" x14ac:dyDescent="0.2">
      <c r="A257" s="117" t="s">
        <v>181</v>
      </c>
      <c r="B257" s="161">
        <v>136573.21979870083</v>
      </c>
    </row>
    <row r="258" spans="1:3" x14ac:dyDescent="0.2">
      <c r="A258" s="117" t="s">
        <v>182</v>
      </c>
      <c r="B258" s="161">
        <v>15993.688411538462</v>
      </c>
    </row>
    <row r="259" spans="1:3" x14ac:dyDescent="0.2">
      <c r="A259" s="117" t="s">
        <v>183</v>
      </c>
      <c r="B259" s="178">
        <v>13635.651340965051</v>
      </c>
    </row>
    <row r="260" spans="1:3" x14ac:dyDescent="0.2">
      <c r="A260" s="117" t="s">
        <v>184</v>
      </c>
      <c r="B260" s="161">
        <f>SUM(B257:B259)</f>
        <v>166202.55955120432</v>
      </c>
    </row>
    <row r="261" spans="1:3" x14ac:dyDescent="0.2">
      <c r="B261" s="178"/>
    </row>
    <row r="262" spans="1:3" x14ac:dyDescent="0.2">
      <c r="A262" s="117" t="s">
        <v>185</v>
      </c>
      <c r="B262" s="178">
        <f>B260+B254+B252</f>
        <v>2963320.0353105394</v>
      </c>
    </row>
    <row r="263" spans="1:3" x14ac:dyDescent="0.2">
      <c r="B263" s="162"/>
    </row>
    <row r="264" spans="1:3" x14ac:dyDescent="0.2">
      <c r="A264" s="117" t="s">
        <v>186</v>
      </c>
      <c r="B264" s="176">
        <v>-284660.22445407283</v>
      </c>
    </row>
    <row r="265" spans="1:3" x14ac:dyDescent="0.2">
      <c r="A265" s="117" t="s">
        <v>220</v>
      </c>
      <c r="B265" s="176">
        <v>-137053.18191662358</v>
      </c>
    </row>
    <row r="266" spans="1:3" x14ac:dyDescent="0.2">
      <c r="A266" s="117" t="s">
        <v>197</v>
      </c>
      <c r="B266" s="178">
        <v>-1405.2961280071336</v>
      </c>
    </row>
    <row r="267" spans="1:3" x14ac:dyDescent="0.2">
      <c r="B267" s="176"/>
    </row>
    <row r="268" spans="1:3" ht="15" thickBot="1" x14ac:dyDescent="0.25">
      <c r="A268" s="117" t="s">
        <v>187</v>
      </c>
      <c r="B268" s="194">
        <f>B252+B254+B260+B264+B265+B266</f>
        <v>2540201.3328118362</v>
      </c>
      <c r="C268" s="163"/>
    </row>
    <row r="269" spans="1:3" ht="15" thickTop="1" x14ac:dyDescent="0.2"/>
    <row r="271" spans="1:3" x14ac:dyDescent="0.2">
      <c r="A271" s="117" t="str">
        <f>A33</f>
        <v>*  9 Months Actual and 3 Months Estimated</v>
      </c>
    </row>
    <row r="274" spans="1:3" ht="15" x14ac:dyDescent="0.25">
      <c r="A274" s="227" t="s">
        <v>0</v>
      </c>
      <c r="B274" s="227"/>
      <c r="C274" s="116" t="str">
        <f>C243</f>
        <v>Exhibit P-4</v>
      </c>
    </row>
    <row r="275" spans="1:3" ht="30" x14ac:dyDescent="0.25">
      <c r="A275" s="116"/>
      <c r="B275" s="116"/>
      <c r="C275" s="216" t="str">
        <f>C244</f>
        <v>Schedule AMC - 14 - Update 1</v>
      </c>
    </row>
    <row r="276" spans="1:3" ht="15" x14ac:dyDescent="0.25">
      <c r="A276" s="230" t="s">
        <v>188</v>
      </c>
      <c r="B276" s="230"/>
      <c r="C276" s="214" t="s">
        <v>207</v>
      </c>
    </row>
    <row r="277" spans="1:3" ht="15" x14ac:dyDescent="0.25">
      <c r="A277" s="227" t="s">
        <v>189</v>
      </c>
      <c r="B277" s="227"/>
      <c r="C277" s="116"/>
    </row>
    <row r="278" spans="1:3" ht="15" x14ac:dyDescent="0.25">
      <c r="A278" s="232" t="s">
        <v>213</v>
      </c>
      <c r="B278" s="232"/>
      <c r="C278" s="116"/>
    </row>
    <row r="279" spans="1:3" ht="15" x14ac:dyDescent="0.25">
      <c r="A279" s="195"/>
      <c r="B279" s="195"/>
      <c r="C279" s="195"/>
    </row>
    <row r="280" spans="1:3" ht="15" x14ac:dyDescent="0.25">
      <c r="A280" s="229" t="s">
        <v>190</v>
      </c>
      <c r="B280" s="229"/>
      <c r="C280" s="118"/>
    </row>
    <row r="281" spans="1:3" ht="15" x14ac:dyDescent="0.25">
      <c r="A281" s="228" t="s">
        <v>94</v>
      </c>
      <c r="B281" s="228"/>
      <c r="C281" s="118"/>
    </row>
    <row r="284" spans="1:3" x14ac:dyDescent="0.2">
      <c r="A284" s="185" t="s">
        <v>191</v>
      </c>
    </row>
    <row r="285" spans="1:3" x14ac:dyDescent="0.2">
      <c r="A285" s="117" t="s">
        <v>171</v>
      </c>
      <c r="B285" s="187">
        <f>B185</f>
        <v>73258.88665909956</v>
      </c>
    </row>
    <row r="286" spans="1:3" x14ac:dyDescent="0.2">
      <c r="A286" s="117" t="s">
        <v>192</v>
      </c>
      <c r="B286" s="196">
        <f>B325</f>
        <v>2291002.9234279445</v>
      </c>
    </row>
    <row r="287" spans="1:3" ht="15" thickBot="1" x14ac:dyDescent="0.25">
      <c r="A287" s="117" t="s">
        <v>193</v>
      </c>
      <c r="B287" s="188">
        <f>B285/B286</f>
        <v>3.1976775721213373E-2</v>
      </c>
    </row>
    <row r="288" spans="1:3" ht="15" thickTop="1" x14ac:dyDescent="0.2">
      <c r="B288" s="162"/>
    </row>
    <row r="289" spans="1:3" x14ac:dyDescent="0.2">
      <c r="B289" s="162"/>
    </row>
    <row r="290" spans="1:3" x14ac:dyDescent="0.2">
      <c r="B290" s="162"/>
    </row>
    <row r="291" spans="1:3" x14ac:dyDescent="0.2">
      <c r="A291" s="185" t="s">
        <v>169</v>
      </c>
      <c r="B291" s="162"/>
    </row>
    <row r="292" spans="1:3" x14ac:dyDescent="0.2">
      <c r="A292" s="117" t="s">
        <v>171</v>
      </c>
      <c r="B292" s="186">
        <f>B215</f>
        <v>189662.96688760986</v>
      </c>
    </row>
    <row r="293" spans="1:3" x14ac:dyDescent="0.2">
      <c r="A293" s="117" t="s">
        <v>192</v>
      </c>
      <c r="B293" s="196">
        <f>B286</f>
        <v>2291002.9234279445</v>
      </c>
    </row>
    <row r="294" spans="1:3" ht="15" thickBot="1" x14ac:dyDescent="0.25">
      <c r="A294" s="117" t="s">
        <v>193</v>
      </c>
      <c r="B294" s="188">
        <f>B292/B293</f>
        <v>8.2785999506200567E-2</v>
      </c>
    </row>
    <row r="295" spans="1:3" ht="15" thickTop="1" x14ac:dyDescent="0.2"/>
    <row r="297" spans="1:3" x14ac:dyDescent="0.2">
      <c r="A297" s="117" t="str">
        <f>A33</f>
        <v>*  9 Months Actual and 3 Months Estimated</v>
      </c>
    </row>
    <row r="300" spans="1:3" ht="15" x14ac:dyDescent="0.25">
      <c r="A300" s="227" t="s">
        <v>0</v>
      </c>
      <c r="B300" s="227"/>
      <c r="C300" s="116" t="str">
        <f>C274</f>
        <v>Exhibit P-4</v>
      </c>
    </row>
    <row r="301" spans="1:3" ht="30" x14ac:dyDescent="0.25">
      <c r="A301" s="116"/>
      <c r="B301" s="116"/>
      <c r="C301" s="216" t="str">
        <f>C275</f>
        <v>Schedule AMC - 14 - Update 1</v>
      </c>
    </row>
    <row r="302" spans="1:3" ht="15" x14ac:dyDescent="0.25">
      <c r="A302" s="230" t="s">
        <v>194</v>
      </c>
      <c r="B302" s="230"/>
      <c r="C302" s="203" t="s">
        <v>208</v>
      </c>
    </row>
    <row r="303" spans="1:3" ht="15" x14ac:dyDescent="0.25">
      <c r="A303" s="233" t="s">
        <v>214</v>
      </c>
      <c r="B303" s="233"/>
      <c r="C303" s="202"/>
    </row>
    <row r="304" spans="1:3" ht="15" x14ac:dyDescent="0.25">
      <c r="A304" s="231" t="s">
        <v>94</v>
      </c>
      <c r="B304" s="231"/>
      <c r="C304" s="118"/>
    </row>
    <row r="305" spans="1:3" ht="15" x14ac:dyDescent="0.25">
      <c r="A305" s="234"/>
      <c r="B305" s="234"/>
      <c r="C305" s="234"/>
    </row>
    <row r="307" spans="1:3" x14ac:dyDescent="0.2">
      <c r="A307" s="117" t="s">
        <v>175</v>
      </c>
      <c r="B307" s="197">
        <v>3036861.4942015</v>
      </c>
      <c r="C307" s="191"/>
    </row>
    <row r="308" spans="1:3" x14ac:dyDescent="0.2">
      <c r="A308" s="117" t="s">
        <v>176</v>
      </c>
      <c r="B308" s="197">
        <v>-546787.04055917345</v>
      </c>
    </row>
    <row r="309" spans="1:3" x14ac:dyDescent="0.2">
      <c r="A309" s="117" t="s">
        <v>195</v>
      </c>
      <c r="B309" s="198">
        <v>-2590.5636088461542</v>
      </c>
    </row>
    <row r="310" spans="1:3" x14ac:dyDescent="0.2">
      <c r="A310" s="117" t="s">
        <v>178</v>
      </c>
      <c r="B310" s="199">
        <f>SUM(B307:B309)</f>
        <v>2487483.8900334802</v>
      </c>
    </row>
    <row r="311" spans="1:3" x14ac:dyDescent="0.2">
      <c r="B311" s="132"/>
    </row>
    <row r="312" spans="1:3" x14ac:dyDescent="0.2">
      <c r="A312" s="140" t="s">
        <v>196</v>
      </c>
      <c r="B312" s="132">
        <v>83505.469947917969</v>
      </c>
    </row>
    <row r="313" spans="1:3" x14ac:dyDescent="0.2">
      <c r="B313" s="200"/>
    </row>
    <row r="314" spans="1:3" x14ac:dyDescent="0.2">
      <c r="A314" s="117" t="s">
        <v>180</v>
      </c>
      <c r="B314" s="132"/>
    </row>
    <row r="315" spans="1:3" x14ac:dyDescent="0.2">
      <c r="A315" s="117" t="s">
        <v>181</v>
      </c>
      <c r="B315" s="200">
        <v>114566.60989935041</v>
      </c>
    </row>
    <row r="316" spans="1:3" x14ac:dyDescent="0.2">
      <c r="A316" s="117" t="s">
        <v>182</v>
      </c>
      <c r="B316" s="200">
        <v>15058.597296153846</v>
      </c>
    </row>
    <row r="317" spans="1:3" x14ac:dyDescent="0.2">
      <c r="A317" s="117" t="s">
        <v>183</v>
      </c>
      <c r="B317" s="199">
        <v>12307.800560867137</v>
      </c>
    </row>
    <row r="318" spans="1:3" x14ac:dyDescent="0.2">
      <c r="A318" s="117" t="s">
        <v>184</v>
      </c>
      <c r="B318" s="132">
        <f>SUM(B315:B317)</f>
        <v>141933.0077563714</v>
      </c>
    </row>
    <row r="319" spans="1:3" x14ac:dyDescent="0.2">
      <c r="B319" s="199"/>
    </row>
    <row r="320" spans="1:3" x14ac:dyDescent="0.2">
      <c r="A320" s="117" t="s">
        <v>185</v>
      </c>
      <c r="B320" s="199">
        <f>B318+B312+B310</f>
        <v>2712922.3677377696</v>
      </c>
    </row>
    <row r="321" spans="1:2" x14ac:dyDescent="0.2">
      <c r="B321" s="162"/>
    </row>
    <row r="322" spans="1:2" x14ac:dyDescent="0.2">
      <c r="A322" s="117" t="s">
        <v>186</v>
      </c>
      <c r="B322" s="176">
        <v>-420514.1481818179</v>
      </c>
    </row>
    <row r="323" spans="1:2" x14ac:dyDescent="0.2">
      <c r="A323" s="117" t="s">
        <v>197</v>
      </c>
      <c r="B323" s="178">
        <v>-1405.2961280071336</v>
      </c>
    </row>
    <row r="324" spans="1:2" x14ac:dyDescent="0.2">
      <c r="B324" s="176"/>
    </row>
    <row r="325" spans="1:2" ht="15" thickBot="1" x14ac:dyDescent="0.25">
      <c r="A325" s="117" t="s">
        <v>187</v>
      </c>
      <c r="B325" s="201">
        <f>B322+B320+B323</f>
        <v>2291002.9234279445</v>
      </c>
    </row>
    <row r="326" spans="1:2" ht="15" thickTop="1" x14ac:dyDescent="0.2"/>
  </sheetData>
  <mergeCells count="43">
    <mergeCell ref="A300:B300"/>
    <mergeCell ref="A302:B302"/>
    <mergeCell ref="A303:B303"/>
    <mergeCell ref="A304:B304"/>
    <mergeCell ref="A305:C305"/>
    <mergeCell ref="A281:B281"/>
    <mergeCell ref="A224:B224"/>
    <mergeCell ref="A225:B225"/>
    <mergeCell ref="A243:B243"/>
    <mergeCell ref="A245:B245"/>
    <mergeCell ref="A246:B246"/>
    <mergeCell ref="A247:B247"/>
    <mergeCell ref="A274:B274"/>
    <mergeCell ref="A276:B276"/>
    <mergeCell ref="A277:B277"/>
    <mergeCell ref="A278:B278"/>
    <mergeCell ref="A280:B280"/>
    <mergeCell ref="A223:B223"/>
    <mergeCell ref="A114:B114"/>
    <mergeCell ref="A115:B115"/>
    <mergeCell ref="A154:B154"/>
    <mergeCell ref="A156:B156"/>
    <mergeCell ref="A157:B157"/>
    <mergeCell ref="A158:B158"/>
    <mergeCell ref="A191:B191"/>
    <mergeCell ref="A193:B193"/>
    <mergeCell ref="A194:B194"/>
    <mergeCell ref="A195:B195"/>
    <mergeCell ref="A221:B221"/>
    <mergeCell ref="A1:B1"/>
    <mergeCell ref="A3:B3"/>
    <mergeCell ref="A4:B4"/>
    <mergeCell ref="A5:B5"/>
    <mergeCell ref="A113:B113"/>
    <mergeCell ref="A36:B36"/>
    <mergeCell ref="A38:B38"/>
    <mergeCell ref="A39:B39"/>
    <mergeCell ref="A40:B40"/>
    <mergeCell ref="A60:B60"/>
    <mergeCell ref="A62:B62"/>
    <mergeCell ref="A63:B63"/>
    <mergeCell ref="A64:B64"/>
    <mergeCell ref="A111:B111"/>
  </mergeCells>
  <pageMargins left="0.7" right="0.7" top="0.75" bottom="0.75" header="0.3" footer="0.3"/>
  <pageSetup scale="85" orientation="portrait" r:id="rId1"/>
  <rowBreaks count="9" manualBreakCount="9">
    <brk id="34" max="16383" man="1"/>
    <brk id="58" max="16383" man="1"/>
    <brk id="109" max="16383" man="1"/>
    <brk id="152" max="16383" man="1"/>
    <brk id="189" max="16383" man="1"/>
    <brk id="219" max="2" man="1"/>
    <brk id="241" max="16383" man="1"/>
    <brk id="272" max="16383" man="1"/>
    <brk id="29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AMC-5 operating income</vt:lpstr>
      <vt:lpstr>AMC-6 - Sales</vt:lpstr>
      <vt:lpstr>AMC-7 - Customers</vt:lpstr>
      <vt:lpstr>AMC-9 - Customer Information</vt:lpstr>
      <vt:lpstr>AMC-10 - Admin. &amp; General</vt:lpstr>
      <vt:lpstr>AMC-11 - Deprec. &amp; Amort.</vt:lpstr>
      <vt:lpstr>AMC-12 - Other Taxes</vt:lpstr>
      <vt:lpstr>AMC-13 - Taxes</vt:lpstr>
      <vt:lpstr>AMC-14 </vt:lpstr>
      <vt:lpstr>'AMC-10 - Admin. &amp; General'!Print_Area</vt:lpstr>
      <vt:lpstr>'AMC-11 - Deprec. &amp; Amort.'!Print_Area</vt:lpstr>
      <vt:lpstr>'AMC-12 - Other Taxes'!Print_Area</vt:lpstr>
      <vt:lpstr>'AMC-13 - Taxes'!Print_Area</vt:lpstr>
      <vt:lpstr>'AMC-14 '!Print_Area</vt:lpstr>
      <vt:lpstr>'AMC-6 - Sales'!Print_Area</vt:lpstr>
      <vt:lpstr>'AMC-7 - Customers'!Print_Area</vt:lpstr>
      <vt:lpstr>'AMC-9 - Customer Information'!Print_Area</vt:lpstr>
    </vt:vector>
  </TitlesOfParts>
  <Company>NJR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Corcoran James</dc:creator>
  <cp:lastModifiedBy>Fastuca Susan</cp:lastModifiedBy>
  <cp:lastPrinted>2021-07-09T16:55:37Z</cp:lastPrinted>
  <dcterms:created xsi:type="dcterms:W3CDTF">2018-11-28T14:27:18Z</dcterms:created>
  <dcterms:modified xsi:type="dcterms:W3CDTF">2021-07-09T16:58:04Z</dcterms:modified>
</cp:coreProperties>
</file>